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841" activeTab="5"/>
  </bookViews>
  <sheets>
    <sheet name="ВВП" sheetId="27" r:id="rId1"/>
    <sheet name="Лист1" sheetId="39" r:id="rId2"/>
    <sheet name="сводн" sheetId="31" r:id="rId3"/>
    <sheet name="Капрасходы" sheetId="32" r:id="rId4"/>
    <sheet name="HF-FS" sheetId="2" r:id="rId5"/>
    <sheet name="HF-HC" sheetId="3" r:id="rId6"/>
    <sheet name="HP-HF" sheetId="5" r:id="rId7"/>
    <sheet name="HC-HP" sheetId="4" r:id="rId8"/>
    <sheet name="FP" sheetId="26" r:id="rId9"/>
    <sheet name="выплаты 20" sheetId="17" r:id="rId10"/>
    <sheet name="премии 20" sheetId="18" r:id="rId11"/>
    <sheet name="РБ -20г" sheetId="24" r:id="rId12"/>
    <sheet name="ГОБМП по кодам" sheetId="33" r:id="rId13"/>
    <sheet name="ГОБМП отв Фонда" sheetId="37" r:id="rId14"/>
    <sheet name="ОСМС по кодам " sheetId="34" r:id="rId15"/>
    <sheet name="ОСМС отв Фонда" sheetId="38" r:id="rId16"/>
    <sheet name="МБ 20" sheetId="16" r:id="rId17"/>
    <sheet name="Расш МБ" sheetId="35" r:id="rId18"/>
    <sheet name="МБ свод 4-20" sheetId="29" r:id="rId19"/>
    <sheet name="не вх НСЗ образов" sheetId="36" r:id="rId20"/>
    <sheet name="ЛС" sheetId="23" r:id="rId21"/>
    <sheet name="ОДХ 20" sheetId="21" r:id="rId22"/>
    <sheet name="ООУ РК 20" sheetId="20" r:id="rId23"/>
    <sheet name="ФХД 20" sheetId="22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E" localSheetId="12">#REF!</definedName>
    <definedName name="\E" localSheetId="3">#REF!</definedName>
    <definedName name="\E" localSheetId="19">#REF!</definedName>
    <definedName name="\E" localSheetId="14">#REF!</definedName>
    <definedName name="\E" localSheetId="17">#REF!</definedName>
    <definedName name="\E" localSheetId="2">#REF!</definedName>
    <definedName name="\E">#REF!</definedName>
    <definedName name="_" localSheetId="12">#REF!</definedName>
    <definedName name="_" localSheetId="3">#REF!</definedName>
    <definedName name="_" localSheetId="19">#REF!</definedName>
    <definedName name="_" localSheetId="14">#REF!</definedName>
    <definedName name="_" localSheetId="17">#REF!</definedName>
    <definedName name="_" localSheetId="2">#REF!</definedName>
    <definedName name="_">#REF!</definedName>
    <definedName name="__" localSheetId="12">#REF!</definedName>
    <definedName name="__" localSheetId="3">#REF!</definedName>
    <definedName name="__" localSheetId="19">#REF!</definedName>
    <definedName name="__" localSheetId="14">#REF!</definedName>
    <definedName name="__" localSheetId="17">#REF!</definedName>
    <definedName name="__" localSheetId="2">#REF!</definedName>
    <definedName name="__">#REF!</definedName>
    <definedName name="______________MS798" localSheetId="12">#REF!</definedName>
    <definedName name="______________MS798" localSheetId="3">#REF!</definedName>
    <definedName name="______________MS798" localSheetId="19">#REF!</definedName>
    <definedName name="______________MS798" localSheetId="14">#REF!</definedName>
    <definedName name="______________MS798" localSheetId="17">#REF!</definedName>
    <definedName name="______________MS798" localSheetId="2">#REF!</definedName>
    <definedName name="______________MS798">#REF!</definedName>
    <definedName name="______________prt1">'[1]067 100 (АПП не имеющ.право) '!______________prt1</definedName>
    <definedName name="______________prt2">'[1]067 100 (АПП не имеющ.право) '!______________prt2</definedName>
    <definedName name="______________prt3">'[1]067 100 (АПП не имеющ.право) '!______________prt3</definedName>
    <definedName name="______________prt4">'[1]067 100 (АПП не имеющ.право) '!______________prt4</definedName>
    <definedName name="______________prt5">'[1]067 100 (АПП не имеющ.право) '!______________prt5</definedName>
    <definedName name="______________prt6">'[1]067 100 (АПП не имеющ.право) '!______________prt6</definedName>
    <definedName name="______________prt7">'[1]067 100 (АПП не имеющ.право) '!______________prt7</definedName>
    <definedName name="______________prt8">'[1]067 100 (АПП не имеющ.право) '!______________prt8</definedName>
    <definedName name="______________tab1" localSheetId="12">#REF!</definedName>
    <definedName name="______________tab1" localSheetId="3">#REF!</definedName>
    <definedName name="______________tab1" localSheetId="19">#REF!</definedName>
    <definedName name="______________tab1" localSheetId="14">#REF!</definedName>
    <definedName name="______________tab1" localSheetId="17">#REF!</definedName>
    <definedName name="______________tab1" localSheetId="2">#REF!</definedName>
    <definedName name="______________tab1">#REF!</definedName>
    <definedName name="______________tab2" localSheetId="12">#REF!</definedName>
    <definedName name="______________tab2" localSheetId="3">#REF!</definedName>
    <definedName name="______________tab2" localSheetId="19">#REF!</definedName>
    <definedName name="______________tab2" localSheetId="14">#REF!</definedName>
    <definedName name="______________tab2" localSheetId="17">#REF!</definedName>
    <definedName name="______________tab2" localSheetId="2">#REF!</definedName>
    <definedName name="______________tab2">#REF!</definedName>
    <definedName name="______________tab6798" localSheetId="12">#REF!</definedName>
    <definedName name="______________tab6798" localSheetId="3">#REF!</definedName>
    <definedName name="______________tab6798" localSheetId="19">#REF!</definedName>
    <definedName name="______________tab6798" localSheetId="14">#REF!</definedName>
    <definedName name="______________tab6798" localSheetId="17">#REF!</definedName>
    <definedName name="______________tab6798" localSheetId="2">#REF!</definedName>
    <definedName name="______________tab6798">#REF!</definedName>
    <definedName name="_____________MS798" localSheetId="12">#REF!</definedName>
    <definedName name="_____________MS798" localSheetId="3">#REF!</definedName>
    <definedName name="_____________MS798" localSheetId="19">#REF!</definedName>
    <definedName name="_____________MS798" localSheetId="14">#REF!</definedName>
    <definedName name="_____________MS798" localSheetId="17">#REF!</definedName>
    <definedName name="_____________MS798" localSheetId="2">#REF!</definedName>
    <definedName name="_____________MS798">#REF!</definedName>
    <definedName name="_____________tab1" localSheetId="12">#REF!</definedName>
    <definedName name="_____________tab1" localSheetId="3">#REF!</definedName>
    <definedName name="_____________tab1" localSheetId="19">#REF!</definedName>
    <definedName name="_____________tab1" localSheetId="14">#REF!</definedName>
    <definedName name="_____________tab1" localSheetId="17">#REF!</definedName>
    <definedName name="_____________tab1" localSheetId="2">#REF!</definedName>
    <definedName name="_____________tab1">#REF!</definedName>
    <definedName name="_____________tab2" localSheetId="12">#REF!</definedName>
    <definedName name="_____________tab2" localSheetId="3">#REF!</definedName>
    <definedName name="_____________tab2" localSheetId="19">#REF!</definedName>
    <definedName name="_____________tab2" localSheetId="14">#REF!</definedName>
    <definedName name="_____________tab2" localSheetId="17">#REF!</definedName>
    <definedName name="_____________tab2" localSheetId="2">#REF!</definedName>
    <definedName name="_____________tab2">#REF!</definedName>
    <definedName name="_____________tab6798" localSheetId="12">#REF!</definedName>
    <definedName name="_____________tab6798" localSheetId="3">#REF!</definedName>
    <definedName name="_____________tab6798" localSheetId="19">#REF!</definedName>
    <definedName name="_____________tab6798" localSheetId="14">#REF!</definedName>
    <definedName name="_____________tab6798" localSheetId="17">#REF!</definedName>
    <definedName name="_____________tab6798" localSheetId="2">#REF!</definedName>
    <definedName name="_____________tab6798">#REF!</definedName>
    <definedName name="____________MS798" localSheetId="12">#REF!</definedName>
    <definedName name="____________MS798" localSheetId="3">#REF!</definedName>
    <definedName name="____________MS798" localSheetId="19">#REF!</definedName>
    <definedName name="____________MS798" localSheetId="14">#REF!</definedName>
    <definedName name="____________MS798" localSheetId="17">#REF!</definedName>
    <definedName name="____________MS798" localSheetId="2">#REF!</definedName>
    <definedName name="____________MS798">#REF!</definedName>
    <definedName name="____________prt1">'[1]067 100 (АПП не имеющ.право) '!____________prt1</definedName>
    <definedName name="____________prt2">'[1]067 100 (АПП не имеющ.право) '!____________prt2</definedName>
    <definedName name="____________prt3">'[1]067 100 (АПП не имеющ.право) '!____________prt3</definedName>
    <definedName name="____________prt4">'[1]067 100 (АПП не имеющ.право) '!____________prt4</definedName>
    <definedName name="____________prt5">'[1]067 100 (АПП не имеющ.право) '!____________prt5</definedName>
    <definedName name="____________prt6">'[1]067 100 (АПП не имеющ.право) '!____________prt6</definedName>
    <definedName name="____________prt7">'[1]067 100 (АПП не имеющ.право) '!____________prt7</definedName>
    <definedName name="____________prt8">'[1]067 100 (АПП не имеющ.право) '!____________prt8</definedName>
    <definedName name="____________tab1" localSheetId="12">#REF!</definedName>
    <definedName name="____________tab1" localSheetId="3">#REF!</definedName>
    <definedName name="____________tab1" localSheetId="19">#REF!</definedName>
    <definedName name="____________tab1" localSheetId="14">#REF!</definedName>
    <definedName name="____________tab1" localSheetId="17">#REF!</definedName>
    <definedName name="____________tab1" localSheetId="2">#REF!</definedName>
    <definedName name="____________tab1">#REF!</definedName>
    <definedName name="____________tab2" localSheetId="12">#REF!</definedName>
    <definedName name="____________tab2" localSheetId="3">#REF!</definedName>
    <definedName name="____________tab2" localSheetId="19">#REF!</definedName>
    <definedName name="____________tab2" localSheetId="14">#REF!</definedName>
    <definedName name="____________tab2" localSheetId="17">#REF!</definedName>
    <definedName name="____________tab2" localSheetId="2">#REF!</definedName>
    <definedName name="____________tab2">#REF!</definedName>
    <definedName name="____________tab6798" localSheetId="12">#REF!</definedName>
    <definedName name="____________tab6798" localSheetId="3">#REF!</definedName>
    <definedName name="____________tab6798" localSheetId="19">#REF!</definedName>
    <definedName name="____________tab6798" localSheetId="14">#REF!</definedName>
    <definedName name="____________tab6798" localSheetId="17">#REF!</definedName>
    <definedName name="____________tab6798" localSheetId="2">#REF!</definedName>
    <definedName name="____________tab6798">#REF!</definedName>
    <definedName name="___________MS798" localSheetId="12">#REF!</definedName>
    <definedName name="___________MS798" localSheetId="3">#REF!</definedName>
    <definedName name="___________MS798" localSheetId="19">#REF!</definedName>
    <definedName name="___________MS798" localSheetId="14">#REF!</definedName>
    <definedName name="___________MS798" localSheetId="17">#REF!</definedName>
    <definedName name="___________MS798" localSheetId="2">#REF!</definedName>
    <definedName name="___________MS798">#REF!</definedName>
    <definedName name="___________prt1">'[1]067 100 (АПП не имеющ.право) '!___________prt1</definedName>
    <definedName name="___________prt2">'[1]067 100 (АПП не имеющ.право) '!___________prt2</definedName>
    <definedName name="___________prt3">'[1]067 100 (АПП не имеющ.право) '!___________prt3</definedName>
    <definedName name="___________prt4">'[1]067 100 (АПП не имеющ.право) '!___________prt4</definedName>
    <definedName name="___________prt5">'[1]067 100 (АПП не имеющ.право) '!___________prt5</definedName>
    <definedName name="___________prt6">'[1]067 100 (АПП не имеющ.право) '!___________prt6</definedName>
    <definedName name="___________prt7">'[1]067 100 (АПП не имеющ.право) '!___________prt7</definedName>
    <definedName name="___________prt8">'[1]067 100 (АПП не имеющ.право) '!___________prt8</definedName>
    <definedName name="___________tab1" localSheetId="12">#REF!</definedName>
    <definedName name="___________tab1" localSheetId="3">#REF!</definedName>
    <definedName name="___________tab1" localSheetId="19">#REF!</definedName>
    <definedName name="___________tab1" localSheetId="14">#REF!</definedName>
    <definedName name="___________tab1" localSheetId="17">#REF!</definedName>
    <definedName name="___________tab1" localSheetId="2">#REF!</definedName>
    <definedName name="___________tab1">#REF!</definedName>
    <definedName name="___________tab2" localSheetId="12">#REF!</definedName>
    <definedName name="___________tab2" localSheetId="3">#REF!</definedName>
    <definedName name="___________tab2" localSheetId="19">#REF!</definedName>
    <definedName name="___________tab2" localSheetId="14">#REF!</definedName>
    <definedName name="___________tab2" localSheetId="17">#REF!</definedName>
    <definedName name="___________tab2" localSheetId="2">#REF!</definedName>
    <definedName name="___________tab2">#REF!</definedName>
    <definedName name="___________tab6798" localSheetId="12">#REF!</definedName>
    <definedName name="___________tab6798" localSheetId="3">#REF!</definedName>
    <definedName name="___________tab6798" localSheetId="19">#REF!</definedName>
    <definedName name="___________tab6798" localSheetId="14">#REF!</definedName>
    <definedName name="___________tab6798" localSheetId="17">#REF!</definedName>
    <definedName name="___________tab6798" localSheetId="2">#REF!</definedName>
    <definedName name="___________tab6798">#REF!</definedName>
    <definedName name="__________MS798" localSheetId="12">#REF!</definedName>
    <definedName name="__________MS798" localSheetId="3">#REF!</definedName>
    <definedName name="__________MS798" localSheetId="19">#REF!</definedName>
    <definedName name="__________MS798" localSheetId="14">#REF!</definedName>
    <definedName name="__________MS798" localSheetId="17">#REF!</definedName>
    <definedName name="__________MS798" localSheetId="2">#REF!</definedName>
    <definedName name="__________MS798">#REF!</definedName>
    <definedName name="__________prt1">[2]!__________prt1</definedName>
    <definedName name="__________prt2">[2]!__________prt2</definedName>
    <definedName name="__________prt3">[2]!__________prt3</definedName>
    <definedName name="__________prt4">[2]!__________prt4</definedName>
    <definedName name="__________prt5">[2]!__________prt5</definedName>
    <definedName name="__________prt6">[2]!__________prt6</definedName>
    <definedName name="__________prt7">[2]!__________prt7</definedName>
    <definedName name="__________prt8">[2]!__________prt8</definedName>
    <definedName name="__________tab1" localSheetId="12">#REF!</definedName>
    <definedName name="__________tab1" localSheetId="3">#REF!</definedName>
    <definedName name="__________tab1" localSheetId="19">#REF!</definedName>
    <definedName name="__________tab1" localSheetId="14">#REF!</definedName>
    <definedName name="__________tab1" localSheetId="17">#REF!</definedName>
    <definedName name="__________tab1" localSheetId="2">#REF!</definedName>
    <definedName name="__________tab1">#REF!</definedName>
    <definedName name="__________tab2" localSheetId="12">#REF!</definedName>
    <definedName name="__________tab2" localSheetId="3">#REF!</definedName>
    <definedName name="__________tab2" localSheetId="19">#REF!</definedName>
    <definedName name="__________tab2" localSheetId="14">#REF!</definedName>
    <definedName name="__________tab2" localSheetId="17">#REF!</definedName>
    <definedName name="__________tab2" localSheetId="2">#REF!</definedName>
    <definedName name="__________tab2">#REF!</definedName>
    <definedName name="__________tab6798" localSheetId="12">#REF!</definedName>
    <definedName name="__________tab6798" localSheetId="3">#REF!</definedName>
    <definedName name="__________tab6798" localSheetId="19">#REF!</definedName>
    <definedName name="__________tab6798" localSheetId="14">#REF!</definedName>
    <definedName name="__________tab6798" localSheetId="17">#REF!</definedName>
    <definedName name="__________tab6798" localSheetId="2">#REF!</definedName>
    <definedName name="__________tab6798">#REF!</definedName>
    <definedName name="_________MS798" localSheetId="12">#REF!</definedName>
    <definedName name="_________MS798" localSheetId="3">#REF!</definedName>
    <definedName name="_________MS798" localSheetId="19">#REF!</definedName>
    <definedName name="_________MS798" localSheetId="14">#REF!</definedName>
    <definedName name="_________MS798" localSheetId="17">#REF!</definedName>
    <definedName name="_________MS798" localSheetId="2">#REF!</definedName>
    <definedName name="_________MS798">#REF!</definedName>
    <definedName name="_________prt1">[2]!_________prt1</definedName>
    <definedName name="_________prt2">[2]!_________prt2</definedName>
    <definedName name="_________prt3">[2]!_________prt3</definedName>
    <definedName name="_________prt4">[2]!_________prt4</definedName>
    <definedName name="_________prt5">[2]!_________prt5</definedName>
    <definedName name="_________prt6">[2]!_________prt6</definedName>
    <definedName name="_________prt7">[2]!_________prt7</definedName>
    <definedName name="_________prt8">[2]!_________prt8</definedName>
    <definedName name="_________tab1" localSheetId="12">#REF!</definedName>
    <definedName name="_________tab1" localSheetId="3">#REF!</definedName>
    <definedName name="_________tab1" localSheetId="19">#REF!</definedName>
    <definedName name="_________tab1" localSheetId="14">#REF!</definedName>
    <definedName name="_________tab1" localSheetId="17">#REF!</definedName>
    <definedName name="_________tab1" localSheetId="2">#REF!</definedName>
    <definedName name="_________tab1">#REF!</definedName>
    <definedName name="_________tab2" localSheetId="12">#REF!</definedName>
    <definedName name="_________tab2" localSheetId="3">#REF!</definedName>
    <definedName name="_________tab2" localSheetId="19">#REF!</definedName>
    <definedName name="_________tab2" localSheetId="14">#REF!</definedName>
    <definedName name="_________tab2" localSheetId="17">#REF!</definedName>
    <definedName name="_________tab2" localSheetId="2">#REF!</definedName>
    <definedName name="_________tab2">#REF!</definedName>
    <definedName name="_________tab6798" localSheetId="12">#REF!</definedName>
    <definedName name="_________tab6798" localSheetId="3">#REF!</definedName>
    <definedName name="_________tab6798" localSheetId="19">#REF!</definedName>
    <definedName name="_________tab6798" localSheetId="14">#REF!</definedName>
    <definedName name="_________tab6798" localSheetId="17">#REF!</definedName>
    <definedName name="_________tab6798" localSheetId="2">#REF!</definedName>
    <definedName name="_________tab6798">#REF!</definedName>
    <definedName name="________MS798" localSheetId="12">#REF!</definedName>
    <definedName name="________MS798" localSheetId="3">#REF!</definedName>
    <definedName name="________MS798" localSheetId="19">#REF!</definedName>
    <definedName name="________MS798" localSheetId="14">#REF!</definedName>
    <definedName name="________MS798" localSheetId="17">#REF!</definedName>
    <definedName name="________MS798" localSheetId="2">#REF!</definedName>
    <definedName name="________MS798">#REF!</definedName>
    <definedName name="________prt1">[2]!________prt1</definedName>
    <definedName name="________prt2">[2]!________prt2</definedName>
    <definedName name="________prt3">[2]!________prt3</definedName>
    <definedName name="________prt4">[2]!________prt4</definedName>
    <definedName name="________prt5">[2]!________prt5</definedName>
    <definedName name="________prt6">[2]!________prt6</definedName>
    <definedName name="________prt7">[2]!________prt7</definedName>
    <definedName name="________prt8">[2]!________prt8</definedName>
    <definedName name="________tab1" localSheetId="12">#REF!</definedName>
    <definedName name="________tab1" localSheetId="3">#REF!</definedName>
    <definedName name="________tab1" localSheetId="19">#REF!</definedName>
    <definedName name="________tab1" localSheetId="14">#REF!</definedName>
    <definedName name="________tab1" localSheetId="17">#REF!</definedName>
    <definedName name="________tab1" localSheetId="2">#REF!</definedName>
    <definedName name="________tab1">#REF!</definedName>
    <definedName name="________tab2" localSheetId="12">#REF!</definedName>
    <definedName name="________tab2" localSheetId="3">#REF!</definedName>
    <definedName name="________tab2" localSheetId="19">#REF!</definedName>
    <definedName name="________tab2" localSheetId="14">#REF!</definedName>
    <definedName name="________tab2" localSheetId="17">#REF!</definedName>
    <definedName name="________tab2" localSheetId="2">#REF!</definedName>
    <definedName name="________tab2">#REF!</definedName>
    <definedName name="________tab6798" localSheetId="12">#REF!</definedName>
    <definedName name="________tab6798" localSheetId="3">#REF!</definedName>
    <definedName name="________tab6798" localSheetId="19">#REF!</definedName>
    <definedName name="________tab6798" localSheetId="14">#REF!</definedName>
    <definedName name="________tab6798" localSheetId="17">#REF!</definedName>
    <definedName name="________tab6798" localSheetId="2">#REF!</definedName>
    <definedName name="________tab6798">#REF!</definedName>
    <definedName name="_______MS798" localSheetId="12">#REF!</definedName>
    <definedName name="_______MS798" localSheetId="3">#REF!</definedName>
    <definedName name="_______MS798" localSheetId="19">#REF!</definedName>
    <definedName name="_______MS798" localSheetId="14">#REF!</definedName>
    <definedName name="_______MS798" localSheetId="17">#REF!</definedName>
    <definedName name="_______MS798" localSheetId="2">#REF!</definedName>
    <definedName name="_______MS798">#REF!</definedName>
    <definedName name="_______prt1">[2]!_______prt1</definedName>
    <definedName name="_______prt2">[2]!_______prt2</definedName>
    <definedName name="_______prt3">[2]!_______prt3</definedName>
    <definedName name="_______prt4">[2]!_______prt4</definedName>
    <definedName name="_______prt5">[2]!_______prt5</definedName>
    <definedName name="_______prt6">[2]!_______prt6</definedName>
    <definedName name="_______prt7">[2]!_______prt7</definedName>
    <definedName name="_______prt8">[2]!_______prt8</definedName>
    <definedName name="_______tab1" localSheetId="12">#REF!</definedName>
    <definedName name="_______tab1" localSheetId="3">#REF!</definedName>
    <definedName name="_______tab1" localSheetId="19">#REF!</definedName>
    <definedName name="_______tab1" localSheetId="14">#REF!</definedName>
    <definedName name="_______tab1" localSheetId="17">#REF!</definedName>
    <definedName name="_______tab1" localSheetId="2">#REF!</definedName>
    <definedName name="_______tab1">#REF!</definedName>
    <definedName name="_______tab2" localSheetId="12">#REF!</definedName>
    <definedName name="_______tab2" localSheetId="3">#REF!</definedName>
    <definedName name="_______tab2" localSheetId="19">#REF!</definedName>
    <definedName name="_______tab2" localSheetId="14">#REF!</definedName>
    <definedName name="_______tab2" localSheetId="17">#REF!</definedName>
    <definedName name="_______tab2" localSheetId="2">#REF!</definedName>
    <definedName name="_______tab2">#REF!</definedName>
    <definedName name="_______tab6798" localSheetId="12">#REF!</definedName>
    <definedName name="_______tab6798" localSheetId="3">#REF!</definedName>
    <definedName name="_______tab6798" localSheetId="19">#REF!</definedName>
    <definedName name="_______tab6798" localSheetId="14">#REF!</definedName>
    <definedName name="_______tab6798" localSheetId="17">#REF!</definedName>
    <definedName name="_______tab6798" localSheetId="2">#REF!</definedName>
    <definedName name="_______tab6798">#REF!</definedName>
    <definedName name="______MS798" localSheetId="12">#REF!</definedName>
    <definedName name="______MS798" localSheetId="3">#REF!</definedName>
    <definedName name="______MS798" localSheetId="19">#REF!</definedName>
    <definedName name="______MS798" localSheetId="14">#REF!</definedName>
    <definedName name="______MS798" localSheetId="17">#REF!</definedName>
    <definedName name="______MS798" localSheetId="2">#REF!</definedName>
    <definedName name="______MS798">#REF!</definedName>
    <definedName name="______prt1">[2]!______prt1</definedName>
    <definedName name="______prt2">[2]!______prt2</definedName>
    <definedName name="______prt3">[2]!______prt3</definedName>
    <definedName name="______prt4">[2]!______prt4</definedName>
    <definedName name="______prt5">[2]!______prt5</definedName>
    <definedName name="______prt6">[2]!______prt6</definedName>
    <definedName name="______prt7">[2]!______prt7</definedName>
    <definedName name="______prt8">[2]!______prt8</definedName>
    <definedName name="______tab1" localSheetId="12">#REF!</definedName>
    <definedName name="______tab1" localSheetId="3">#REF!</definedName>
    <definedName name="______tab1" localSheetId="19">#REF!</definedName>
    <definedName name="______tab1" localSheetId="14">#REF!</definedName>
    <definedName name="______tab1" localSheetId="17">#REF!</definedName>
    <definedName name="______tab1" localSheetId="2">#REF!</definedName>
    <definedName name="______tab1">#REF!</definedName>
    <definedName name="______tab2" localSheetId="12">#REF!</definedName>
    <definedName name="______tab2" localSheetId="3">#REF!</definedName>
    <definedName name="______tab2" localSheetId="19">#REF!</definedName>
    <definedName name="______tab2" localSheetId="14">#REF!</definedName>
    <definedName name="______tab2" localSheetId="17">#REF!</definedName>
    <definedName name="______tab2" localSheetId="2">#REF!</definedName>
    <definedName name="______tab2">#REF!</definedName>
    <definedName name="______tab6798" localSheetId="12">#REF!</definedName>
    <definedName name="______tab6798" localSheetId="3">#REF!</definedName>
    <definedName name="______tab6798" localSheetId="19">#REF!</definedName>
    <definedName name="______tab6798" localSheetId="14">#REF!</definedName>
    <definedName name="______tab6798" localSheetId="17">#REF!</definedName>
    <definedName name="______tab6798" localSheetId="2">#REF!</definedName>
    <definedName name="______tab6798">#REF!</definedName>
    <definedName name="_____MS798" localSheetId="12">#REF!</definedName>
    <definedName name="_____MS798" localSheetId="3">#REF!</definedName>
    <definedName name="_____MS798" localSheetId="19">#REF!</definedName>
    <definedName name="_____MS798" localSheetId="14">#REF!</definedName>
    <definedName name="_____MS798" localSheetId="17">#REF!</definedName>
    <definedName name="_____MS798" localSheetId="2">#REF!</definedName>
    <definedName name="_____MS798">#REF!</definedName>
    <definedName name="_____prt1">#N/A</definedName>
    <definedName name="_____prt2">#N/A</definedName>
    <definedName name="_____prt3">#N/A</definedName>
    <definedName name="_____prt4">#N/A</definedName>
    <definedName name="_____prt5">#N/A</definedName>
    <definedName name="_____prt6">#N/A</definedName>
    <definedName name="_____prt7">#N/A</definedName>
    <definedName name="_____prt8">#N/A</definedName>
    <definedName name="_____tab1" localSheetId="12">#REF!</definedName>
    <definedName name="_____tab1" localSheetId="3">#REF!</definedName>
    <definedName name="_____tab1" localSheetId="19">#REF!</definedName>
    <definedName name="_____tab1" localSheetId="14">#REF!</definedName>
    <definedName name="_____tab1" localSheetId="17">#REF!</definedName>
    <definedName name="_____tab1" localSheetId="2">#REF!</definedName>
    <definedName name="_____tab1">#REF!</definedName>
    <definedName name="_____tab2" localSheetId="12">#REF!</definedName>
    <definedName name="_____tab2" localSheetId="3">#REF!</definedName>
    <definedName name="_____tab2" localSheetId="19">#REF!</definedName>
    <definedName name="_____tab2" localSheetId="14">#REF!</definedName>
    <definedName name="_____tab2" localSheetId="17">#REF!</definedName>
    <definedName name="_____tab2" localSheetId="2">#REF!</definedName>
    <definedName name="_____tab2">#REF!</definedName>
    <definedName name="_____tab6798" localSheetId="12">#REF!</definedName>
    <definedName name="_____tab6798" localSheetId="3">#REF!</definedName>
    <definedName name="_____tab6798" localSheetId="19">#REF!</definedName>
    <definedName name="_____tab6798" localSheetId="14">#REF!</definedName>
    <definedName name="_____tab6798" localSheetId="17">#REF!</definedName>
    <definedName name="_____tab6798" localSheetId="2">#REF!</definedName>
    <definedName name="_____tab6798">#REF!</definedName>
    <definedName name="____MS798" localSheetId="12">#REF!</definedName>
    <definedName name="____MS798" localSheetId="3">#REF!</definedName>
    <definedName name="____MS798" localSheetId="19">#REF!</definedName>
    <definedName name="____MS798" localSheetId="14">#REF!</definedName>
    <definedName name="____MS798" localSheetId="17">#REF!</definedName>
    <definedName name="____MS798" localSheetId="2">#REF!</definedName>
    <definedName name="____MS798">#REF!</definedName>
    <definedName name="____prt1">#N/A</definedName>
    <definedName name="____prt2">#N/A</definedName>
    <definedName name="____prt3">#N/A</definedName>
    <definedName name="____prt4">#N/A</definedName>
    <definedName name="____prt5">#N/A</definedName>
    <definedName name="____prt6">#N/A</definedName>
    <definedName name="____prt7">#N/A</definedName>
    <definedName name="____prt8">#N/A</definedName>
    <definedName name="____tab1" localSheetId="12">#REF!</definedName>
    <definedName name="____tab1" localSheetId="3">#REF!</definedName>
    <definedName name="____tab1" localSheetId="19">#REF!</definedName>
    <definedName name="____tab1" localSheetId="14">#REF!</definedName>
    <definedName name="____tab1" localSheetId="17">#REF!</definedName>
    <definedName name="____tab1" localSheetId="2">#REF!</definedName>
    <definedName name="____tab1">#REF!</definedName>
    <definedName name="____tab2" localSheetId="12">#REF!</definedName>
    <definedName name="____tab2" localSheetId="3">#REF!</definedName>
    <definedName name="____tab2" localSheetId="19">#REF!</definedName>
    <definedName name="____tab2" localSheetId="14">#REF!</definedName>
    <definedName name="____tab2" localSheetId="17">#REF!</definedName>
    <definedName name="____tab2" localSheetId="2">#REF!</definedName>
    <definedName name="____tab2">#REF!</definedName>
    <definedName name="____tab6798" localSheetId="12">#REF!</definedName>
    <definedName name="____tab6798" localSheetId="3">#REF!</definedName>
    <definedName name="____tab6798" localSheetId="19">#REF!</definedName>
    <definedName name="____tab6798" localSheetId="14">#REF!</definedName>
    <definedName name="____tab6798" localSheetId="17">#REF!</definedName>
    <definedName name="____tab6798" localSheetId="2">#REF!</definedName>
    <definedName name="____tab6798">#REF!</definedName>
    <definedName name="___1" localSheetId="12">#REF!</definedName>
    <definedName name="___1" localSheetId="3">#REF!</definedName>
    <definedName name="___1" localSheetId="19">#REF!</definedName>
    <definedName name="___1" localSheetId="14">#REF!</definedName>
    <definedName name="___1" localSheetId="17">#REF!</definedName>
    <definedName name="___1" localSheetId="2">#REF!</definedName>
    <definedName name="___1">#REF!</definedName>
    <definedName name="___10" localSheetId="12">#REF!</definedName>
    <definedName name="___10" localSheetId="3">#REF!</definedName>
    <definedName name="___10" localSheetId="19">#REF!</definedName>
    <definedName name="___10" localSheetId="14">#REF!</definedName>
    <definedName name="___10" localSheetId="17">#REF!</definedName>
    <definedName name="___10" localSheetId="2">#REF!</definedName>
    <definedName name="___10">#REF!</definedName>
    <definedName name="___11" localSheetId="12">#REF!</definedName>
    <definedName name="___11" localSheetId="3">#REF!</definedName>
    <definedName name="___11" localSheetId="19">#REF!</definedName>
    <definedName name="___11" localSheetId="14">#REF!</definedName>
    <definedName name="___11" localSheetId="17">#REF!</definedName>
    <definedName name="___11" localSheetId="2">#REF!</definedName>
    <definedName name="___11">#REF!</definedName>
    <definedName name="___12" localSheetId="12">#REF!</definedName>
    <definedName name="___12" localSheetId="3">#REF!</definedName>
    <definedName name="___12" localSheetId="19">#REF!</definedName>
    <definedName name="___12" localSheetId="14">#REF!</definedName>
    <definedName name="___12" localSheetId="17">#REF!</definedName>
    <definedName name="___12" localSheetId="2">#REF!</definedName>
    <definedName name="___12">#REF!</definedName>
    <definedName name="___13" localSheetId="12">#REF!</definedName>
    <definedName name="___13" localSheetId="3">#REF!</definedName>
    <definedName name="___13" localSheetId="19">#REF!</definedName>
    <definedName name="___13" localSheetId="14">#REF!</definedName>
    <definedName name="___13" localSheetId="17">#REF!</definedName>
    <definedName name="___13" localSheetId="2">#REF!</definedName>
    <definedName name="___13">#REF!</definedName>
    <definedName name="___2" localSheetId="12">#REF!</definedName>
    <definedName name="___2" localSheetId="3">#REF!</definedName>
    <definedName name="___2" localSheetId="19">#REF!</definedName>
    <definedName name="___2" localSheetId="14">#REF!</definedName>
    <definedName name="___2" localSheetId="17">#REF!</definedName>
    <definedName name="___2" localSheetId="2">#REF!</definedName>
    <definedName name="___2">#REF!</definedName>
    <definedName name="___3" localSheetId="12">#REF!</definedName>
    <definedName name="___3" localSheetId="3">#REF!</definedName>
    <definedName name="___3" localSheetId="19">#REF!</definedName>
    <definedName name="___3" localSheetId="14">#REF!</definedName>
    <definedName name="___3" localSheetId="17">#REF!</definedName>
    <definedName name="___3" localSheetId="2">#REF!</definedName>
    <definedName name="___3">#REF!</definedName>
    <definedName name="___4" localSheetId="12">#REF!</definedName>
    <definedName name="___4" localSheetId="3">#REF!</definedName>
    <definedName name="___4" localSheetId="19">#REF!</definedName>
    <definedName name="___4" localSheetId="14">#REF!</definedName>
    <definedName name="___4" localSheetId="17">#REF!</definedName>
    <definedName name="___4" localSheetId="2">#REF!</definedName>
    <definedName name="___4">#REF!</definedName>
    <definedName name="___5" localSheetId="12">#REF!</definedName>
    <definedName name="___5" localSheetId="3">#REF!</definedName>
    <definedName name="___5" localSheetId="19">#REF!</definedName>
    <definedName name="___5" localSheetId="14">#REF!</definedName>
    <definedName name="___5" localSheetId="17">#REF!</definedName>
    <definedName name="___5" localSheetId="2">#REF!</definedName>
    <definedName name="___5">#REF!</definedName>
    <definedName name="___6" localSheetId="12">#REF!</definedName>
    <definedName name="___6" localSheetId="3">#REF!</definedName>
    <definedName name="___6" localSheetId="19">#REF!</definedName>
    <definedName name="___6" localSheetId="14">#REF!</definedName>
    <definedName name="___6" localSheetId="17">#REF!</definedName>
    <definedName name="___6" localSheetId="2">#REF!</definedName>
    <definedName name="___6">#REF!</definedName>
    <definedName name="___7" localSheetId="12">#REF!</definedName>
    <definedName name="___7" localSheetId="3">#REF!</definedName>
    <definedName name="___7" localSheetId="19">#REF!</definedName>
    <definedName name="___7" localSheetId="14">#REF!</definedName>
    <definedName name="___7" localSheetId="17">#REF!</definedName>
    <definedName name="___7" localSheetId="2">#REF!</definedName>
    <definedName name="___7">#REF!</definedName>
    <definedName name="___8" localSheetId="12">#REF!</definedName>
    <definedName name="___8" localSheetId="3">#REF!</definedName>
    <definedName name="___8" localSheetId="19">#REF!</definedName>
    <definedName name="___8" localSheetId="14">#REF!</definedName>
    <definedName name="___8" localSheetId="17">#REF!</definedName>
    <definedName name="___8" localSheetId="2">#REF!</definedName>
    <definedName name="___8">#REF!</definedName>
    <definedName name="___9" localSheetId="12">#REF!</definedName>
    <definedName name="___9" localSheetId="3">#REF!</definedName>
    <definedName name="___9" localSheetId="19">#REF!</definedName>
    <definedName name="___9" localSheetId="14">#REF!</definedName>
    <definedName name="___9" localSheetId="17">#REF!</definedName>
    <definedName name="___9" localSheetId="2">#REF!</definedName>
    <definedName name="___9">#REF!</definedName>
    <definedName name="___MS798" localSheetId="12">#REF!</definedName>
    <definedName name="___MS798" localSheetId="3">#REF!</definedName>
    <definedName name="___MS798" localSheetId="19">#REF!</definedName>
    <definedName name="___MS798" localSheetId="14">#REF!</definedName>
    <definedName name="___MS798" localSheetId="17">#REF!</definedName>
    <definedName name="___MS798" localSheetId="2">#REF!</definedName>
    <definedName name="___MS798">#REF!</definedName>
    <definedName name="___prt1">[3]!___prt1</definedName>
    <definedName name="___prt2">[3]!___prt2</definedName>
    <definedName name="___prt3">[3]!___prt3</definedName>
    <definedName name="___prt4">[3]!___prt4</definedName>
    <definedName name="___prt5">[3]!___prt5</definedName>
    <definedName name="___prt6">[3]!___prt6</definedName>
    <definedName name="___prt7">[3]!___prt7</definedName>
    <definedName name="___prt8">[3]!___prt8</definedName>
    <definedName name="___tab1" localSheetId="12">#REF!</definedName>
    <definedName name="___tab1" localSheetId="3">#REF!</definedName>
    <definedName name="___tab1" localSheetId="19">#REF!</definedName>
    <definedName name="___tab1" localSheetId="14">#REF!</definedName>
    <definedName name="___tab1" localSheetId="17">#REF!</definedName>
    <definedName name="___tab1" localSheetId="2">#REF!</definedName>
    <definedName name="___tab1">#REF!</definedName>
    <definedName name="___tab2" localSheetId="12">#REF!</definedName>
    <definedName name="___tab2" localSheetId="3">#REF!</definedName>
    <definedName name="___tab2" localSheetId="19">#REF!</definedName>
    <definedName name="___tab2" localSheetId="14">#REF!</definedName>
    <definedName name="___tab2" localSheetId="17">#REF!</definedName>
    <definedName name="___tab2" localSheetId="2">#REF!</definedName>
    <definedName name="___tab2">#REF!</definedName>
    <definedName name="___tab6798" localSheetId="12">#REF!</definedName>
    <definedName name="___tab6798" localSheetId="3">#REF!</definedName>
    <definedName name="___tab6798" localSheetId="19">#REF!</definedName>
    <definedName name="___tab6798" localSheetId="14">#REF!</definedName>
    <definedName name="___tab6798" localSheetId="17">#REF!</definedName>
    <definedName name="___tab6798" localSheetId="2">#REF!</definedName>
    <definedName name="___tab6798">#REF!</definedName>
    <definedName name="__MS798" localSheetId="12">#REF!</definedName>
    <definedName name="__MS798" localSheetId="3">#REF!</definedName>
    <definedName name="__MS798" localSheetId="19">#REF!</definedName>
    <definedName name="__MS798" localSheetId="14">#REF!</definedName>
    <definedName name="__MS798" localSheetId="17">#REF!</definedName>
    <definedName name="__MS798" localSheetId="2">#REF!</definedName>
    <definedName name="__MS798">#REF!</definedName>
    <definedName name="__prt1">#N/A</definedName>
    <definedName name="__prt2">#N/A</definedName>
    <definedName name="__prt3">#N/A</definedName>
    <definedName name="__prt4">#N/A</definedName>
    <definedName name="__prt5">#N/A</definedName>
    <definedName name="__prt6">#N/A</definedName>
    <definedName name="__prt7">#N/A</definedName>
    <definedName name="__prt8">#N/A</definedName>
    <definedName name="__tab1" localSheetId="12">#REF!</definedName>
    <definedName name="__tab1" localSheetId="3">#REF!</definedName>
    <definedName name="__tab1" localSheetId="19">#REF!</definedName>
    <definedName name="__tab1" localSheetId="14">#REF!</definedName>
    <definedName name="__tab1" localSheetId="17">#REF!</definedName>
    <definedName name="__tab1" localSheetId="2">#REF!</definedName>
    <definedName name="__tab1">#REF!</definedName>
    <definedName name="__tab2" localSheetId="12">#REF!</definedName>
    <definedName name="__tab2" localSheetId="3">#REF!</definedName>
    <definedName name="__tab2" localSheetId="19">#REF!</definedName>
    <definedName name="__tab2" localSheetId="14">#REF!</definedName>
    <definedName name="__tab2" localSheetId="17">#REF!</definedName>
    <definedName name="__tab2" localSheetId="2">#REF!</definedName>
    <definedName name="__tab2">#REF!</definedName>
    <definedName name="__tab6798" localSheetId="12">#REF!</definedName>
    <definedName name="__tab6798" localSheetId="3">#REF!</definedName>
    <definedName name="__tab6798" localSheetId="19">#REF!</definedName>
    <definedName name="__tab6798" localSheetId="14">#REF!</definedName>
    <definedName name="__tab6798" localSheetId="17">#REF!</definedName>
    <definedName name="__tab6798" localSheetId="2">#REF!</definedName>
    <definedName name="__tab6798">#REF!</definedName>
    <definedName name="__xlnm.Database">"#REF!"</definedName>
    <definedName name="__xlnm.Print_Titles_1" localSheetId="12">#REF!</definedName>
    <definedName name="__xlnm.Print_Titles_1" localSheetId="3">#REF!</definedName>
    <definedName name="__xlnm.Print_Titles_1" localSheetId="19">#REF!</definedName>
    <definedName name="__xlnm.Print_Titles_1" localSheetId="14">#REF!</definedName>
    <definedName name="__xlnm.Print_Titles_1" localSheetId="17">#REF!</definedName>
    <definedName name="__xlnm.Print_Titles_1" localSheetId="2">#REF!</definedName>
    <definedName name="__xlnm.Print_Titles_1">#REF!</definedName>
    <definedName name="_001" localSheetId="12">#REF!</definedName>
    <definedName name="_001" localSheetId="3">#REF!</definedName>
    <definedName name="_001" localSheetId="19">#REF!</definedName>
    <definedName name="_001" localSheetId="14">#REF!</definedName>
    <definedName name="_001" localSheetId="17">#REF!</definedName>
    <definedName name="_001" localSheetId="2">#REF!</definedName>
    <definedName name="_001">#REF!</definedName>
    <definedName name="_001_1" localSheetId="12">#REF!</definedName>
    <definedName name="_001_1" localSheetId="3">#REF!</definedName>
    <definedName name="_001_1" localSheetId="19">#REF!</definedName>
    <definedName name="_001_1" localSheetId="14">#REF!</definedName>
    <definedName name="_001_1" localSheetId="17">#REF!</definedName>
    <definedName name="_001_1" localSheetId="2">#REF!</definedName>
    <definedName name="_001_1">#REF!</definedName>
    <definedName name="_001_10" localSheetId="12">#REF!</definedName>
    <definedName name="_001_10" localSheetId="3">#REF!</definedName>
    <definedName name="_001_10" localSheetId="19">#REF!</definedName>
    <definedName name="_001_10" localSheetId="14">#REF!</definedName>
    <definedName name="_001_10" localSheetId="17">#REF!</definedName>
    <definedName name="_001_10" localSheetId="2">#REF!</definedName>
    <definedName name="_001_10">#REF!</definedName>
    <definedName name="_001_11" localSheetId="12">#REF!</definedName>
    <definedName name="_001_11" localSheetId="3">#REF!</definedName>
    <definedName name="_001_11" localSheetId="19">#REF!</definedName>
    <definedName name="_001_11" localSheetId="14">#REF!</definedName>
    <definedName name="_001_11" localSheetId="17">#REF!</definedName>
    <definedName name="_001_11" localSheetId="2">#REF!</definedName>
    <definedName name="_001_11">#REF!</definedName>
    <definedName name="_001_12" localSheetId="12">#REF!</definedName>
    <definedName name="_001_12" localSheetId="3">#REF!</definedName>
    <definedName name="_001_12" localSheetId="19">#REF!</definedName>
    <definedName name="_001_12" localSheetId="14">#REF!</definedName>
    <definedName name="_001_12" localSheetId="17">#REF!</definedName>
    <definedName name="_001_12" localSheetId="2">#REF!</definedName>
    <definedName name="_001_12">#REF!</definedName>
    <definedName name="_001_13" localSheetId="12">#REF!</definedName>
    <definedName name="_001_13" localSheetId="3">#REF!</definedName>
    <definedName name="_001_13" localSheetId="19">#REF!</definedName>
    <definedName name="_001_13" localSheetId="14">#REF!</definedName>
    <definedName name="_001_13" localSheetId="17">#REF!</definedName>
    <definedName name="_001_13" localSheetId="2">#REF!</definedName>
    <definedName name="_001_13">#REF!</definedName>
    <definedName name="_001_14" localSheetId="12">#REF!</definedName>
    <definedName name="_001_14" localSheetId="3">#REF!</definedName>
    <definedName name="_001_14" localSheetId="19">#REF!</definedName>
    <definedName name="_001_14" localSheetId="14">#REF!</definedName>
    <definedName name="_001_14" localSheetId="17">#REF!</definedName>
    <definedName name="_001_14" localSheetId="2">#REF!</definedName>
    <definedName name="_001_14">#REF!</definedName>
    <definedName name="_001_15" localSheetId="12">#REF!</definedName>
    <definedName name="_001_15" localSheetId="3">#REF!</definedName>
    <definedName name="_001_15" localSheetId="19">#REF!</definedName>
    <definedName name="_001_15" localSheetId="14">#REF!</definedName>
    <definedName name="_001_15" localSheetId="17">#REF!</definedName>
    <definedName name="_001_15" localSheetId="2">#REF!</definedName>
    <definedName name="_001_15">#REF!</definedName>
    <definedName name="_001_16" localSheetId="12">#REF!</definedName>
    <definedName name="_001_16" localSheetId="3">#REF!</definedName>
    <definedName name="_001_16" localSheetId="19">#REF!</definedName>
    <definedName name="_001_16" localSheetId="14">#REF!</definedName>
    <definedName name="_001_16" localSheetId="17">#REF!</definedName>
    <definedName name="_001_16" localSheetId="2">#REF!</definedName>
    <definedName name="_001_16">#REF!</definedName>
    <definedName name="_001_2" localSheetId="12">#REF!</definedName>
    <definedName name="_001_2" localSheetId="3">#REF!</definedName>
    <definedName name="_001_2" localSheetId="19">#REF!</definedName>
    <definedName name="_001_2" localSheetId="14">#REF!</definedName>
    <definedName name="_001_2" localSheetId="17">#REF!</definedName>
    <definedName name="_001_2" localSheetId="2">#REF!</definedName>
    <definedName name="_001_2">#REF!</definedName>
    <definedName name="_001_3" localSheetId="12">#REF!</definedName>
    <definedName name="_001_3" localSheetId="3">#REF!</definedName>
    <definedName name="_001_3" localSheetId="19">#REF!</definedName>
    <definedName name="_001_3" localSheetId="14">#REF!</definedName>
    <definedName name="_001_3" localSheetId="17">#REF!</definedName>
    <definedName name="_001_3" localSheetId="2">#REF!</definedName>
    <definedName name="_001_3">#REF!</definedName>
    <definedName name="_001_4" localSheetId="12">#REF!</definedName>
    <definedName name="_001_4" localSheetId="3">#REF!</definedName>
    <definedName name="_001_4" localSheetId="19">#REF!</definedName>
    <definedName name="_001_4" localSheetId="14">#REF!</definedName>
    <definedName name="_001_4" localSheetId="17">#REF!</definedName>
    <definedName name="_001_4" localSheetId="2">#REF!</definedName>
    <definedName name="_001_4">#REF!</definedName>
    <definedName name="_001_5" localSheetId="12">#REF!</definedName>
    <definedName name="_001_5" localSheetId="3">#REF!</definedName>
    <definedName name="_001_5" localSheetId="19">#REF!</definedName>
    <definedName name="_001_5" localSheetId="14">#REF!</definedName>
    <definedName name="_001_5" localSheetId="17">#REF!</definedName>
    <definedName name="_001_5" localSheetId="2">#REF!</definedName>
    <definedName name="_001_5">#REF!</definedName>
    <definedName name="_001_6" localSheetId="12">#REF!</definedName>
    <definedName name="_001_6" localSheetId="3">#REF!</definedName>
    <definedName name="_001_6" localSheetId="19">#REF!</definedName>
    <definedName name="_001_6" localSheetId="14">#REF!</definedName>
    <definedName name="_001_6" localSheetId="17">#REF!</definedName>
    <definedName name="_001_6" localSheetId="2">#REF!</definedName>
    <definedName name="_001_6">#REF!</definedName>
    <definedName name="_001_7" localSheetId="12">#REF!</definedName>
    <definedName name="_001_7" localSheetId="3">#REF!</definedName>
    <definedName name="_001_7" localSheetId="19">#REF!</definedName>
    <definedName name="_001_7" localSheetId="14">#REF!</definedName>
    <definedName name="_001_7" localSheetId="17">#REF!</definedName>
    <definedName name="_001_7" localSheetId="2">#REF!</definedName>
    <definedName name="_001_7">#REF!</definedName>
    <definedName name="_001_8" localSheetId="12">#REF!</definedName>
    <definedName name="_001_8" localSheetId="3">#REF!</definedName>
    <definedName name="_001_8" localSheetId="19">#REF!</definedName>
    <definedName name="_001_8" localSheetId="14">#REF!</definedName>
    <definedName name="_001_8" localSheetId="17">#REF!</definedName>
    <definedName name="_001_8" localSheetId="2">#REF!</definedName>
    <definedName name="_001_8">#REF!</definedName>
    <definedName name="_001_9" localSheetId="12">#REF!</definedName>
    <definedName name="_001_9" localSheetId="3">#REF!</definedName>
    <definedName name="_001_9" localSheetId="19">#REF!</definedName>
    <definedName name="_001_9" localSheetId="14">#REF!</definedName>
    <definedName name="_001_9" localSheetId="17">#REF!</definedName>
    <definedName name="_001_9" localSheetId="2">#REF!</definedName>
    <definedName name="_001_9">#REF!</definedName>
    <definedName name="_0015" localSheetId="12">#REF!</definedName>
    <definedName name="_0015" localSheetId="3">#REF!</definedName>
    <definedName name="_0015" localSheetId="19">#REF!</definedName>
    <definedName name="_0015" localSheetId="14">#REF!</definedName>
    <definedName name="_0015" localSheetId="17">#REF!</definedName>
    <definedName name="_0015" localSheetId="2">#REF!</definedName>
    <definedName name="_0015">#REF!</definedName>
    <definedName name="_002" localSheetId="12">#REF!</definedName>
    <definedName name="_002" localSheetId="3">#REF!</definedName>
    <definedName name="_002" localSheetId="19">#REF!</definedName>
    <definedName name="_002" localSheetId="14">#REF!</definedName>
    <definedName name="_002" localSheetId="17">#REF!</definedName>
    <definedName name="_002" localSheetId="2">#REF!</definedName>
    <definedName name="_002">#REF!</definedName>
    <definedName name="_002_1" localSheetId="12">#REF!</definedName>
    <definedName name="_002_1" localSheetId="3">#REF!</definedName>
    <definedName name="_002_1" localSheetId="19">#REF!</definedName>
    <definedName name="_002_1" localSheetId="14">#REF!</definedName>
    <definedName name="_002_1" localSheetId="17">#REF!</definedName>
    <definedName name="_002_1" localSheetId="2">#REF!</definedName>
    <definedName name="_002_1">#REF!</definedName>
    <definedName name="_002_10" localSheetId="12">#REF!</definedName>
    <definedName name="_002_10" localSheetId="3">#REF!</definedName>
    <definedName name="_002_10" localSheetId="19">#REF!</definedName>
    <definedName name="_002_10" localSheetId="14">#REF!</definedName>
    <definedName name="_002_10" localSheetId="17">#REF!</definedName>
    <definedName name="_002_10" localSheetId="2">#REF!</definedName>
    <definedName name="_002_10">#REF!</definedName>
    <definedName name="_002_11" localSheetId="12">#REF!</definedName>
    <definedName name="_002_11" localSheetId="3">#REF!</definedName>
    <definedName name="_002_11" localSheetId="19">#REF!</definedName>
    <definedName name="_002_11" localSheetId="14">#REF!</definedName>
    <definedName name="_002_11" localSheetId="17">#REF!</definedName>
    <definedName name="_002_11" localSheetId="2">#REF!</definedName>
    <definedName name="_002_11">#REF!</definedName>
    <definedName name="_002_12" localSheetId="12">#REF!</definedName>
    <definedName name="_002_12" localSheetId="3">#REF!</definedName>
    <definedName name="_002_12" localSheetId="19">#REF!</definedName>
    <definedName name="_002_12" localSheetId="14">#REF!</definedName>
    <definedName name="_002_12" localSheetId="17">#REF!</definedName>
    <definedName name="_002_12" localSheetId="2">#REF!</definedName>
    <definedName name="_002_12">#REF!</definedName>
    <definedName name="_002_13" localSheetId="12">#REF!</definedName>
    <definedName name="_002_13" localSheetId="3">#REF!</definedName>
    <definedName name="_002_13" localSheetId="19">#REF!</definedName>
    <definedName name="_002_13" localSheetId="14">#REF!</definedName>
    <definedName name="_002_13" localSheetId="17">#REF!</definedName>
    <definedName name="_002_13" localSheetId="2">#REF!</definedName>
    <definedName name="_002_13">#REF!</definedName>
    <definedName name="_002_14" localSheetId="12">#REF!</definedName>
    <definedName name="_002_14" localSheetId="3">#REF!</definedName>
    <definedName name="_002_14" localSheetId="19">#REF!</definedName>
    <definedName name="_002_14" localSheetId="14">#REF!</definedName>
    <definedName name="_002_14" localSheetId="17">#REF!</definedName>
    <definedName name="_002_14" localSheetId="2">#REF!</definedName>
    <definedName name="_002_14">#REF!</definedName>
    <definedName name="_002_15" localSheetId="12">#REF!</definedName>
    <definedName name="_002_15" localSheetId="3">#REF!</definedName>
    <definedName name="_002_15" localSheetId="19">#REF!</definedName>
    <definedName name="_002_15" localSheetId="14">#REF!</definedName>
    <definedName name="_002_15" localSheetId="17">#REF!</definedName>
    <definedName name="_002_15" localSheetId="2">#REF!</definedName>
    <definedName name="_002_15">#REF!</definedName>
    <definedName name="_002_2" localSheetId="12">#REF!</definedName>
    <definedName name="_002_2" localSheetId="3">#REF!</definedName>
    <definedName name="_002_2" localSheetId="19">#REF!</definedName>
    <definedName name="_002_2" localSheetId="14">#REF!</definedName>
    <definedName name="_002_2" localSheetId="17">#REF!</definedName>
    <definedName name="_002_2" localSheetId="2">#REF!</definedName>
    <definedName name="_002_2">#REF!</definedName>
    <definedName name="_002_3" localSheetId="12">#REF!</definedName>
    <definedName name="_002_3" localSheetId="3">#REF!</definedName>
    <definedName name="_002_3" localSheetId="19">#REF!</definedName>
    <definedName name="_002_3" localSheetId="14">#REF!</definedName>
    <definedName name="_002_3" localSheetId="17">#REF!</definedName>
    <definedName name="_002_3" localSheetId="2">#REF!</definedName>
    <definedName name="_002_3">#REF!</definedName>
    <definedName name="_002_4" localSheetId="12">#REF!</definedName>
    <definedName name="_002_4" localSheetId="3">#REF!</definedName>
    <definedName name="_002_4" localSheetId="19">#REF!</definedName>
    <definedName name="_002_4" localSheetId="14">#REF!</definedName>
    <definedName name="_002_4" localSheetId="17">#REF!</definedName>
    <definedName name="_002_4" localSheetId="2">#REF!</definedName>
    <definedName name="_002_4">#REF!</definedName>
    <definedName name="_002_5" localSheetId="12">#REF!</definedName>
    <definedName name="_002_5" localSheetId="3">#REF!</definedName>
    <definedName name="_002_5" localSheetId="19">#REF!</definedName>
    <definedName name="_002_5" localSheetId="14">#REF!</definedName>
    <definedName name="_002_5" localSheetId="17">#REF!</definedName>
    <definedName name="_002_5" localSheetId="2">#REF!</definedName>
    <definedName name="_002_5">#REF!</definedName>
    <definedName name="_002_6" localSheetId="12">#REF!</definedName>
    <definedName name="_002_6" localSheetId="3">#REF!</definedName>
    <definedName name="_002_6" localSheetId="19">#REF!</definedName>
    <definedName name="_002_6" localSheetId="14">#REF!</definedName>
    <definedName name="_002_6" localSheetId="17">#REF!</definedName>
    <definedName name="_002_6" localSheetId="2">#REF!</definedName>
    <definedName name="_002_6">#REF!</definedName>
    <definedName name="_002_7" localSheetId="12">#REF!</definedName>
    <definedName name="_002_7" localSheetId="3">#REF!</definedName>
    <definedName name="_002_7" localSheetId="19">#REF!</definedName>
    <definedName name="_002_7" localSheetId="14">#REF!</definedName>
    <definedName name="_002_7" localSheetId="17">#REF!</definedName>
    <definedName name="_002_7" localSheetId="2">#REF!</definedName>
    <definedName name="_002_7">#REF!</definedName>
    <definedName name="_002_8" localSheetId="12">#REF!</definedName>
    <definedName name="_002_8" localSheetId="3">#REF!</definedName>
    <definedName name="_002_8" localSheetId="19">#REF!</definedName>
    <definedName name="_002_8" localSheetId="14">#REF!</definedName>
    <definedName name="_002_8" localSheetId="17">#REF!</definedName>
    <definedName name="_002_8" localSheetId="2">#REF!</definedName>
    <definedName name="_002_8">#REF!</definedName>
    <definedName name="_002_9" localSheetId="12">#REF!</definedName>
    <definedName name="_002_9" localSheetId="3">#REF!</definedName>
    <definedName name="_002_9" localSheetId="19">#REF!</definedName>
    <definedName name="_002_9" localSheetId="14">#REF!</definedName>
    <definedName name="_002_9" localSheetId="17">#REF!</definedName>
    <definedName name="_002_9" localSheetId="2">#REF!</definedName>
    <definedName name="_002_9">#REF!</definedName>
    <definedName name="_004" localSheetId="12">#REF!</definedName>
    <definedName name="_004" localSheetId="3">#REF!</definedName>
    <definedName name="_004" localSheetId="19">#REF!</definedName>
    <definedName name="_004" localSheetId="14">#REF!</definedName>
    <definedName name="_004" localSheetId="17">#REF!</definedName>
    <definedName name="_004" localSheetId="2">#REF!</definedName>
    <definedName name="_004">#REF!</definedName>
    <definedName name="_004_1" localSheetId="12">#REF!</definedName>
    <definedName name="_004_1" localSheetId="3">#REF!</definedName>
    <definedName name="_004_1" localSheetId="19">#REF!</definedName>
    <definedName name="_004_1" localSheetId="14">#REF!</definedName>
    <definedName name="_004_1" localSheetId="17">#REF!</definedName>
    <definedName name="_004_1" localSheetId="2">#REF!</definedName>
    <definedName name="_004_1">#REF!</definedName>
    <definedName name="_004_10" localSheetId="12">#REF!</definedName>
    <definedName name="_004_10" localSheetId="3">#REF!</definedName>
    <definedName name="_004_10" localSheetId="19">#REF!</definedName>
    <definedName name="_004_10" localSheetId="14">#REF!</definedName>
    <definedName name="_004_10" localSheetId="17">#REF!</definedName>
    <definedName name="_004_10" localSheetId="2">#REF!</definedName>
    <definedName name="_004_10">#REF!</definedName>
    <definedName name="_004_11" localSheetId="12">#REF!</definedName>
    <definedName name="_004_11" localSheetId="3">#REF!</definedName>
    <definedName name="_004_11" localSheetId="19">#REF!</definedName>
    <definedName name="_004_11" localSheetId="14">#REF!</definedName>
    <definedName name="_004_11" localSheetId="17">#REF!</definedName>
    <definedName name="_004_11" localSheetId="2">#REF!</definedName>
    <definedName name="_004_11">#REF!</definedName>
    <definedName name="_004_12" localSheetId="12">#REF!</definedName>
    <definedName name="_004_12" localSheetId="3">#REF!</definedName>
    <definedName name="_004_12" localSheetId="19">#REF!</definedName>
    <definedName name="_004_12" localSheetId="14">#REF!</definedName>
    <definedName name="_004_12" localSheetId="17">#REF!</definedName>
    <definedName name="_004_12" localSheetId="2">#REF!</definedName>
    <definedName name="_004_12">#REF!</definedName>
    <definedName name="_004_13" localSheetId="12">#REF!</definedName>
    <definedName name="_004_13" localSheetId="3">#REF!</definedName>
    <definedName name="_004_13" localSheetId="19">#REF!</definedName>
    <definedName name="_004_13" localSheetId="14">#REF!</definedName>
    <definedName name="_004_13" localSheetId="17">#REF!</definedName>
    <definedName name="_004_13" localSheetId="2">#REF!</definedName>
    <definedName name="_004_13">#REF!</definedName>
    <definedName name="_004_14" localSheetId="12">#REF!</definedName>
    <definedName name="_004_14" localSheetId="3">#REF!</definedName>
    <definedName name="_004_14" localSheetId="19">#REF!</definedName>
    <definedName name="_004_14" localSheetId="14">#REF!</definedName>
    <definedName name="_004_14" localSheetId="17">#REF!</definedName>
    <definedName name="_004_14" localSheetId="2">#REF!</definedName>
    <definedName name="_004_14">#REF!</definedName>
    <definedName name="_004_15" localSheetId="12">#REF!</definedName>
    <definedName name="_004_15" localSheetId="3">#REF!</definedName>
    <definedName name="_004_15" localSheetId="19">#REF!</definedName>
    <definedName name="_004_15" localSheetId="14">#REF!</definedName>
    <definedName name="_004_15" localSheetId="17">#REF!</definedName>
    <definedName name="_004_15" localSheetId="2">#REF!</definedName>
    <definedName name="_004_15">#REF!</definedName>
    <definedName name="_004_2" localSheetId="12">#REF!</definedName>
    <definedName name="_004_2" localSheetId="3">#REF!</definedName>
    <definedName name="_004_2" localSheetId="19">#REF!</definedName>
    <definedName name="_004_2" localSheetId="14">#REF!</definedName>
    <definedName name="_004_2" localSheetId="17">#REF!</definedName>
    <definedName name="_004_2" localSheetId="2">#REF!</definedName>
    <definedName name="_004_2">#REF!</definedName>
    <definedName name="_004_3" localSheetId="12">#REF!</definedName>
    <definedName name="_004_3" localSheetId="3">#REF!</definedName>
    <definedName name="_004_3" localSheetId="19">#REF!</definedName>
    <definedName name="_004_3" localSheetId="14">#REF!</definedName>
    <definedName name="_004_3" localSheetId="17">#REF!</definedName>
    <definedName name="_004_3" localSheetId="2">#REF!</definedName>
    <definedName name="_004_3">#REF!</definedName>
    <definedName name="_004_4" localSheetId="12">#REF!</definedName>
    <definedName name="_004_4" localSheetId="3">#REF!</definedName>
    <definedName name="_004_4" localSheetId="19">#REF!</definedName>
    <definedName name="_004_4" localSheetId="14">#REF!</definedName>
    <definedName name="_004_4" localSheetId="17">#REF!</definedName>
    <definedName name="_004_4" localSheetId="2">#REF!</definedName>
    <definedName name="_004_4">#REF!</definedName>
    <definedName name="_004_5" localSheetId="12">#REF!</definedName>
    <definedName name="_004_5" localSheetId="3">#REF!</definedName>
    <definedName name="_004_5" localSheetId="19">#REF!</definedName>
    <definedName name="_004_5" localSheetId="14">#REF!</definedName>
    <definedName name="_004_5" localSheetId="17">#REF!</definedName>
    <definedName name="_004_5" localSheetId="2">#REF!</definedName>
    <definedName name="_004_5">#REF!</definedName>
    <definedName name="_004_6" localSheetId="12">#REF!</definedName>
    <definedName name="_004_6" localSheetId="3">#REF!</definedName>
    <definedName name="_004_6" localSheetId="19">#REF!</definedName>
    <definedName name="_004_6" localSheetId="14">#REF!</definedName>
    <definedName name="_004_6" localSheetId="17">#REF!</definedName>
    <definedName name="_004_6" localSheetId="2">#REF!</definedName>
    <definedName name="_004_6">#REF!</definedName>
    <definedName name="_004_7" localSheetId="12">#REF!</definedName>
    <definedName name="_004_7" localSheetId="3">#REF!</definedName>
    <definedName name="_004_7" localSheetId="19">#REF!</definedName>
    <definedName name="_004_7" localSheetId="14">#REF!</definedName>
    <definedName name="_004_7" localSheetId="17">#REF!</definedName>
    <definedName name="_004_7" localSheetId="2">#REF!</definedName>
    <definedName name="_004_7">#REF!</definedName>
    <definedName name="_004_8" localSheetId="12">#REF!</definedName>
    <definedName name="_004_8" localSheetId="3">#REF!</definedName>
    <definedName name="_004_8" localSheetId="19">#REF!</definedName>
    <definedName name="_004_8" localSheetId="14">#REF!</definedName>
    <definedName name="_004_8" localSheetId="17">#REF!</definedName>
    <definedName name="_004_8" localSheetId="2">#REF!</definedName>
    <definedName name="_004_8">#REF!</definedName>
    <definedName name="_004_9" localSheetId="12">#REF!</definedName>
    <definedName name="_004_9" localSheetId="3">#REF!</definedName>
    <definedName name="_004_9" localSheetId="19">#REF!</definedName>
    <definedName name="_004_9" localSheetId="14">#REF!</definedName>
    <definedName name="_004_9" localSheetId="17">#REF!</definedName>
    <definedName name="_004_9" localSheetId="2">#REF!</definedName>
    <definedName name="_004_9">#REF!</definedName>
    <definedName name="_005" localSheetId="12">#REF!</definedName>
    <definedName name="_005" localSheetId="3">#REF!</definedName>
    <definedName name="_005" localSheetId="19">#REF!</definedName>
    <definedName name="_005" localSheetId="14">#REF!</definedName>
    <definedName name="_005" localSheetId="17">#REF!</definedName>
    <definedName name="_005" localSheetId="2">#REF!</definedName>
    <definedName name="_005">#REF!</definedName>
    <definedName name="_005_1" localSheetId="12">#REF!</definedName>
    <definedName name="_005_1" localSheetId="3">#REF!</definedName>
    <definedName name="_005_1" localSheetId="19">#REF!</definedName>
    <definedName name="_005_1" localSheetId="14">#REF!</definedName>
    <definedName name="_005_1" localSheetId="17">#REF!</definedName>
    <definedName name="_005_1" localSheetId="2">#REF!</definedName>
    <definedName name="_005_1">#REF!</definedName>
    <definedName name="_005_10" localSheetId="12">#REF!</definedName>
    <definedName name="_005_10" localSheetId="3">#REF!</definedName>
    <definedName name="_005_10" localSheetId="19">#REF!</definedName>
    <definedName name="_005_10" localSheetId="14">#REF!</definedName>
    <definedName name="_005_10" localSheetId="17">#REF!</definedName>
    <definedName name="_005_10" localSheetId="2">#REF!</definedName>
    <definedName name="_005_10">#REF!</definedName>
    <definedName name="_005_11" localSheetId="12">#REF!</definedName>
    <definedName name="_005_11" localSheetId="3">#REF!</definedName>
    <definedName name="_005_11" localSheetId="19">#REF!</definedName>
    <definedName name="_005_11" localSheetId="14">#REF!</definedName>
    <definedName name="_005_11" localSheetId="17">#REF!</definedName>
    <definedName name="_005_11" localSheetId="2">#REF!</definedName>
    <definedName name="_005_11">#REF!</definedName>
    <definedName name="_005_12" localSheetId="12">#REF!</definedName>
    <definedName name="_005_12" localSheetId="3">#REF!</definedName>
    <definedName name="_005_12" localSheetId="19">#REF!</definedName>
    <definedName name="_005_12" localSheetId="14">#REF!</definedName>
    <definedName name="_005_12" localSheetId="17">#REF!</definedName>
    <definedName name="_005_12" localSheetId="2">#REF!</definedName>
    <definedName name="_005_12">#REF!</definedName>
    <definedName name="_005_13" localSheetId="12">#REF!</definedName>
    <definedName name="_005_13" localSheetId="3">#REF!</definedName>
    <definedName name="_005_13" localSheetId="19">#REF!</definedName>
    <definedName name="_005_13" localSheetId="14">#REF!</definedName>
    <definedName name="_005_13" localSheetId="17">#REF!</definedName>
    <definedName name="_005_13" localSheetId="2">#REF!</definedName>
    <definedName name="_005_13">#REF!</definedName>
    <definedName name="_005_14" localSheetId="12">#REF!</definedName>
    <definedName name="_005_14" localSheetId="3">#REF!</definedName>
    <definedName name="_005_14" localSheetId="19">#REF!</definedName>
    <definedName name="_005_14" localSheetId="14">#REF!</definedName>
    <definedName name="_005_14" localSheetId="17">#REF!</definedName>
    <definedName name="_005_14" localSheetId="2">#REF!</definedName>
    <definedName name="_005_14">#REF!</definedName>
    <definedName name="_005_15" localSheetId="12">#REF!</definedName>
    <definedName name="_005_15" localSheetId="3">#REF!</definedName>
    <definedName name="_005_15" localSheetId="19">#REF!</definedName>
    <definedName name="_005_15" localSheetId="14">#REF!</definedName>
    <definedName name="_005_15" localSheetId="17">#REF!</definedName>
    <definedName name="_005_15" localSheetId="2">#REF!</definedName>
    <definedName name="_005_15">#REF!</definedName>
    <definedName name="_005_2" localSheetId="12">#REF!</definedName>
    <definedName name="_005_2" localSheetId="3">#REF!</definedName>
    <definedName name="_005_2" localSheetId="19">#REF!</definedName>
    <definedName name="_005_2" localSheetId="14">#REF!</definedName>
    <definedName name="_005_2" localSheetId="17">#REF!</definedName>
    <definedName name="_005_2" localSheetId="2">#REF!</definedName>
    <definedName name="_005_2">#REF!</definedName>
    <definedName name="_005_3" localSheetId="12">#REF!</definedName>
    <definedName name="_005_3" localSheetId="3">#REF!</definedName>
    <definedName name="_005_3" localSheetId="19">#REF!</definedName>
    <definedName name="_005_3" localSheetId="14">#REF!</definedName>
    <definedName name="_005_3" localSheetId="17">#REF!</definedName>
    <definedName name="_005_3" localSheetId="2">#REF!</definedName>
    <definedName name="_005_3">#REF!</definedName>
    <definedName name="_005_4" localSheetId="12">#REF!</definedName>
    <definedName name="_005_4" localSheetId="3">#REF!</definedName>
    <definedName name="_005_4" localSheetId="19">#REF!</definedName>
    <definedName name="_005_4" localSheetId="14">#REF!</definedName>
    <definedName name="_005_4" localSheetId="17">#REF!</definedName>
    <definedName name="_005_4" localSheetId="2">#REF!</definedName>
    <definedName name="_005_4">#REF!</definedName>
    <definedName name="_005_5" localSheetId="12">#REF!</definedName>
    <definedName name="_005_5" localSheetId="3">#REF!</definedName>
    <definedName name="_005_5" localSheetId="19">#REF!</definedName>
    <definedName name="_005_5" localSheetId="14">#REF!</definedName>
    <definedName name="_005_5" localSheetId="17">#REF!</definedName>
    <definedName name="_005_5" localSheetId="2">#REF!</definedName>
    <definedName name="_005_5">#REF!</definedName>
    <definedName name="_005_6" localSheetId="12">#REF!</definedName>
    <definedName name="_005_6" localSheetId="3">#REF!</definedName>
    <definedName name="_005_6" localSheetId="19">#REF!</definedName>
    <definedName name="_005_6" localSheetId="14">#REF!</definedName>
    <definedName name="_005_6" localSheetId="17">#REF!</definedName>
    <definedName name="_005_6" localSheetId="2">#REF!</definedName>
    <definedName name="_005_6">#REF!</definedName>
    <definedName name="_005_7" localSheetId="12">#REF!</definedName>
    <definedName name="_005_7" localSheetId="3">#REF!</definedName>
    <definedName name="_005_7" localSheetId="19">#REF!</definedName>
    <definedName name="_005_7" localSheetId="14">#REF!</definedName>
    <definedName name="_005_7" localSheetId="17">#REF!</definedName>
    <definedName name="_005_7" localSheetId="2">#REF!</definedName>
    <definedName name="_005_7">#REF!</definedName>
    <definedName name="_005_8" localSheetId="12">#REF!</definedName>
    <definedName name="_005_8" localSheetId="3">#REF!</definedName>
    <definedName name="_005_8" localSheetId="19">#REF!</definedName>
    <definedName name="_005_8" localSheetId="14">#REF!</definedName>
    <definedName name="_005_8" localSheetId="17">#REF!</definedName>
    <definedName name="_005_8" localSheetId="2">#REF!</definedName>
    <definedName name="_005_8">#REF!</definedName>
    <definedName name="_005_9" localSheetId="12">#REF!</definedName>
    <definedName name="_005_9" localSheetId="3">#REF!</definedName>
    <definedName name="_005_9" localSheetId="19">#REF!</definedName>
    <definedName name="_005_9" localSheetId="14">#REF!</definedName>
    <definedName name="_005_9" localSheetId="17">#REF!</definedName>
    <definedName name="_005_9" localSheetId="2">#REF!</definedName>
    <definedName name="_005_9">#REF!</definedName>
    <definedName name="_006" localSheetId="12">#REF!</definedName>
    <definedName name="_006" localSheetId="3">#REF!</definedName>
    <definedName name="_006" localSheetId="19">#REF!</definedName>
    <definedName name="_006" localSheetId="14">#REF!</definedName>
    <definedName name="_006" localSheetId="17">#REF!</definedName>
    <definedName name="_006" localSheetId="2">#REF!</definedName>
    <definedName name="_006">#REF!</definedName>
    <definedName name="_006_1" localSheetId="12">#REF!</definedName>
    <definedName name="_006_1" localSheetId="3">#REF!</definedName>
    <definedName name="_006_1" localSheetId="19">#REF!</definedName>
    <definedName name="_006_1" localSheetId="14">#REF!</definedName>
    <definedName name="_006_1" localSheetId="17">#REF!</definedName>
    <definedName name="_006_1" localSheetId="2">#REF!</definedName>
    <definedName name="_006_1">#REF!</definedName>
    <definedName name="_006_10" localSheetId="12">#REF!</definedName>
    <definedName name="_006_10" localSheetId="3">#REF!</definedName>
    <definedName name="_006_10" localSheetId="19">#REF!</definedName>
    <definedName name="_006_10" localSheetId="14">#REF!</definedName>
    <definedName name="_006_10" localSheetId="17">#REF!</definedName>
    <definedName name="_006_10" localSheetId="2">#REF!</definedName>
    <definedName name="_006_10">#REF!</definedName>
    <definedName name="_006_11" localSheetId="12">#REF!</definedName>
    <definedName name="_006_11" localSheetId="3">#REF!</definedName>
    <definedName name="_006_11" localSheetId="19">#REF!</definedName>
    <definedName name="_006_11" localSheetId="14">#REF!</definedName>
    <definedName name="_006_11" localSheetId="17">#REF!</definedName>
    <definedName name="_006_11" localSheetId="2">#REF!</definedName>
    <definedName name="_006_11">#REF!</definedName>
    <definedName name="_006_12" localSheetId="12">#REF!</definedName>
    <definedName name="_006_12" localSheetId="3">#REF!</definedName>
    <definedName name="_006_12" localSheetId="19">#REF!</definedName>
    <definedName name="_006_12" localSheetId="14">#REF!</definedName>
    <definedName name="_006_12" localSheetId="17">#REF!</definedName>
    <definedName name="_006_12" localSheetId="2">#REF!</definedName>
    <definedName name="_006_12">#REF!</definedName>
    <definedName name="_006_13" localSheetId="12">#REF!</definedName>
    <definedName name="_006_13" localSheetId="3">#REF!</definedName>
    <definedName name="_006_13" localSheetId="19">#REF!</definedName>
    <definedName name="_006_13" localSheetId="14">#REF!</definedName>
    <definedName name="_006_13" localSheetId="17">#REF!</definedName>
    <definedName name="_006_13" localSheetId="2">#REF!</definedName>
    <definedName name="_006_13">#REF!</definedName>
    <definedName name="_006_14" localSheetId="12">#REF!</definedName>
    <definedName name="_006_14" localSheetId="3">#REF!</definedName>
    <definedName name="_006_14" localSheetId="19">#REF!</definedName>
    <definedName name="_006_14" localSheetId="14">#REF!</definedName>
    <definedName name="_006_14" localSheetId="17">#REF!</definedName>
    <definedName name="_006_14" localSheetId="2">#REF!</definedName>
    <definedName name="_006_14">#REF!</definedName>
    <definedName name="_006_15" localSheetId="12">#REF!</definedName>
    <definedName name="_006_15" localSheetId="3">#REF!</definedName>
    <definedName name="_006_15" localSheetId="19">#REF!</definedName>
    <definedName name="_006_15" localSheetId="14">#REF!</definedName>
    <definedName name="_006_15" localSheetId="17">#REF!</definedName>
    <definedName name="_006_15" localSheetId="2">#REF!</definedName>
    <definedName name="_006_15">#REF!</definedName>
    <definedName name="_006_2" localSheetId="12">#REF!</definedName>
    <definedName name="_006_2" localSheetId="3">#REF!</definedName>
    <definedName name="_006_2" localSheetId="19">#REF!</definedName>
    <definedName name="_006_2" localSheetId="14">#REF!</definedName>
    <definedName name="_006_2" localSheetId="17">#REF!</definedName>
    <definedName name="_006_2" localSheetId="2">#REF!</definedName>
    <definedName name="_006_2">#REF!</definedName>
    <definedName name="_006_3" localSheetId="12">#REF!</definedName>
    <definedName name="_006_3" localSheetId="3">#REF!</definedName>
    <definedName name="_006_3" localSheetId="19">#REF!</definedName>
    <definedName name="_006_3" localSheetId="14">#REF!</definedName>
    <definedName name="_006_3" localSheetId="17">#REF!</definedName>
    <definedName name="_006_3" localSheetId="2">#REF!</definedName>
    <definedName name="_006_3">#REF!</definedName>
    <definedName name="_006_4" localSheetId="12">#REF!</definedName>
    <definedName name="_006_4" localSheetId="3">#REF!</definedName>
    <definedName name="_006_4" localSheetId="19">#REF!</definedName>
    <definedName name="_006_4" localSheetId="14">#REF!</definedName>
    <definedName name="_006_4" localSheetId="17">#REF!</definedName>
    <definedName name="_006_4" localSheetId="2">#REF!</definedName>
    <definedName name="_006_4">#REF!</definedName>
    <definedName name="_006_5" localSheetId="12">#REF!</definedName>
    <definedName name="_006_5" localSheetId="3">#REF!</definedName>
    <definedName name="_006_5" localSheetId="19">#REF!</definedName>
    <definedName name="_006_5" localSheetId="14">#REF!</definedName>
    <definedName name="_006_5" localSheetId="17">#REF!</definedName>
    <definedName name="_006_5" localSheetId="2">#REF!</definedName>
    <definedName name="_006_5">#REF!</definedName>
    <definedName name="_006_6" localSheetId="12">#REF!</definedName>
    <definedName name="_006_6" localSheetId="3">#REF!</definedName>
    <definedName name="_006_6" localSheetId="19">#REF!</definedName>
    <definedName name="_006_6" localSheetId="14">#REF!</definedName>
    <definedName name="_006_6" localSheetId="17">#REF!</definedName>
    <definedName name="_006_6" localSheetId="2">#REF!</definedName>
    <definedName name="_006_6">#REF!</definedName>
    <definedName name="_006_7" localSheetId="12">#REF!</definedName>
    <definedName name="_006_7" localSheetId="3">#REF!</definedName>
    <definedName name="_006_7" localSheetId="19">#REF!</definedName>
    <definedName name="_006_7" localSheetId="14">#REF!</definedName>
    <definedName name="_006_7" localSheetId="17">#REF!</definedName>
    <definedName name="_006_7" localSheetId="2">#REF!</definedName>
    <definedName name="_006_7">#REF!</definedName>
    <definedName name="_006_8" localSheetId="12">#REF!</definedName>
    <definedName name="_006_8" localSheetId="3">#REF!</definedName>
    <definedName name="_006_8" localSheetId="19">#REF!</definedName>
    <definedName name="_006_8" localSheetId="14">#REF!</definedName>
    <definedName name="_006_8" localSheetId="17">#REF!</definedName>
    <definedName name="_006_8" localSheetId="2">#REF!</definedName>
    <definedName name="_006_8">#REF!</definedName>
    <definedName name="_006_9" localSheetId="12">#REF!</definedName>
    <definedName name="_006_9" localSheetId="3">#REF!</definedName>
    <definedName name="_006_9" localSheetId="19">#REF!</definedName>
    <definedName name="_006_9" localSheetId="14">#REF!</definedName>
    <definedName name="_006_9" localSheetId="17">#REF!</definedName>
    <definedName name="_006_9" localSheetId="2">#REF!</definedName>
    <definedName name="_006_9">#REF!</definedName>
    <definedName name="_007" localSheetId="12">#REF!</definedName>
    <definedName name="_007" localSheetId="3">#REF!</definedName>
    <definedName name="_007" localSheetId="19">#REF!</definedName>
    <definedName name="_007" localSheetId="14">#REF!</definedName>
    <definedName name="_007" localSheetId="17">#REF!</definedName>
    <definedName name="_007" localSheetId="2">#REF!</definedName>
    <definedName name="_007">#REF!</definedName>
    <definedName name="_007_1" localSheetId="12">#REF!</definedName>
    <definedName name="_007_1" localSheetId="3">#REF!</definedName>
    <definedName name="_007_1" localSheetId="19">#REF!</definedName>
    <definedName name="_007_1" localSheetId="14">#REF!</definedName>
    <definedName name="_007_1" localSheetId="17">#REF!</definedName>
    <definedName name="_007_1" localSheetId="2">#REF!</definedName>
    <definedName name="_007_1">#REF!</definedName>
    <definedName name="_007_10" localSheetId="12">#REF!</definedName>
    <definedName name="_007_10" localSheetId="3">#REF!</definedName>
    <definedName name="_007_10" localSheetId="19">#REF!</definedName>
    <definedName name="_007_10" localSheetId="14">#REF!</definedName>
    <definedName name="_007_10" localSheetId="17">#REF!</definedName>
    <definedName name="_007_10" localSheetId="2">#REF!</definedName>
    <definedName name="_007_10">#REF!</definedName>
    <definedName name="_007_11" localSheetId="12">#REF!</definedName>
    <definedName name="_007_11" localSheetId="3">#REF!</definedName>
    <definedName name="_007_11" localSheetId="19">#REF!</definedName>
    <definedName name="_007_11" localSheetId="14">#REF!</definedName>
    <definedName name="_007_11" localSheetId="17">#REF!</definedName>
    <definedName name="_007_11" localSheetId="2">#REF!</definedName>
    <definedName name="_007_11">#REF!</definedName>
    <definedName name="_007_12" localSheetId="12">#REF!</definedName>
    <definedName name="_007_12" localSheetId="3">#REF!</definedName>
    <definedName name="_007_12" localSheetId="19">#REF!</definedName>
    <definedName name="_007_12" localSheetId="14">#REF!</definedName>
    <definedName name="_007_12" localSheetId="17">#REF!</definedName>
    <definedName name="_007_12" localSheetId="2">#REF!</definedName>
    <definedName name="_007_12">#REF!</definedName>
    <definedName name="_007_13" localSheetId="12">#REF!</definedName>
    <definedName name="_007_13" localSheetId="3">#REF!</definedName>
    <definedName name="_007_13" localSheetId="19">#REF!</definedName>
    <definedName name="_007_13" localSheetId="14">#REF!</definedName>
    <definedName name="_007_13" localSheetId="17">#REF!</definedName>
    <definedName name="_007_13" localSheetId="2">#REF!</definedName>
    <definedName name="_007_13">#REF!</definedName>
    <definedName name="_007_14" localSheetId="12">#REF!</definedName>
    <definedName name="_007_14" localSheetId="3">#REF!</definedName>
    <definedName name="_007_14" localSheetId="19">#REF!</definedName>
    <definedName name="_007_14" localSheetId="14">#REF!</definedName>
    <definedName name="_007_14" localSheetId="17">#REF!</definedName>
    <definedName name="_007_14" localSheetId="2">#REF!</definedName>
    <definedName name="_007_14">#REF!</definedName>
    <definedName name="_007_15" localSheetId="12">#REF!</definedName>
    <definedName name="_007_15" localSheetId="3">#REF!</definedName>
    <definedName name="_007_15" localSheetId="19">#REF!</definedName>
    <definedName name="_007_15" localSheetId="14">#REF!</definedName>
    <definedName name="_007_15" localSheetId="17">#REF!</definedName>
    <definedName name="_007_15" localSheetId="2">#REF!</definedName>
    <definedName name="_007_15">#REF!</definedName>
    <definedName name="_007_2" localSheetId="12">#REF!</definedName>
    <definedName name="_007_2" localSheetId="3">#REF!</definedName>
    <definedName name="_007_2" localSheetId="19">#REF!</definedName>
    <definedName name="_007_2" localSheetId="14">#REF!</definedName>
    <definedName name="_007_2" localSheetId="17">#REF!</definedName>
    <definedName name="_007_2" localSheetId="2">#REF!</definedName>
    <definedName name="_007_2">#REF!</definedName>
    <definedName name="_007_3" localSheetId="12">#REF!</definedName>
    <definedName name="_007_3" localSheetId="3">#REF!</definedName>
    <definedName name="_007_3" localSheetId="19">#REF!</definedName>
    <definedName name="_007_3" localSheetId="14">#REF!</definedName>
    <definedName name="_007_3" localSheetId="17">#REF!</definedName>
    <definedName name="_007_3" localSheetId="2">#REF!</definedName>
    <definedName name="_007_3">#REF!</definedName>
    <definedName name="_007_4" localSheetId="12">#REF!</definedName>
    <definedName name="_007_4" localSheetId="3">#REF!</definedName>
    <definedName name="_007_4" localSheetId="19">#REF!</definedName>
    <definedName name="_007_4" localSheetId="14">#REF!</definedName>
    <definedName name="_007_4" localSheetId="17">#REF!</definedName>
    <definedName name="_007_4" localSheetId="2">#REF!</definedName>
    <definedName name="_007_4">#REF!</definedName>
    <definedName name="_007_5" localSheetId="12">#REF!</definedName>
    <definedName name="_007_5" localSheetId="3">#REF!</definedName>
    <definedName name="_007_5" localSheetId="19">#REF!</definedName>
    <definedName name="_007_5" localSheetId="14">#REF!</definedName>
    <definedName name="_007_5" localSheetId="17">#REF!</definedName>
    <definedName name="_007_5" localSheetId="2">#REF!</definedName>
    <definedName name="_007_5">#REF!</definedName>
    <definedName name="_007_6" localSheetId="12">#REF!</definedName>
    <definedName name="_007_6" localSheetId="3">#REF!</definedName>
    <definedName name="_007_6" localSheetId="19">#REF!</definedName>
    <definedName name="_007_6" localSheetId="14">#REF!</definedName>
    <definedName name="_007_6" localSheetId="17">#REF!</definedName>
    <definedName name="_007_6" localSheetId="2">#REF!</definedName>
    <definedName name="_007_6">#REF!</definedName>
    <definedName name="_007_7" localSheetId="12">#REF!</definedName>
    <definedName name="_007_7" localSheetId="3">#REF!</definedName>
    <definedName name="_007_7" localSheetId="19">#REF!</definedName>
    <definedName name="_007_7" localSheetId="14">#REF!</definedName>
    <definedName name="_007_7" localSheetId="17">#REF!</definedName>
    <definedName name="_007_7" localSheetId="2">#REF!</definedName>
    <definedName name="_007_7">#REF!</definedName>
    <definedName name="_007_8" localSheetId="12">#REF!</definedName>
    <definedName name="_007_8" localSheetId="3">#REF!</definedName>
    <definedName name="_007_8" localSheetId="19">#REF!</definedName>
    <definedName name="_007_8" localSheetId="14">#REF!</definedName>
    <definedName name="_007_8" localSheetId="17">#REF!</definedName>
    <definedName name="_007_8" localSheetId="2">#REF!</definedName>
    <definedName name="_007_8">#REF!</definedName>
    <definedName name="_007_9" localSheetId="12">#REF!</definedName>
    <definedName name="_007_9" localSheetId="3">#REF!</definedName>
    <definedName name="_007_9" localSheetId="19">#REF!</definedName>
    <definedName name="_007_9" localSheetId="14">#REF!</definedName>
    <definedName name="_007_9" localSheetId="17">#REF!</definedName>
    <definedName name="_007_9" localSheetId="2">#REF!</definedName>
    <definedName name="_007_9">#REF!</definedName>
    <definedName name="_008" localSheetId="12">#REF!</definedName>
    <definedName name="_008" localSheetId="3">#REF!</definedName>
    <definedName name="_008" localSheetId="19">#REF!</definedName>
    <definedName name="_008" localSheetId="14">#REF!</definedName>
    <definedName name="_008" localSheetId="17">#REF!</definedName>
    <definedName name="_008" localSheetId="2">#REF!</definedName>
    <definedName name="_008">#REF!</definedName>
    <definedName name="_008_1" localSheetId="12">#REF!</definedName>
    <definedName name="_008_1" localSheetId="3">#REF!</definedName>
    <definedName name="_008_1" localSheetId="19">#REF!</definedName>
    <definedName name="_008_1" localSheetId="14">#REF!</definedName>
    <definedName name="_008_1" localSheetId="17">#REF!</definedName>
    <definedName name="_008_1" localSheetId="2">#REF!</definedName>
    <definedName name="_008_1">#REF!</definedName>
    <definedName name="_008_10" localSheetId="12">#REF!</definedName>
    <definedName name="_008_10" localSheetId="3">#REF!</definedName>
    <definedName name="_008_10" localSheetId="19">#REF!</definedName>
    <definedName name="_008_10" localSheetId="14">#REF!</definedName>
    <definedName name="_008_10" localSheetId="17">#REF!</definedName>
    <definedName name="_008_10" localSheetId="2">#REF!</definedName>
    <definedName name="_008_10">#REF!</definedName>
    <definedName name="_008_11" localSheetId="12">#REF!</definedName>
    <definedName name="_008_11" localSheetId="3">#REF!</definedName>
    <definedName name="_008_11" localSheetId="19">#REF!</definedName>
    <definedName name="_008_11" localSheetId="14">#REF!</definedName>
    <definedName name="_008_11" localSheetId="17">#REF!</definedName>
    <definedName name="_008_11" localSheetId="2">#REF!</definedName>
    <definedName name="_008_11">#REF!</definedName>
    <definedName name="_008_12" localSheetId="12">#REF!</definedName>
    <definedName name="_008_12" localSheetId="3">#REF!</definedName>
    <definedName name="_008_12" localSheetId="19">#REF!</definedName>
    <definedName name="_008_12" localSheetId="14">#REF!</definedName>
    <definedName name="_008_12" localSheetId="17">#REF!</definedName>
    <definedName name="_008_12" localSheetId="2">#REF!</definedName>
    <definedName name="_008_12">#REF!</definedName>
    <definedName name="_008_13" localSheetId="12">#REF!</definedName>
    <definedName name="_008_13" localSheetId="3">#REF!</definedName>
    <definedName name="_008_13" localSheetId="19">#REF!</definedName>
    <definedName name="_008_13" localSheetId="14">#REF!</definedName>
    <definedName name="_008_13" localSheetId="17">#REF!</definedName>
    <definedName name="_008_13" localSheetId="2">#REF!</definedName>
    <definedName name="_008_13">#REF!</definedName>
    <definedName name="_008_14" localSheetId="12">#REF!</definedName>
    <definedName name="_008_14" localSheetId="3">#REF!</definedName>
    <definedName name="_008_14" localSheetId="19">#REF!</definedName>
    <definedName name="_008_14" localSheetId="14">#REF!</definedName>
    <definedName name="_008_14" localSheetId="17">#REF!</definedName>
    <definedName name="_008_14" localSheetId="2">#REF!</definedName>
    <definedName name="_008_14">#REF!</definedName>
    <definedName name="_008_15" localSheetId="12">#REF!</definedName>
    <definedName name="_008_15" localSheetId="3">#REF!</definedName>
    <definedName name="_008_15" localSheetId="19">#REF!</definedName>
    <definedName name="_008_15" localSheetId="14">#REF!</definedName>
    <definedName name="_008_15" localSheetId="17">#REF!</definedName>
    <definedName name="_008_15" localSheetId="2">#REF!</definedName>
    <definedName name="_008_15">#REF!</definedName>
    <definedName name="_008_2" localSheetId="12">#REF!</definedName>
    <definedName name="_008_2" localSheetId="3">#REF!</definedName>
    <definedName name="_008_2" localSheetId="19">#REF!</definedName>
    <definedName name="_008_2" localSheetId="14">#REF!</definedName>
    <definedName name="_008_2" localSheetId="17">#REF!</definedName>
    <definedName name="_008_2" localSheetId="2">#REF!</definedName>
    <definedName name="_008_2">#REF!</definedName>
    <definedName name="_008_3" localSheetId="12">#REF!</definedName>
    <definedName name="_008_3" localSheetId="3">#REF!</definedName>
    <definedName name="_008_3" localSheetId="19">#REF!</definedName>
    <definedName name="_008_3" localSheetId="14">#REF!</definedName>
    <definedName name="_008_3" localSheetId="17">#REF!</definedName>
    <definedName name="_008_3" localSheetId="2">#REF!</definedName>
    <definedName name="_008_3">#REF!</definedName>
    <definedName name="_008_4" localSheetId="12">#REF!</definedName>
    <definedName name="_008_4" localSheetId="3">#REF!</definedName>
    <definedName name="_008_4" localSheetId="19">#REF!</definedName>
    <definedName name="_008_4" localSheetId="14">#REF!</definedName>
    <definedName name="_008_4" localSheetId="17">#REF!</definedName>
    <definedName name="_008_4" localSheetId="2">#REF!</definedName>
    <definedName name="_008_4">#REF!</definedName>
    <definedName name="_008_5" localSheetId="12">#REF!</definedName>
    <definedName name="_008_5" localSheetId="3">#REF!</definedName>
    <definedName name="_008_5" localSheetId="19">#REF!</definedName>
    <definedName name="_008_5" localSheetId="14">#REF!</definedName>
    <definedName name="_008_5" localSheetId="17">#REF!</definedName>
    <definedName name="_008_5" localSheetId="2">#REF!</definedName>
    <definedName name="_008_5">#REF!</definedName>
    <definedName name="_008_6" localSheetId="12">#REF!</definedName>
    <definedName name="_008_6" localSheetId="3">#REF!</definedName>
    <definedName name="_008_6" localSheetId="19">#REF!</definedName>
    <definedName name="_008_6" localSheetId="14">#REF!</definedName>
    <definedName name="_008_6" localSheetId="17">#REF!</definedName>
    <definedName name="_008_6" localSheetId="2">#REF!</definedName>
    <definedName name="_008_6">#REF!</definedName>
    <definedName name="_008_7" localSheetId="12">#REF!</definedName>
    <definedName name="_008_7" localSheetId="3">#REF!</definedName>
    <definedName name="_008_7" localSheetId="19">#REF!</definedName>
    <definedName name="_008_7" localSheetId="14">#REF!</definedName>
    <definedName name="_008_7" localSheetId="17">#REF!</definedName>
    <definedName name="_008_7" localSheetId="2">#REF!</definedName>
    <definedName name="_008_7">#REF!</definedName>
    <definedName name="_008_8" localSheetId="12">#REF!</definedName>
    <definedName name="_008_8" localSheetId="3">#REF!</definedName>
    <definedName name="_008_8" localSheetId="19">#REF!</definedName>
    <definedName name="_008_8" localSheetId="14">#REF!</definedName>
    <definedName name="_008_8" localSheetId="17">#REF!</definedName>
    <definedName name="_008_8" localSheetId="2">#REF!</definedName>
    <definedName name="_008_8">#REF!</definedName>
    <definedName name="_008_9" localSheetId="12">#REF!</definedName>
    <definedName name="_008_9" localSheetId="3">#REF!</definedName>
    <definedName name="_008_9" localSheetId="19">#REF!</definedName>
    <definedName name="_008_9" localSheetId="14">#REF!</definedName>
    <definedName name="_008_9" localSheetId="17">#REF!</definedName>
    <definedName name="_008_9" localSheetId="2">#REF!</definedName>
    <definedName name="_008_9">#REF!</definedName>
    <definedName name="_009" localSheetId="12">#REF!</definedName>
    <definedName name="_009" localSheetId="3">#REF!</definedName>
    <definedName name="_009" localSheetId="19">#REF!</definedName>
    <definedName name="_009" localSheetId="14">#REF!</definedName>
    <definedName name="_009" localSheetId="17">#REF!</definedName>
    <definedName name="_009" localSheetId="2">#REF!</definedName>
    <definedName name="_009">#REF!</definedName>
    <definedName name="_009_1" localSheetId="12">#REF!</definedName>
    <definedName name="_009_1" localSheetId="3">#REF!</definedName>
    <definedName name="_009_1" localSheetId="19">#REF!</definedName>
    <definedName name="_009_1" localSheetId="14">#REF!</definedName>
    <definedName name="_009_1" localSheetId="17">#REF!</definedName>
    <definedName name="_009_1" localSheetId="2">#REF!</definedName>
    <definedName name="_009_1">#REF!</definedName>
    <definedName name="_009_10" localSheetId="12">#REF!</definedName>
    <definedName name="_009_10" localSheetId="3">#REF!</definedName>
    <definedName name="_009_10" localSheetId="19">#REF!</definedName>
    <definedName name="_009_10" localSheetId="14">#REF!</definedName>
    <definedName name="_009_10" localSheetId="17">#REF!</definedName>
    <definedName name="_009_10" localSheetId="2">#REF!</definedName>
    <definedName name="_009_10">#REF!</definedName>
    <definedName name="_009_11" localSheetId="12">#REF!</definedName>
    <definedName name="_009_11" localSheetId="3">#REF!</definedName>
    <definedName name="_009_11" localSheetId="19">#REF!</definedName>
    <definedName name="_009_11" localSheetId="14">#REF!</definedName>
    <definedName name="_009_11" localSheetId="17">#REF!</definedName>
    <definedName name="_009_11" localSheetId="2">#REF!</definedName>
    <definedName name="_009_11">#REF!</definedName>
    <definedName name="_009_12" localSheetId="12">#REF!</definedName>
    <definedName name="_009_12" localSheetId="3">#REF!</definedName>
    <definedName name="_009_12" localSheetId="19">#REF!</definedName>
    <definedName name="_009_12" localSheetId="14">#REF!</definedName>
    <definedName name="_009_12" localSheetId="17">#REF!</definedName>
    <definedName name="_009_12" localSheetId="2">#REF!</definedName>
    <definedName name="_009_12">#REF!</definedName>
    <definedName name="_009_13" localSheetId="12">#REF!</definedName>
    <definedName name="_009_13" localSheetId="3">#REF!</definedName>
    <definedName name="_009_13" localSheetId="19">#REF!</definedName>
    <definedName name="_009_13" localSheetId="14">#REF!</definedName>
    <definedName name="_009_13" localSheetId="17">#REF!</definedName>
    <definedName name="_009_13" localSheetId="2">#REF!</definedName>
    <definedName name="_009_13">#REF!</definedName>
    <definedName name="_009_14" localSheetId="12">#REF!</definedName>
    <definedName name="_009_14" localSheetId="3">#REF!</definedName>
    <definedName name="_009_14" localSheetId="19">#REF!</definedName>
    <definedName name="_009_14" localSheetId="14">#REF!</definedName>
    <definedName name="_009_14" localSheetId="17">#REF!</definedName>
    <definedName name="_009_14" localSheetId="2">#REF!</definedName>
    <definedName name="_009_14">#REF!</definedName>
    <definedName name="_009_15" localSheetId="12">#REF!</definedName>
    <definedName name="_009_15" localSheetId="3">#REF!</definedName>
    <definedName name="_009_15" localSheetId="19">#REF!</definedName>
    <definedName name="_009_15" localSheetId="14">#REF!</definedName>
    <definedName name="_009_15" localSheetId="17">#REF!</definedName>
    <definedName name="_009_15" localSheetId="2">#REF!</definedName>
    <definedName name="_009_15">#REF!</definedName>
    <definedName name="_009_2" localSheetId="12">#REF!</definedName>
    <definedName name="_009_2" localSheetId="3">#REF!</definedName>
    <definedName name="_009_2" localSheetId="19">#REF!</definedName>
    <definedName name="_009_2" localSheetId="14">#REF!</definedName>
    <definedName name="_009_2" localSheetId="17">#REF!</definedName>
    <definedName name="_009_2" localSheetId="2">#REF!</definedName>
    <definedName name="_009_2">#REF!</definedName>
    <definedName name="_009_3" localSheetId="12">#REF!</definedName>
    <definedName name="_009_3" localSheetId="3">#REF!</definedName>
    <definedName name="_009_3" localSheetId="19">#REF!</definedName>
    <definedName name="_009_3" localSheetId="14">#REF!</definedName>
    <definedName name="_009_3" localSheetId="17">#REF!</definedName>
    <definedName name="_009_3" localSheetId="2">#REF!</definedName>
    <definedName name="_009_3">#REF!</definedName>
    <definedName name="_009_4" localSheetId="12">#REF!</definedName>
    <definedName name="_009_4" localSheetId="3">#REF!</definedName>
    <definedName name="_009_4" localSheetId="19">#REF!</definedName>
    <definedName name="_009_4" localSheetId="14">#REF!</definedName>
    <definedName name="_009_4" localSheetId="17">#REF!</definedName>
    <definedName name="_009_4" localSheetId="2">#REF!</definedName>
    <definedName name="_009_4">#REF!</definedName>
    <definedName name="_009_5" localSheetId="12">#REF!</definedName>
    <definedName name="_009_5" localSheetId="3">#REF!</definedName>
    <definedName name="_009_5" localSheetId="19">#REF!</definedName>
    <definedName name="_009_5" localSheetId="14">#REF!</definedName>
    <definedName name="_009_5" localSheetId="17">#REF!</definedName>
    <definedName name="_009_5" localSheetId="2">#REF!</definedName>
    <definedName name="_009_5">#REF!</definedName>
    <definedName name="_009_6" localSheetId="12">#REF!</definedName>
    <definedName name="_009_6" localSheetId="3">#REF!</definedName>
    <definedName name="_009_6" localSheetId="19">#REF!</definedName>
    <definedName name="_009_6" localSheetId="14">#REF!</definedName>
    <definedName name="_009_6" localSheetId="17">#REF!</definedName>
    <definedName name="_009_6" localSheetId="2">#REF!</definedName>
    <definedName name="_009_6">#REF!</definedName>
    <definedName name="_009_7" localSheetId="12">#REF!</definedName>
    <definedName name="_009_7" localSheetId="3">#REF!</definedName>
    <definedName name="_009_7" localSheetId="19">#REF!</definedName>
    <definedName name="_009_7" localSheetId="14">#REF!</definedName>
    <definedName name="_009_7" localSheetId="17">#REF!</definedName>
    <definedName name="_009_7" localSheetId="2">#REF!</definedName>
    <definedName name="_009_7">#REF!</definedName>
    <definedName name="_009_8" localSheetId="12">#REF!</definedName>
    <definedName name="_009_8" localSheetId="3">#REF!</definedName>
    <definedName name="_009_8" localSheetId="19">#REF!</definedName>
    <definedName name="_009_8" localSheetId="14">#REF!</definedName>
    <definedName name="_009_8" localSheetId="17">#REF!</definedName>
    <definedName name="_009_8" localSheetId="2">#REF!</definedName>
    <definedName name="_009_8">#REF!</definedName>
    <definedName name="_009_9" localSheetId="12">#REF!</definedName>
    <definedName name="_009_9" localSheetId="3">#REF!</definedName>
    <definedName name="_009_9" localSheetId="19">#REF!</definedName>
    <definedName name="_009_9" localSheetId="14">#REF!</definedName>
    <definedName name="_009_9" localSheetId="17">#REF!</definedName>
    <definedName name="_009_9" localSheetId="2">#REF!</definedName>
    <definedName name="_009_9">#REF!</definedName>
    <definedName name="_010" localSheetId="12">#REF!</definedName>
    <definedName name="_010" localSheetId="3">#REF!</definedName>
    <definedName name="_010" localSheetId="19">#REF!</definedName>
    <definedName name="_010" localSheetId="14">#REF!</definedName>
    <definedName name="_010" localSheetId="17">#REF!</definedName>
    <definedName name="_010" localSheetId="2">#REF!</definedName>
    <definedName name="_010">#REF!</definedName>
    <definedName name="_010_1" localSheetId="12">#REF!</definedName>
    <definedName name="_010_1" localSheetId="3">#REF!</definedName>
    <definedName name="_010_1" localSheetId="19">#REF!</definedName>
    <definedName name="_010_1" localSheetId="14">#REF!</definedName>
    <definedName name="_010_1" localSheetId="17">#REF!</definedName>
    <definedName name="_010_1" localSheetId="2">#REF!</definedName>
    <definedName name="_010_1">#REF!</definedName>
    <definedName name="_010_10" localSheetId="12">#REF!</definedName>
    <definedName name="_010_10" localSheetId="3">#REF!</definedName>
    <definedName name="_010_10" localSheetId="19">#REF!</definedName>
    <definedName name="_010_10" localSheetId="14">#REF!</definedName>
    <definedName name="_010_10" localSheetId="17">#REF!</definedName>
    <definedName name="_010_10" localSheetId="2">#REF!</definedName>
    <definedName name="_010_10">#REF!</definedName>
    <definedName name="_010_11" localSheetId="12">#REF!</definedName>
    <definedName name="_010_11" localSheetId="3">#REF!</definedName>
    <definedName name="_010_11" localSheetId="19">#REF!</definedName>
    <definedName name="_010_11" localSheetId="14">#REF!</definedName>
    <definedName name="_010_11" localSheetId="17">#REF!</definedName>
    <definedName name="_010_11" localSheetId="2">#REF!</definedName>
    <definedName name="_010_11">#REF!</definedName>
    <definedName name="_010_12" localSheetId="12">#REF!</definedName>
    <definedName name="_010_12" localSheetId="3">#REF!</definedName>
    <definedName name="_010_12" localSheetId="19">#REF!</definedName>
    <definedName name="_010_12" localSheetId="14">#REF!</definedName>
    <definedName name="_010_12" localSheetId="17">#REF!</definedName>
    <definedName name="_010_12" localSheetId="2">#REF!</definedName>
    <definedName name="_010_12">#REF!</definedName>
    <definedName name="_010_13" localSheetId="12">#REF!</definedName>
    <definedName name="_010_13" localSheetId="3">#REF!</definedName>
    <definedName name="_010_13" localSheetId="19">#REF!</definedName>
    <definedName name="_010_13" localSheetId="14">#REF!</definedName>
    <definedName name="_010_13" localSheetId="17">#REF!</definedName>
    <definedName name="_010_13" localSheetId="2">#REF!</definedName>
    <definedName name="_010_13">#REF!</definedName>
    <definedName name="_010_14" localSheetId="12">#REF!</definedName>
    <definedName name="_010_14" localSheetId="3">#REF!</definedName>
    <definedName name="_010_14" localSheetId="19">#REF!</definedName>
    <definedName name="_010_14" localSheetId="14">#REF!</definedName>
    <definedName name="_010_14" localSheetId="17">#REF!</definedName>
    <definedName name="_010_14" localSheetId="2">#REF!</definedName>
    <definedName name="_010_14">#REF!</definedName>
    <definedName name="_010_15" localSheetId="12">#REF!</definedName>
    <definedName name="_010_15" localSheetId="3">#REF!</definedName>
    <definedName name="_010_15" localSheetId="19">#REF!</definedName>
    <definedName name="_010_15" localSheetId="14">#REF!</definedName>
    <definedName name="_010_15" localSheetId="17">#REF!</definedName>
    <definedName name="_010_15" localSheetId="2">#REF!</definedName>
    <definedName name="_010_15">#REF!</definedName>
    <definedName name="_010_2" localSheetId="12">#REF!</definedName>
    <definedName name="_010_2" localSheetId="3">#REF!</definedName>
    <definedName name="_010_2" localSheetId="19">#REF!</definedName>
    <definedName name="_010_2" localSheetId="14">#REF!</definedName>
    <definedName name="_010_2" localSheetId="17">#REF!</definedName>
    <definedName name="_010_2" localSheetId="2">#REF!</definedName>
    <definedName name="_010_2">#REF!</definedName>
    <definedName name="_010_3" localSheetId="12">#REF!</definedName>
    <definedName name="_010_3" localSheetId="3">#REF!</definedName>
    <definedName name="_010_3" localSheetId="19">#REF!</definedName>
    <definedName name="_010_3" localSheetId="14">#REF!</definedName>
    <definedName name="_010_3" localSheetId="17">#REF!</definedName>
    <definedName name="_010_3" localSheetId="2">#REF!</definedName>
    <definedName name="_010_3">#REF!</definedName>
    <definedName name="_010_4" localSheetId="12">#REF!</definedName>
    <definedName name="_010_4" localSheetId="3">#REF!</definedName>
    <definedName name="_010_4" localSheetId="19">#REF!</definedName>
    <definedName name="_010_4" localSheetId="14">#REF!</definedName>
    <definedName name="_010_4" localSheetId="17">#REF!</definedName>
    <definedName name="_010_4" localSheetId="2">#REF!</definedName>
    <definedName name="_010_4">#REF!</definedName>
    <definedName name="_010_5" localSheetId="12">#REF!</definedName>
    <definedName name="_010_5" localSheetId="3">#REF!</definedName>
    <definedName name="_010_5" localSheetId="19">#REF!</definedName>
    <definedName name="_010_5" localSheetId="14">#REF!</definedName>
    <definedName name="_010_5" localSheetId="17">#REF!</definedName>
    <definedName name="_010_5" localSheetId="2">#REF!</definedName>
    <definedName name="_010_5">#REF!</definedName>
    <definedName name="_010_6" localSheetId="12">#REF!</definedName>
    <definedName name="_010_6" localSheetId="3">#REF!</definedName>
    <definedName name="_010_6" localSheetId="19">#REF!</definedName>
    <definedName name="_010_6" localSheetId="14">#REF!</definedName>
    <definedName name="_010_6" localSheetId="17">#REF!</definedName>
    <definedName name="_010_6" localSheetId="2">#REF!</definedName>
    <definedName name="_010_6">#REF!</definedName>
    <definedName name="_010_7" localSheetId="12">#REF!</definedName>
    <definedName name="_010_7" localSheetId="3">#REF!</definedName>
    <definedName name="_010_7" localSheetId="19">#REF!</definedName>
    <definedName name="_010_7" localSheetId="14">#REF!</definedName>
    <definedName name="_010_7" localSheetId="17">#REF!</definedName>
    <definedName name="_010_7" localSheetId="2">#REF!</definedName>
    <definedName name="_010_7">#REF!</definedName>
    <definedName name="_010_8" localSheetId="12">#REF!</definedName>
    <definedName name="_010_8" localSheetId="3">#REF!</definedName>
    <definedName name="_010_8" localSheetId="19">#REF!</definedName>
    <definedName name="_010_8" localSheetId="14">#REF!</definedName>
    <definedName name="_010_8" localSheetId="17">#REF!</definedName>
    <definedName name="_010_8" localSheetId="2">#REF!</definedName>
    <definedName name="_010_8">#REF!</definedName>
    <definedName name="_010_9" localSheetId="12">#REF!</definedName>
    <definedName name="_010_9" localSheetId="3">#REF!</definedName>
    <definedName name="_010_9" localSheetId="19">#REF!</definedName>
    <definedName name="_010_9" localSheetId="14">#REF!</definedName>
    <definedName name="_010_9" localSheetId="17">#REF!</definedName>
    <definedName name="_010_9" localSheetId="2">#REF!</definedName>
    <definedName name="_010_9">#REF!</definedName>
    <definedName name="_011" localSheetId="12">#REF!</definedName>
    <definedName name="_011" localSheetId="3">#REF!</definedName>
    <definedName name="_011" localSheetId="19">#REF!</definedName>
    <definedName name="_011" localSheetId="14">#REF!</definedName>
    <definedName name="_011" localSheetId="17">#REF!</definedName>
    <definedName name="_011" localSheetId="2">#REF!</definedName>
    <definedName name="_011">#REF!</definedName>
    <definedName name="_011_1" localSheetId="12">#REF!</definedName>
    <definedName name="_011_1" localSheetId="3">#REF!</definedName>
    <definedName name="_011_1" localSheetId="19">#REF!</definedName>
    <definedName name="_011_1" localSheetId="14">#REF!</definedName>
    <definedName name="_011_1" localSheetId="17">#REF!</definedName>
    <definedName name="_011_1" localSheetId="2">#REF!</definedName>
    <definedName name="_011_1">#REF!</definedName>
    <definedName name="_011_10" localSheetId="12">#REF!</definedName>
    <definedName name="_011_10" localSheetId="3">#REF!</definedName>
    <definedName name="_011_10" localSheetId="19">#REF!</definedName>
    <definedName name="_011_10" localSheetId="14">#REF!</definedName>
    <definedName name="_011_10" localSheetId="17">#REF!</definedName>
    <definedName name="_011_10" localSheetId="2">#REF!</definedName>
    <definedName name="_011_10">#REF!</definedName>
    <definedName name="_011_11" localSheetId="12">#REF!</definedName>
    <definedName name="_011_11" localSheetId="3">#REF!</definedName>
    <definedName name="_011_11" localSheetId="19">#REF!</definedName>
    <definedName name="_011_11" localSheetId="14">#REF!</definedName>
    <definedName name="_011_11" localSheetId="17">#REF!</definedName>
    <definedName name="_011_11" localSheetId="2">#REF!</definedName>
    <definedName name="_011_11">#REF!</definedName>
    <definedName name="_011_12" localSheetId="12">#REF!</definedName>
    <definedName name="_011_12" localSheetId="3">#REF!</definedName>
    <definedName name="_011_12" localSheetId="19">#REF!</definedName>
    <definedName name="_011_12" localSheetId="14">#REF!</definedName>
    <definedName name="_011_12" localSheetId="17">#REF!</definedName>
    <definedName name="_011_12" localSheetId="2">#REF!</definedName>
    <definedName name="_011_12">#REF!</definedName>
    <definedName name="_011_13" localSheetId="12">#REF!</definedName>
    <definedName name="_011_13" localSheetId="3">#REF!</definedName>
    <definedName name="_011_13" localSheetId="19">#REF!</definedName>
    <definedName name="_011_13" localSheetId="14">#REF!</definedName>
    <definedName name="_011_13" localSheetId="17">#REF!</definedName>
    <definedName name="_011_13" localSheetId="2">#REF!</definedName>
    <definedName name="_011_13">#REF!</definedName>
    <definedName name="_011_14" localSheetId="12">#REF!</definedName>
    <definedName name="_011_14" localSheetId="3">#REF!</definedName>
    <definedName name="_011_14" localSheetId="19">#REF!</definedName>
    <definedName name="_011_14" localSheetId="14">#REF!</definedName>
    <definedName name="_011_14" localSheetId="17">#REF!</definedName>
    <definedName name="_011_14" localSheetId="2">#REF!</definedName>
    <definedName name="_011_14">#REF!</definedName>
    <definedName name="_011_15" localSheetId="12">#REF!</definedName>
    <definedName name="_011_15" localSheetId="3">#REF!</definedName>
    <definedName name="_011_15" localSheetId="19">#REF!</definedName>
    <definedName name="_011_15" localSheetId="14">#REF!</definedName>
    <definedName name="_011_15" localSheetId="17">#REF!</definedName>
    <definedName name="_011_15" localSheetId="2">#REF!</definedName>
    <definedName name="_011_15">#REF!</definedName>
    <definedName name="_011_2" localSheetId="12">#REF!</definedName>
    <definedName name="_011_2" localSheetId="3">#REF!</definedName>
    <definedName name="_011_2" localSheetId="19">#REF!</definedName>
    <definedName name="_011_2" localSheetId="14">#REF!</definedName>
    <definedName name="_011_2" localSheetId="17">#REF!</definedName>
    <definedName name="_011_2" localSheetId="2">#REF!</definedName>
    <definedName name="_011_2">#REF!</definedName>
    <definedName name="_011_3" localSheetId="12">#REF!</definedName>
    <definedName name="_011_3" localSheetId="3">#REF!</definedName>
    <definedName name="_011_3" localSheetId="19">#REF!</definedName>
    <definedName name="_011_3" localSheetId="14">#REF!</definedName>
    <definedName name="_011_3" localSheetId="17">#REF!</definedName>
    <definedName name="_011_3" localSheetId="2">#REF!</definedName>
    <definedName name="_011_3">#REF!</definedName>
    <definedName name="_011_4" localSheetId="12">#REF!</definedName>
    <definedName name="_011_4" localSheetId="3">#REF!</definedName>
    <definedName name="_011_4" localSheetId="19">#REF!</definedName>
    <definedName name="_011_4" localSheetId="14">#REF!</definedName>
    <definedName name="_011_4" localSheetId="17">#REF!</definedName>
    <definedName name="_011_4" localSheetId="2">#REF!</definedName>
    <definedName name="_011_4">#REF!</definedName>
    <definedName name="_011_5" localSheetId="12">#REF!</definedName>
    <definedName name="_011_5" localSheetId="3">#REF!</definedName>
    <definedName name="_011_5" localSheetId="19">#REF!</definedName>
    <definedName name="_011_5" localSheetId="14">#REF!</definedName>
    <definedName name="_011_5" localSheetId="17">#REF!</definedName>
    <definedName name="_011_5" localSheetId="2">#REF!</definedName>
    <definedName name="_011_5">#REF!</definedName>
    <definedName name="_011_6" localSheetId="12">#REF!</definedName>
    <definedName name="_011_6" localSheetId="3">#REF!</definedName>
    <definedName name="_011_6" localSheetId="19">#REF!</definedName>
    <definedName name="_011_6" localSheetId="14">#REF!</definedName>
    <definedName name="_011_6" localSheetId="17">#REF!</definedName>
    <definedName name="_011_6" localSheetId="2">#REF!</definedName>
    <definedName name="_011_6">#REF!</definedName>
    <definedName name="_011_7" localSheetId="12">#REF!</definedName>
    <definedName name="_011_7" localSheetId="3">#REF!</definedName>
    <definedName name="_011_7" localSheetId="19">#REF!</definedName>
    <definedName name="_011_7" localSheetId="14">#REF!</definedName>
    <definedName name="_011_7" localSheetId="17">#REF!</definedName>
    <definedName name="_011_7" localSheetId="2">#REF!</definedName>
    <definedName name="_011_7">#REF!</definedName>
    <definedName name="_011_8" localSheetId="12">#REF!</definedName>
    <definedName name="_011_8" localSheetId="3">#REF!</definedName>
    <definedName name="_011_8" localSheetId="19">#REF!</definedName>
    <definedName name="_011_8" localSheetId="14">#REF!</definedName>
    <definedName name="_011_8" localSheetId="17">#REF!</definedName>
    <definedName name="_011_8" localSheetId="2">#REF!</definedName>
    <definedName name="_011_8">#REF!</definedName>
    <definedName name="_011_9" localSheetId="12">#REF!</definedName>
    <definedName name="_011_9" localSheetId="3">#REF!</definedName>
    <definedName name="_011_9" localSheetId="19">#REF!</definedName>
    <definedName name="_011_9" localSheetId="14">#REF!</definedName>
    <definedName name="_011_9" localSheetId="17">#REF!</definedName>
    <definedName name="_011_9" localSheetId="2">#REF!</definedName>
    <definedName name="_011_9">#REF!</definedName>
    <definedName name="_012" localSheetId="12">#REF!</definedName>
    <definedName name="_012" localSheetId="3">#REF!</definedName>
    <definedName name="_012" localSheetId="19">#REF!</definedName>
    <definedName name="_012" localSheetId="14">#REF!</definedName>
    <definedName name="_012" localSheetId="17">#REF!</definedName>
    <definedName name="_012" localSheetId="2">#REF!</definedName>
    <definedName name="_012">#REF!</definedName>
    <definedName name="_012_1" localSheetId="12">#REF!</definedName>
    <definedName name="_012_1" localSheetId="3">#REF!</definedName>
    <definedName name="_012_1" localSheetId="19">#REF!</definedName>
    <definedName name="_012_1" localSheetId="14">#REF!</definedName>
    <definedName name="_012_1" localSheetId="17">#REF!</definedName>
    <definedName name="_012_1" localSheetId="2">#REF!</definedName>
    <definedName name="_012_1">#REF!</definedName>
    <definedName name="_012_10" localSheetId="12">#REF!</definedName>
    <definedName name="_012_10" localSheetId="3">#REF!</definedName>
    <definedName name="_012_10" localSheetId="19">#REF!</definedName>
    <definedName name="_012_10" localSheetId="14">#REF!</definedName>
    <definedName name="_012_10" localSheetId="17">#REF!</definedName>
    <definedName name="_012_10" localSheetId="2">#REF!</definedName>
    <definedName name="_012_10">#REF!</definedName>
    <definedName name="_012_11" localSheetId="12">#REF!</definedName>
    <definedName name="_012_11" localSheetId="3">#REF!</definedName>
    <definedName name="_012_11" localSheetId="19">#REF!</definedName>
    <definedName name="_012_11" localSheetId="14">#REF!</definedName>
    <definedName name="_012_11" localSheetId="17">#REF!</definedName>
    <definedName name="_012_11" localSheetId="2">#REF!</definedName>
    <definedName name="_012_11">#REF!</definedName>
    <definedName name="_012_12" localSheetId="12">#REF!</definedName>
    <definedName name="_012_12" localSheetId="3">#REF!</definedName>
    <definedName name="_012_12" localSheetId="19">#REF!</definedName>
    <definedName name="_012_12" localSheetId="14">#REF!</definedName>
    <definedName name="_012_12" localSheetId="17">#REF!</definedName>
    <definedName name="_012_12" localSheetId="2">#REF!</definedName>
    <definedName name="_012_12">#REF!</definedName>
    <definedName name="_012_13" localSheetId="12">#REF!</definedName>
    <definedName name="_012_13" localSheetId="3">#REF!</definedName>
    <definedName name="_012_13" localSheetId="19">#REF!</definedName>
    <definedName name="_012_13" localSheetId="14">#REF!</definedName>
    <definedName name="_012_13" localSheetId="17">#REF!</definedName>
    <definedName name="_012_13" localSheetId="2">#REF!</definedName>
    <definedName name="_012_13">#REF!</definedName>
    <definedName name="_012_14" localSheetId="12">#REF!</definedName>
    <definedName name="_012_14" localSheetId="3">#REF!</definedName>
    <definedName name="_012_14" localSheetId="19">#REF!</definedName>
    <definedName name="_012_14" localSheetId="14">#REF!</definedName>
    <definedName name="_012_14" localSheetId="17">#REF!</definedName>
    <definedName name="_012_14" localSheetId="2">#REF!</definedName>
    <definedName name="_012_14">#REF!</definedName>
    <definedName name="_012_15" localSheetId="12">#REF!</definedName>
    <definedName name="_012_15" localSheetId="3">#REF!</definedName>
    <definedName name="_012_15" localSheetId="19">#REF!</definedName>
    <definedName name="_012_15" localSheetId="14">#REF!</definedName>
    <definedName name="_012_15" localSheetId="17">#REF!</definedName>
    <definedName name="_012_15" localSheetId="2">#REF!</definedName>
    <definedName name="_012_15">#REF!</definedName>
    <definedName name="_012_2" localSheetId="12">#REF!</definedName>
    <definedName name="_012_2" localSheetId="3">#REF!</definedName>
    <definedName name="_012_2" localSheetId="19">#REF!</definedName>
    <definedName name="_012_2" localSheetId="14">#REF!</definedName>
    <definedName name="_012_2" localSheetId="17">#REF!</definedName>
    <definedName name="_012_2" localSheetId="2">#REF!</definedName>
    <definedName name="_012_2">#REF!</definedName>
    <definedName name="_012_3" localSheetId="12">#REF!</definedName>
    <definedName name="_012_3" localSheetId="3">#REF!</definedName>
    <definedName name="_012_3" localSheetId="19">#REF!</definedName>
    <definedName name="_012_3" localSheetId="14">#REF!</definedName>
    <definedName name="_012_3" localSheetId="17">#REF!</definedName>
    <definedName name="_012_3" localSheetId="2">#REF!</definedName>
    <definedName name="_012_3">#REF!</definedName>
    <definedName name="_012_4" localSheetId="12">#REF!</definedName>
    <definedName name="_012_4" localSheetId="3">#REF!</definedName>
    <definedName name="_012_4" localSheetId="19">#REF!</definedName>
    <definedName name="_012_4" localSheetId="14">#REF!</definedName>
    <definedName name="_012_4" localSheetId="17">#REF!</definedName>
    <definedName name="_012_4" localSheetId="2">#REF!</definedName>
    <definedName name="_012_4">#REF!</definedName>
    <definedName name="_012_5" localSheetId="12">#REF!</definedName>
    <definedName name="_012_5" localSheetId="3">#REF!</definedName>
    <definedName name="_012_5" localSheetId="19">#REF!</definedName>
    <definedName name="_012_5" localSheetId="14">#REF!</definedName>
    <definedName name="_012_5" localSheetId="17">#REF!</definedName>
    <definedName name="_012_5" localSheetId="2">#REF!</definedName>
    <definedName name="_012_5">#REF!</definedName>
    <definedName name="_012_6" localSheetId="12">#REF!</definedName>
    <definedName name="_012_6" localSheetId="3">#REF!</definedName>
    <definedName name="_012_6" localSheetId="19">#REF!</definedName>
    <definedName name="_012_6" localSheetId="14">#REF!</definedName>
    <definedName name="_012_6" localSheetId="17">#REF!</definedName>
    <definedName name="_012_6" localSheetId="2">#REF!</definedName>
    <definedName name="_012_6">#REF!</definedName>
    <definedName name="_012_7" localSheetId="12">#REF!</definedName>
    <definedName name="_012_7" localSheetId="3">#REF!</definedName>
    <definedName name="_012_7" localSheetId="19">#REF!</definedName>
    <definedName name="_012_7" localSheetId="14">#REF!</definedName>
    <definedName name="_012_7" localSheetId="17">#REF!</definedName>
    <definedName name="_012_7" localSheetId="2">#REF!</definedName>
    <definedName name="_012_7">#REF!</definedName>
    <definedName name="_012_8" localSheetId="12">#REF!</definedName>
    <definedName name="_012_8" localSheetId="3">#REF!</definedName>
    <definedName name="_012_8" localSheetId="19">#REF!</definedName>
    <definedName name="_012_8" localSheetId="14">#REF!</definedName>
    <definedName name="_012_8" localSheetId="17">#REF!</definedName>
    <definedName name="_012_8" localSheetId="2">#REF!</definedName>
    <definedName name="_012_8">#REF!</definedName>
    <definedName name="_012_9" localSheetId="12">#REF!</definedName>
    <definedName name="_012_9" localSheetId="3">#REF!</definedName>
    <definedName name="_012_9" localSheetId="19">#REF!</definedName>
    <definedName name="_012_9" localSheetId="14">#REF!</definedName>
    <definedName name="_012_9" localSheetId="17">#REF!</definedName>
    <definedName name="_012_9" localSheetId="2">#REF!</definedName>
    <definedName name="_012_9">#REF!</definedName>
    <definedName name="_013" localSheetId="12">#REF!</definedName>
    <definedName name="_013" localSheetId="3">#REF!</definedName>
    <definedName name="_013" localSheetId="19">#REF!</definedName>
    <definedName name="_013" localSheetId="14">#REF!</definedName>
    <definedName name="_013" localSheetId="17">#REF!</definedName>
    <definedName name="_013" localSheetId="2">#REF!</definedName>
    <definedName name="_013">#REF!</definedName>
    <definedName name="_013_1" localSheetId="12">#REF!</definedName>
    <definedName name="_013_1" localSheetId="3">#REF!</definedName>
    <definedName name="_013_1" localSheetId="19">#REF!</definedName>
    <definedName name="_013_1" localSheetId="14">#REF!</definedName>
    <definedName name="_013_1" localSheetId="17">#REF!</definedName>
    <definedName name="_013_1" localSheetId="2">#REF!</definedName>
    <definedName name="_013_1">#REF!</definedName>
    <definedName name="_013_10" localSheetId="12">#REF!</definedName>
    <definedName name="_013_10" localSheetId="3">#REF!</definedName>
    <definedName name="_013_10" localSheetId="19">#REF!</definedName>
    <definedName name="_013_10" localSheetId="14">#REF!</definedName>
    <definedName name="_013_10" localSheetId="17">#REF!</definedName>
    <definedName name="_013_10" localSheetId="2">#REF!</definedName>
    <definedName name="_013_10">#REF!</definedName>
    <definedName name="_013_11" localSheetId="12">#REF!</definedName>
    <definedName name="_013_11" localSheetId="3">#REF!</definedName>
    <definedName name="_013_11" localSheetId="19">#REF!</definedName>
    <definedName name="_013_11" localSheetId="14">#REF!</definedName>
    <definedName name="_013_11" localSheetId="17">#REF!</definedName>
    <definedName name="_013_11" localSheetId="2">#REF!</definedName>
    <definedName name="_013_11">#REF!</definedName>
    <definedName name="_013_12" localSheetId="12">#REF!</definedName>
    <definedName name="_013_12" localSheetId="3">#REF!</definedName>
    <definedName name="_013_12" localSheetId="19">#REF!</definedName>
    <definedName name="_013_12" localSheetId="14">#REF!</definedName>
    <definedName name="_013_12" localSheetId="17">#REF!</definedName>
    <definedName name="_013_12" localSheetId="2">#REF!</definedName>
    <definedName name="_013_12">#REF!</definedName>
    <definedName name="_013_13" localSheetId="12">#REF!</definedName>
    <definedName name="_013_13" localSheetId="3">#REF!</definedName>
    <definedName name="_013_13" localSheetId="19">#REF!</definedName>
    <definedName name="_013_13" localSheetId="14">#REF!</definedName>
    <definedName name="_013_13" localSheetId="17">#REF!</definedName>
    <definedName name="_013_13" localSheetId="2">#REF!</definedName>
    <definedName name="_013_13">#REF!</definedName>
    <definedName name="_013_14" localSheetId="12">#REF!</definedName>
    <definedName name="_013_14" localSheetId="3">#REF!</definedName>
    <definedName name="_013_14" localSheetId="19">#REF!</definedName>
    <definedName name="_013_14" localSheetId="14">#REF!</definedName>
    <definedName name="_013_14" localSheetId="17">#REF!</definedName>
    <definedName name="_013_14" localSheetId="2">#REF!</definedName>
    <definedName name="_013_14">#REF!</definedName>
    <definedName name="_013_15" localSheetId="12">#REF!</definedName>
    <definedName name="_013_15" localSheetId="3">#REF!</definedName>
    <definedName name="_013_15" localSheetId="19">#REF!</definedName>
    <definedName name="_013_15" localSheetId="14">#REF!</definedName>
    <definedName name="_013_15" localSheetId="17">#REF!</definedName>
    <definedName name="_013_15" localSheetId="2">#REF!</definedName>
    <definedName name="_013_15">#REF!</definedName>
    <definedName name="_013_2" localSheetId="12">#REF!</definedName>
    <definedName name="_013_2" localSheetId="3">#REF!</definedName>
    <definedName name="_013_2" localSheetId="19">#REF!</definedName>
    <definedName name="_013_2" localSheetId="14">#REF!</definedName>
    <definedName name="_013_2" localSheetId="17">#REF!</definedName>
    <definedName name="_013_2" localSheetId="2">#REF!</definedName>
    <definedName name="_013_2">#REF!</definedName>
    <definedName name="_013_3" localSheetId="12">#REF!</definedName>
    <definedName name="_013_3" localSheetId="3">#REF!</definedName>
    <definedName name="_013_3" localSheetId="19">#REF!</definedName>
    <definedName name="_013_3" localSheetId="14">#REF!</definedName>
    <definedName name="_013_3" localSheetId="17">#REF!</definedName>
    <definedName name="_013_3" localSheetId="2">#REF!</definedName>
    <definedName name="_013_3">#REF!</definedName>
    <definedName name="_013_4" localSheetId="12">#REF!</definedName>
    <definedName name="_013_4" localSheetId="3">#REF!</definedName>
    <definedName name="_013_4" localSheetId="19">#REF!</definedName>
    <definedName name="_013_4" localSheetId="14">#REF!</definedName>
    <definedName name="_013_4" localSheetId="17">#REF!</definedName>
    <definedName name="_013_4" localSheetId="2">#REF!</definedName>
    <definedName name="_013_4">#REF!</definedName>
    <definedName name="_013_5" localSheetId="12">#REF!</definedName>
    <definedName name="_013_5" localSheetId="3">#REF!</definedName>
    <definedName name="_013_5" localSheetId="19">#REF!</definedName>
    <definedName name="_013_5" localSheetId="14">#REF!</definedName>
    <definedName name="_013_5" localSheetId="17">#REF!</definedName>
    <definedName name="_013_5" localSheetId="2">#REF!</definedName>
    <definedName name="_013_5">#REF!</definedName>
    <definedName name="_013_6" localSheetId="12">#REF!</definedName>
    <definedName name="_013_6" localSheetId="3">#REF!</definedName>
    <definedName name="_013_6" localSheetId="19">#REF!</definedName>
    <definedName name="_013_6" localSheetId="14">#REF!</definedName>
    <definedName name="_013_6" localSheetId="17">#REF!</definedName>
    <definedName name="_013_6" localSheetId="2">#REF!</definedName>
    <definedName name="_013_6">#REF!</definedName>
    <definedName name="_013_7" localSheetId="12">#REF!</definedName>
    <definedName name="_013_7" localSheetId="3">#REF!</definedName>
    <definedName name="_013_7" localSheetId="19">#REF!</definedName>
    <definedName name="_013_7" localSheetId="14">#REF!</definedName>
    <definedName name="_013_7" localSheetId="17">#REF!</definedName>
    <definedName name="_013_7" localSheetId="2">#REF!</definedName>
    <definedName name="_013_7">#REF!</definedName>
    <definedName name="_013_8" localSheetId="12">#REF!</definedName>
    <definedName name="_013_8" localSheetId="3">#REF!</definedName>
    <definedName name="_013_8" localSheetId="19">#REF!</definedName>
    <definedName name="_013_8" localSheetId="14">#REF!</definedName>
    <definedName name="_013_8" localSheetId="17">#REF!</definedName>
    <definedName name="_013_8" localSheetId="2">#REF!</definedName>
    <definedName name="_013_8">#REF!</definedName>
    <definedName name="_013_9" localSheetId="12">#REF!</definedName>
    <definedName name="_013_9" localSheetId="3">#REF!</definedName>
    <definedName name="_013_9" localSheetId="19">#REF!</definedName>
    <definedName name="_013_9" localSheetId="14">#REF!</definedName>
    <definedName name="_013_9" localSheetId="17">#REF!</definedName>
    <definedName name="_013_9" localSheetId="2">#REF!</definedName>
    <definedName name="_013_9">#REF!</definedName>
    <definedName name="_016" localSheetId="12">#REF!</definedName>
    <definedName name="_016" localSheetId="3">#REF!</definedName>
    <definedName name="_016" localSheetId="19">#REF!</definedName>
    <definedName name="_016" localSheetId="14">#REF!</definedName>
    <definedName name="_016" localSheetId="17">#REF!</definedName>
    <definedName name="_016" localSheetId="2">#REF!</definedName>
    <definedName name="_016">#REF!</definedName>
    <definedName name="_016_1" localSheetId="12">#REF!</definedName>
    <definedName name="_016_1" localSheetId="3">#REF!</definedName>
    <definedName name="_016_1" localSheetId="19">#REF!</definedName>
    <definedName name="_016_1" localSheetId="14">#REF!</definedName>
    <definedName name="_016_1" localSheetId="17">#REF!</definedName>
    <definedName name="_016_1" localSheetId="2">#REF!</definedName>
    <definedName name="_016_1">#REF!</definedName>
    <definedName name="_016_10" localSheetId="12">#REF!</definedName>
    <definedName name="_016_10" localSheetId="3">#REF!</definedName>
    <definedName name="_016_10" localSheetId="19">#REF!</definedName>
    <definedName name="_016_10" localSheetId="14">#REF!</definedName>
    <definedName name="_016_10" localSheetId="17">#REF!</definedName>
    <definedName name="_016_10" localSheetId="2">#REF!</definedName>
    <definedName name="_016_10">#REF!</definedName>
    <definedName name="_016_11" localSheetId="12">#REF!</definedName>
    <definedName name="_016_11" localSheetId="3">#REF!</definedName>
    <definedName name="_016_11" localSheetId="19">#REF!</definedName>
    <definedName name="_016_11" localSheetId="14">#REF!</definedName>
    <definedName name="_016_11" localSheetId="17">#REF!</definedName>
    <definedName name="_016_11" localSheetId="2">#REF!</definedName>
    <definedName name="_016_11">#REF!</definedName>
    <definedName name="_016_12" localSheetId="12">#REF!</definedName>
    <definedName name="_016_12" localSheetId="3">#REF!</definedName>
    <definedName name="_016_12" localSheetId="19">#REF!</definedName>
    <definedName name="_016_12" localSheetId="14">#REF!</definedName>
    <definedName name="_016_12" localSheetId="17">#REF!</definedName>
    <definedName name="_016_12" localSheetId="2">#REF!</definedName>
    <definedName name="_016_12">#REF!</definedName>
    <definedName name="_016_13" localSheetId="12">#REF!</definedName>
    <definedName name="_016_13" localSheetId="3">#REF!</definedName>
    <definedName name="_016_13" localSheetId="19">#REF!</definedName>
    <definedName name="_016_13" localSheetId="14">#REF!</definedName>
    <definedName name="_016_13" localSheetId="17">#REF!</definedName>
    <definedName name="_016_13" localSheetId="2">#REF!</definedName>
    <definedName name="_016_13">#REF!</definedName>
    <definedName name="_016_14" localSheetId="12">#REF!</definedName>
    <definedName name="_016_14" localSheetId="3">#REF!</definedName>
    <definedName name="_016_14" localSheetId="19">#REF!</definedName>
    <definedName name="_016_14" localSheetId="14">#REF!</definedName>
    <definedName name="_016_14" localSheetId="17">#REF!</definedName>
    <definedName name="_016_14" localSheetId="2">#REF!</definedName>
    <definedName name="_016_14">#REF!</definedName>
    <definedName name="_016_15" localSheetId="12">#REF!</definedName>
    <definedName name="_016_15" localSheetId="3">#REF!</definedName>
    <definedName name="_016_15" localSheetId="19">#REF!</definedName>
    <definedName name="_016_15" localSheetId="14">#REF!</definedName>
    <definedName name="_016_15" localSheetId="17">#REF!</definedName>
    <definedName name="_016_15" localSheetId="2">#REF!</definedName>
    <definedName name="_016_15">#REF!</definedName>
    <definedName name="_016_2" localSheetId="12">#REF!</definedName>
    <definedName name="_016_2" localSheetId="3">#REF!</definedName>
    <definedName name="_016_2" localSheetId="19">#REF!</definedName>
    <definedName name="_016_2" localSheetId="14">#REF!</definedName>
    <definedName name="_016_2" localSheetId="17">#REF!</definedName>
    <definedName name="_016_2" localSheetId="2">#REF!</definedName>
    <definedName name="_016_2">#REF!</definedName>
    <definedName name="_016_3" localSheetId="12">#REF!</definedName>
    <definedName name="_016_3" localSheetId="3">#REF!</definedName>
    <definedName name="_016_3" localSheetId="19">#REF!</definedName>
    <definedName name="_016_3" localSheetId="14">#REF!</definedName>
    <definedName name="_016_3" localSheetId="17">#REF!</definedName>
    <definedName name="_016_3" localSheetId="2">#REF!</definedName>
    <definedName name="_016_3">#REF!</definedName>
    <definedName name="_016_4" localSheetId="12">#REF!</definedName>
    <definedName name="_016_4" localSheetId="3">#REF!</definedName>
    <definedName name="_016_4" localSheetId="19">#REF!</definedName>
    <definedName name="_016_4" localSheetId="14">#REF!</definedName>
    <definedName name="_016_4" localSheetId="17">#REF!</definedName>
    <definedName name="_016_4" localSheetId="2">#REF!</definedName>
    <definedName name="_016_4">#REF!</definedName>
    <definedName name="_016_5" localSheetId="12">#REF!</definedName>
    <definedName name="_016_5" localSheetId="3">#REF!</definedName>
    <definedName name="_016_5" localSheetId="19">#REF!</definedName>
    <definedName name="_016_5" localSheetId="14">#REF!</definedName>
    <definedName name="_016_5" localSheetId="17">#REF!</definedName>
    <definedName name="_016_5" localSheetId="2">#REF!</definedName>
    <definedName name="_016_5">#REF!</definedName>
    <definedName name="_016_6" localSheetId="12">#REF!</definedName>
    <definedName name="_016_6" localSheetId="3">#REF!</definedName>
    <definedName name="_016_6" localSheetId="19">#REF!</definedName>
    <definedName name="_016_6" localSheetId="14">#REF!</definedName>
    <definedName name="_016_6" localSheetId="17">#REF!</definedName>
    <definedName name="_016_6" localSheetId="2">#REF!</definedName>
    <definedName name="_016_6">#REF!</definedName>
    <definedName name="_016_7" localSheetId="12">#REF!</definedName>
    <definedName name="_016_7" localSheetId="3">#REF!</definedName>
    <definedName name="_016_7" localSheetId="19">#REF!</definedName>
    <definedName name="_016_7" localSheetId="14">#REF!</definedName>
    <definedName name="_016_7" localSheetId="17">#REF!</definedName>
    <definedName name="_016_7" localSheetId="2">#REF!</definedName>
    <definedName name="_016_7">#REF!</definedName>
    <definedName name="_016_8" localSheetId="12">#REF!</definedName>
    <definedName name="_016_8" localSheetId="3">#REF!</definedName>
    <definedName name="_016_8" localSheetId="19">#REF!</definedName>
    <definedName name="_016_8" localSheetId="14">#REF!</definedName>
    <definedName name="_016_8" localSheetId="17">#REF!</definedName>
    <definedName name="_016_8" localSheetId="2">#REF!</definedName>
    <definedName name="_016_8">#REF!</definedName>
    <definedName name="_016_9" localSheetId="12">#REF!</definedName>
    <definedName name="_016_9" localSheetId="3">#REF!</definedName>
    <definedName name="_016_9" localSheetId="19">#REF!</definedName>
    <definedName name="_016_9" localSheetId="14">#REF!</definedName>
    <definedName name="_016_9" localSheetId="17">#REF!</definedName>
    <definedName name="_016_9" localSheetId="2">#REF!</definedName>
    <definedName name="_016_9">#REF!</definedName>
    <definedName name="_0161" localSheetId="12">#REF!</definedName>
    <definedName name="_0161" localSheetId="3">#REF!</definedName>
    <definedName name="_0161" localSheetId="19">#REF!</definedName>
    <definedName name="_0161" localSheetId="14">#REF!</definedName>
    <definedName name="_0161" localSheetId="17">#REF!</definedName>
    <definedName name="_0161" localSheetId="2">#REF!</definedName>
    <definedName name="_0161">#REF!</definedName>
    <definedName name="_159" localSheetId="12">#REF!</definedName>
    <definedName name="_159" localSheetId="3">#REF!</definedName>
    <definedName name="_159" localSheetId="19">#REF!</definedName>
    <definedName name="_159" localSheetId="14">#REF!</definedName>
    <definedName name="_159" localSheetId="17">#REF!</definedName>
    <definedName name="_159" localSheetId="2">#REF!</definedName>
    <definedName name="_159">#REF!</definedName>
    <definedName name="_159_1" localSheetId="12">#REF!</definedName>
    <definedName name="_159_1" localSheetId="3">#REF!</definedName>
    <definedName name="_159_1" localSheetId="19">#REF!</definedName>
    <definedName name="_159_1" localSheetId="14">#REF!</definedName>
    <definedName name="_159_1" localSheetId="17">#REF!</definedName>
    <definedName name="_159_1" localSheetId="2">#REF!</definedName>
    <definedName name="_159_1">#REF!</definedName>
    <definedName name="_159_2" localSheetId="12">#REF!</definedName>
    <definedName name="_159_2" localSheetId="3">#REF!</definedName>
    <definedName name="_159_2" localSheetId="19">#REF!</definedName>
    <definedName name="_159_2" localSheetId="14">#REF!</definedName>
    <definedName name="_159_2" localSheetId="17">#REF!</definedName>
    <definedName name="_159_2" localSheetId="2">#REF!</definedName>
    <definedName name="_159_2">#REF!</definedName>
    <definedName name="_159_3" localSheetId="12">#REF!</definedName>
    <definedName name="_159_3" localSheetId="3">#REF!</definedName>
    <definedName name="_159_3" localSheetId="19">#REF!</definedName>
    <definedName name="_159_3" localSheetId="14">#REF!</definedName>
    <definedName name="_159_3" localSheetId="17">#REF!</definedName>
    <definedName name="_159_3" localSheetId="2">#REF!</definedName>
    <definedName name="_159_3">#REF!</definedName>
    <definedName name="_159_4" localSheetId="12">#REF!</definedName>
    <definedName name="_159_4" localSheetId="3">#REF!</definedName>
    <definedName name="_159_4" localSheetId="19">#REF!</definedName>
    <definedName name="_159_4" localSheetId="14">#REF!</definedName>
    <definedName name="_159_4" localSheetId="17">#REF!</definedName>
    <definedName name="_159_4" localSheetId="2">#REF!</definedName>
    <definedName name="_159_4">#REF!</definedName>
    <definedName name="_jnh" localSheetId="12">#REF!</definedName>
    <definedName name="_jnh" localSheetId="3">#REF!</definedName>
    <definedName name="_jnh" localSheetId="19">#REF!</definedName>
    <definedName name="_jnh" localSheetId="14">#REF!</definedName>
    <definedName name="_jnh" localSheetId="17">#REF!</definedName>
    <definedName name="_jnh" localSheetId="2">#REF!</definedName>
    <definedName name="_jnh">#REF!</definedName>
    <definedName name="_MS798" localSheetId="12">#REF!</definedName>
    <definedName name="_MS798" localSheetId="3">#REF!</definedName>
    <definedName name="_MS798" localSheetId="19">#REF!</definedName>
    <definedName name="_MS798" localSheetId="14">#REF!</definedName>
    <definedName name="_MS798" localSheetId="17">#REF!</definedName>
    <definedName name="_MS798" localSheetId="2">#REF!</definedName>
    <definedName name="_MS798">#REF!</definedName>
    <definedName name="_№" localSheetId="12">#REF!</definedName>
    <definedName name="_№" localSheetId="3">#REF!</definedName>
    <definedName name="_№" localSheetId="19">#REF!</definedName>
    <definedName name="_№" localSheetId="14">#REF!</definedName>
    <definedName name="_№" localSheetId="17">#REF!</definedName>
    <definedName name="_№" localSheetId="2">#REF!</definedName>
    <definedName name="_№">#REF!</definedName>
    <definedName name="_Order1" hidden="1">0</definedName>
    <definedName name="_Order2" hidden="1">0</definedName>
    <definedName name="_prt1">#N/A</definedName>
    <definedName name="_prt2">#N/A</definedName>
    <definedName name="_prt3">#N/A</definedName>
    <definedName name="_prt4">#N/A</definedName>
    <definedName name="_prt5">#N/A</definedName>
    <definedName name="_prt6">#N/A</definedName>
    <definedName name="_prt7">#N/A</definedName>
    <definedName name="_prt8">#N/A</definedName>
    <definedName name="_tab1" localSheetId="12">#REF!</definedName>
    <definedName name="_tab1" localSheetId="3">#REF!</definedName>
    <definedName name="_tab1" localSheetId="19">#REF!</definedName>
    <definedName name="_tab1" localSheetId="14">#REF!</definedName>
    <definedName name="_tab1" localSheetId="17">#REF!</definedName>
    <definedName name="_tab1" localSheetId="2">#REF!</definedName>
    <definedName name="_tab1">#REF!</definedName>
    <definedName name="_tab2" localSheetId="12">#REF!</definedName>
    <definedName name="_tab2" localSheetId="3">#REF!</definedName>
    <definedName name="_tab2" localSheetId="19">#REF!</definedName>
    <definedName name="_tab2" localSheetId="14">#REF!</definedName>
    <definedName name="_tab2" localSheetId="17">#REF!</definedName>
    <definedName name="_tab2" localSheetId="2">#REF!</definedName>
    <definedName name="_tab2">#REF!</definedName>
    <definedName name="_tab6798" localSheetId="12">#REF!</definedName>
    <definedName name="_tab6798" localSheetId="3">#REF!</definedName>
    <definedName name="_tab6798" localSheetId="19">#REF!</definedName>
    <definedName name="_tab6798" localSheetId="14">#REF!</definedName>
    <definedName name="_tab6798" localSheetId="17">#REF!</definedName>
    <definedName name="_tab6798" localSheetId="2">#REF!</definedName>
    <definedName name="_tab6798">#REF!</definedName>
    <definedName name="_xlnm._FilterDatabase" localSheetId="16" hidden="1">'МБ 20'!$E$1:$E$366</definedName>
    <definedName name="_xlnm._FilterDatabase" localSheetId="11" hidden="1">'РБ -20г'!$A$5:$H$59</definedName>
    <definedName name="_ьл" localSheetId="12">#REF!</definedName>
    <definedName name="_ьл" localSheetId="3">#REF!</definedName>
    <definedName name="_ьл" localSheetId="19">#REF!</definedName>
    <definedName name="_ьл" localSheetId="14">#REF!</definedName>
    <definedName name="_ьл" localSheetId="17">#REF!</definedName>
    <definedName name="_ьл" localSheetId="2">#REF!</definedName>
    <definedName name="_ьл">#REF!</definedName>
    <definedName name="A" localSheetId="12">#REF!</definedName>
    <definedName name="A" localSheetId="3">#REF!</definedName>
    <definedName name="A" localSheetId="19">#REF!</definedName>
    <definedName name="A" localSheetId="14">#REF!</definedName>
    <definedName name="A" localSheetId="17">#REF!</definedName>
    <definedName name="A" localSheetId="2">#REF!</definedName>
    <definedName name="A">#REF!</definedName>
    <definedName name="agr_n">[4]Main!$X$11</definedName>
    <definedName name="Average_Pay" localSheetId="12">#REF!</definedName>
    <definedName name="Average_Pay" localSheetId="3">#REF!</definedName>
    <definedName name="Average_Pay" localSheetId="19">#REF!</definedName>
    <definedName name="Average_Pay" localSheetId="14">#REF!</definedName>
    <definedName name="Average_Pay" localSheetId="17">#REF!</definedName>
    <definedName name="Average_Pay" localSheetId="2">#REF!</definedName>
    <definedName name="Average_Pay">#REF!</definedName>
    <definedName name="BM.GSR.FCTY.CD" localSheetId="12">#REF!</definedName>
    <definedName name="BM.GSR.FCTY.CD" localSheetId="3">#REF!</definedName>
    <definedName name="BM.GSR.FCTY.CD" localSheetId="19">#REF!</definedName>
    <definedName name="BM.GSR.FCTY.CD" localSheetId="14">#REF!</definedName>
    <definedName name="BM.GSR.FCTY.CD" localSheetId="17">#REF!</definedName>
    <definedName name="BM.GSR.FCTY.CD" localSheetId="2">#REF!</definedName>
    <definedName name="BM.GSR.FCTY.CD">#REF!</definedName>
    <definedName name="BM.GSR.FXAI.CD" localSheetId="12">#REF!</definedName>
    <definedName name="BM.GSR.FXAI.CD" localSheetId="3">#REF!</definedName>
    <definedName name="BM.GSR.FXAI.CD" localSheetId="19">#REF!</definedName>
    <definedName name="BM.GSR.FXAI.CD" localSheetId="14">#REF!</definedName>
    <definedName name="BM.GSR.FXAI.CD" localSheetId="17">#REF!</definedName>
    <definedName name="BM.GSR.FXAI.CD" localSheetId="2">#REF!</definedName>
    <definedName name="BM.GSR.FXAI.CD">#REF!</definedName>
    <definedName name="BM.GSR.GNFS.CD" localSheetId="12">#REF!</definedName>
    <definedName name="BM.GSR.GNFS.CD" localSheetId="3">#REF!</definedName>
    <definedName name="BM.GSR.GNFS.CD" localSheetId="19">#REF!</definedName>
    <definedName name="BM.GSR.GNFS.CD" localSheetId="14">#REF!</definedName>
    <definedName name="BM.GSR.GNFS.CD" localSheetId="17">#REF!</definedName>
    <definedName name="BM.GSR.GNFS.CD" localSheetId="2">#REF!</definedName>
    <definedName name="BM.GSR.GNFS.CD">#REF!</definedName>
    <definedName name="BM.GSR.MRCH.CD" localSheetId="12">#REF!</definedName>
    <definedName name="BM.GSR.MRCH.CD" localSheetId="3">#REF!</definedName>
    <definedName name="BM.GSR.MRCH.CD" localSheetId="19">#REF!</definedName>
    <definedName name="BM.GSR.MRCH.CD" localSheetId="14">#REF!</definedName>
    <definedName name="BM.GSR.MRCH.CD" localSheetId="17">#REF!</definedName>
    <definedName name="BM.GSR.MRCH.CD" localSheetId="2">#REF!</definedName>
    <definedName name="BM.GSR.MRCH.CD">#REF!</definedName>
    <definedName name="BM.GSR.NFSV.CD" localSheetId="12">#REF!</definedName>
    <definedName name="BM.GSR.NFSV.CD" localSheetId="3">#REF!</definedName>
    <definedName name="BM.GSR.NFSV.CD" localSheetId="19">#REF!</definedName>
    <definedName name="BM.GSR.NFSV.CD" localSheetId="14">#REF!</definedName>
    <definedName name="BM.GSR.NFSV.CD" localSheetId="17">#REF!</definedName>
    <definedName name="BM.GSR.NFSV.CD" localSheetId="2">#REF!</definedName>
    <definedName name="BM.GSR.NFSV.CD">#REF!</definedName>
    <definedName name="BM.GSR.TOTL.CD" localSheetId="12">#REF!</definedName>
    <definedName name="BM.GSR.TOTL.CD" localSheetId="3">#REF!</definedName>
    <definedName name="BM.GSR.TOTL.CD" localSheetId="19">#REF!</definedName>
    <definedName name="BM.GSR.TOTL.CD" localSheetId="14">#REF!</definedName>
    <definedName name="BM.GSR.TOTL.CD" localSheetId="17">#REF!</definedName>
    <definedName name="BM.GSR.TOTL.CD" localSheetId="2">#REF!</definedName>
    <definedName name="BM.GSR.TOTL.CD">#REF!</definedName>
    <definedName name="BM.TRF.CURR.CD" localSheetId="12">#REF!</definedName>
    <definedName name="BM.TRF.CURR.CD" localSheetId="3">#REF!</definedName>
    <definedName name="BM.TRF.CURR.CD" localSheetId="19">#REF!</definedName>
    <definedName name="BM.TRF.CURR.CD" localSheetId="14">#REF!</definedName>
    <definedName name="BM.TRF.CURR.CD" localSheetId="17">#REF!</definedName>
    <definedName name="BM.TRF.CURR.CD" localSheetId="2">#REF!</definedName>
    <definedName name="BM.TRF.CURR.CD">#REF!</definedName>
    <definedName name="BM.TRF.PRVT.CD" localSheetId="12">#REF!</definedName>
    <definedName name="BM.TRF.PRVT.CD" localSheetId="3">#REF!</definedName>
    <definedName name="BM.TRF.PRVT.CD" localSheetId="19">#REF!</definedName>
    <definedName name="BM.TRF.PRVT.CD" localSheetId="14">#REF!</definedName>
    <definedName name="BM.TRF.PRVT.CD" localSheetId="17">#REF!</definedName>
    <definedName name="BM.TRF.PRVT.CD" localSheetId="2">#REF!</definedName>
    <definedName name="BM.TRF.PRVT.CD">#REF!</definedName>
    <definedName name="BN.CAB.XOKA.CD" localSheetId="12">#REF!</definedName>
    <definedName name="BN.CAB.XOKA.CD" localSheetId="3">#REF!</definedName>
    <definedName name="BN.CAB.XOKA.CD" localSheetId="19">#REF!</definedName>
    <definedName name="BN.CAB.XOKA.CD" localSheetId="14">#REF!</definedName>
    <definedName name="BN.CAB.XOKA.CD" localSheetId="17">#REF!</definedName>
    <definedName name="BN.CAB.XOKA.CD" localSheetId="2">#REF!</definedName>
    <definedName name="BN.CAB.XOKA.CD">#REF!</definedName>
    <definedName name="BN.DSR.UNPD.CD" localSheetId="12">#REF!</definedName>
    <definedName name="BN.DSR.UNPD.CD" localSheetId="3">#REF!</definedName>
    <definedName name="BN.DSR.UNPD.CD" localSheetId="19">#REF!</definedName>
    <definedName name="BN.DSR.UNPD.CD" localSheetId="14">#REF!</definedName>
    <definedName name="BN.DSR.UNPD.CD" localSheetId="17">#REF!</definedName>
    <definedName name="BN.DSR.UNPD.CD" localSheetId="2">#REF!</definedName>
    <definedName name="BN.DSR.UNPD.CD">#REF!</definedName>
    <definedName name="BN.GSR.FCTY.CD" localSheetId="12">#REF!</definedName>
    <definedName name="BN.GSR.FCTY.CD" localSheetId="3">#REF!</definedName>
    <definedName name="BN.GSR.FCTY.CD" localSheetId="19">#REF!</definedName>
    <definedName name="BN.GSR.FCTY.CD" localSheetId="14">#REF!</definedName>
    <definedName name="BN.GSR.FCTY.CD" localSheetId="17">#REF!</definedName>
    <definedName name="BN.GSR.FCTY.CD" localSheetId="2">#REF!</definedName>
    <definedName name="BN.GSR.FCTY.CD">#REF!</definedName>
    <definedName name="BN.GSR.GNFS.CD" localSheetId="12">#REF!</definedName>
    <definedName name="BN.GSR.GNFS.CD" localSheetId="3">#REF!</definedName>
    <definedName name="BN.GSR.GNFS.CD" localSheetId="19">#REF!</definedName>
    <definedName name="BN.GSR.GNFS.CD" localSheetId="14">#REF!</definedName>
    <definedName name="BN.GSR.GNFS.CD" localSheetId="17">#REF!</definedName>
    <definedName name="BN.GSR.GNFS.CD" localSheetId="2">#REF!</definedName>
    <definedName name="BN.GSR.GNFS.CD">#REF!</definedName>
    <definedName name="BN.GSR.MRCH.CD" localSheetId="12">#REF!</definedName>
    <definedName name="BN.GSR.MRCH.CD" localSheetId="3">#REF!</definedName>
    <definedName name="BN.GSR.MRCH.CD" localSheetId="19">#REF!</definedName>
    <definedName name="BN.GSR.MRCH.CD" localSheetId="14">#REF!</definedName>
    <definedName name="BN.GSR.MRCH.CD" localSheetId="17">#REF!</definedName>
    <definedName name="BN.GSR.MRCH.CD" localSheetId="2">#REF!</definedName>
    <definedName name="BN.GSR.MRCH.CD">#REF!</definedName>
    <definedName name="BN.KAC.FNEI.CD" localSheetId="12">#REF!</definedName>
    <definedName name="BN.KAC.FNEI.CD" localSheetId="3">#REF!</definedName>
    <definedName name="BN.KAC.FNEI.CD" localSheetId="19">#REF!</definedName>
    <definedName name="BN.KAC.FNEI.CD" localSheetId="14">#REF!</definedName>
    <definedName name="BN.KAC.FNEI.CD" localSheetId="17">#REF!</definedName>
    <definedName name="BN.KAC.FNEI.CD" localSheetId="2">#REF!</definedName>
    <definedName name="BN.KAC.FNEI.CD">#REF!</definedName>
    <definedName name="BN.KAC.OTHR.CD" localSheetId="12">#REF!</definedName>
    <definedName name="BN.KAC.OTHR.CD" localSheetId="3">#REF!</definedName>
    <definedName name="BN.KAC.OTHR.CD" localSheetId="19">#REF!</definedName>
    <definedName name="BN.KAC.OTHR.CD" localSheetId="14">#REF!</definedName>
    <definedName name="BN.KAC.OTHR.CD" localSheetId="17">#REF!</definedName>
    <definedName name="BN.KAC.OTHR.CD" localSheetId="2">#REF!</definedName>
    <definedName name="BN.KAC.OTHR.CD">#REF!</definedName>
    <definedName name="BN.KLT.DINV.CD" localSheetId="12">#REF!</definedName>
    <definedName name="BN.KLT.DINV.CD" localSheetId="3">#REF!</definedName>
    <definedName name="BN.KLT.DINV.CD" localSheetId="19">#REF!</definedName>
    <definedName name="BN.KLT.DINV.CD" localSheetId="14">#REF!</definedName>
    <definedName name="BN.KLT.DINV.CD" localSheetId="17">#REF!</definedName>
    <definedName name="BN.KLT.DINV.CD" localSheetId="2">#REF!</definedName>
    <definedName name="BN.KLT.DINV.CD">#REF!</definedName>
    <definedName name="BN.KLT.NFLW.CD" localSheetId="12">#REF!</definedName>
    <definedName name="BN.KLT.NFLW.CD" localSheetId="3">#REF!</definedName>
    <definedName name="BN.KLT.NFLW.CD" localSheetId="19">#REF!</definedName>
    <definedName name="BN.KLT.NFLW.CD" localSheetId="14">#REF!</definedName>
    <definedName name="BN.KLT.NFLW.CD" localSheetId="17">#REF!</definedName>
    <definedName name="BN.KLT.NFLW.CD" localSheetId="2">#REF!</definedName>
    <definedName name="BN.KLT.NFLW.CD">#REF!</definedName>
    <definedName name="BN.KLT.PTXL.CD" localSheetId="12">#REF!</definedName>
    <definedName name="BN.KLT.PTXL.CD" localSheetId="3">#REF!</definedName>
    <definedName name="BN.KLT.PTXL.CD" localSheetId="19">#REF!</definedName>
    <definedName name="BN.KLT.PTXL.CD" localSheetId="14">#REF!</definedName>
    <definedName name="BN.KLT.PTXL.CD" localSheetId="17">#REF!</definedName>
    <definedName name="BN.KLT.PTXL.CD" localSheetId="2">#REF!</definedName>
    <definedName name="BN.KLT.PTXL.CD">#REF!</definedName>
    <definedName name="BN.RES.INCL.CD" localSheetId="12">#REF!</definedName>
    <definedName name="BN.RES.INCL.CD" localSheetId="3">#REF!</definedName>
    <definedName name="BN.RES.INCL.CD" localSheetId="19">#REF!</definedName>
    <definedName name="BN.RES.INCL.CD" localSheetId="14">#REF!</definedName>
    <definedName name="BN.RES.INCL.CD" localSheetId="17">#REF!</definedName>
    <definedName name="BN.RES.INCL.CD" localSheetId="2">#REF!</definedName>
    <definedName name="BN.RES.INCL.CD">#REF!</definedName>
    <definedName name="BN.TRF.CURR.CD" localSheetId="12">#REF!</definedName>
    <definedName name="BN.TRF.CURR.CD" localSheetId="3">#REF!</definedName>
    <definedName name="BN.TRF.CURR.CD" localSheetId="19">#REF!</definedName>
    <definedName name="BN.TRF.CURR.CD" localSheetId="14">#REF!</definedName>
    <definedName name="BN.TRF.CURR.CD" localSheetId="17">#REF!</definedName>
    <definedName name="BN.TRF.CURR.CD" localSheetId="2">#REF!</definedName>
    <definedName name="BN.TRF.CURR.CD">#REF!</definedName>
    <definedName name="BN.TRF.KOGT.CD" localSheetId="12">#REF!</definedName>
    <definedName name="BN.TRF.KOGT.CD" localSheetId="3">#REF!</definedName>
    <definedName name="BN.TRF.KOGT.CD" localSheetId="19">#REF!</definedName>
    <definedName name="BN.TRF.KOGT.CD" localSheetId="14">#REF!</definedName>
    <definedName name="BN.TRF.KOGT.CD" localSheetId="17">#REF!</definedName>
    <definedName name="BN.TRF.KOGT.CD" localSheetId="2">#REF!</definedName>
    <definedName name="BN.TRF.KOGT.CD">#REF!</definedName>
    <definedName name="BN.TRF.OFDC.CD" localSheetId="12">#REF!</definedName>
    <definedName name="BN.TRF.OFDC.CD" localSheetId="3">#REF!</definedName>
    <definedName name="BN.TRF.OFDC.CD" localSheetId="19">#REF!</definedName>
    <definedName name="BN.TRF.OFDC.CD" localSheetId="14">#REF!</definedName>
    <definedName name="BN.TRF.OFDC.CD" localSheetId="17">#REF!</definedName>
    <definedName name="BN.TRF.OFDC.CD" localSheetId="2">#REF!</definedName>
    <definedName name="BN.TRF.OFDC.CD">#REF!</definedName>
    <definedName name="BN.TRF.PRVT.CD" localSheetId="12">#REF!</definedName>
    <definedName name="BN.TRF.PRVT.CD" localSheetId="3">#REF!</definedName>
    <definedName name="BN.TRF.PRVT.CD" localSheetId="19">#REF!</definedName>
    <definedName name="BN.TRF.PRVT.CD" localSheetId="14">#REF!</definedName>
    <definedName name="BN.TRF.PRVT.CD" localSheetId="17">#REF!</definedName>
    <definedName name="BN.TRF.PRVT.CD" localSheetId="2">#REF!</definedName>
    <definedName name="BN.TRF.PRVT.CD">#REF!</definedName>
    <definedName name="BuiltIn_Print_Titles">#N/A</definedName>
    <definedName name="BuiltIn_Print_Titles___0">#N/A</definedName>
    <definedName name="BX.GSR.FCTY.CD" localSheetId="12">#REF!</definedName>
    <definedName name="BX.GSR.FCTY.CD" localSheetId="3">#REF!</definedName>
    <definedName name="BX.GSR.FCTY.CD" localSheetId="19">#REF!</definedName>
    <definedName name="BX.GSR.FCTY.CD" localSheetId="14">#REF!</definedName>
    <definedName name="BX.GSR.FCTY.CD" localSheetId="17">#REF!</definedName>
    <definedName name="BX.GSR.FCTY.CD" localSheetId="2">#REF!</definedName>
    <definedName name="BX.GSR.FCTY.CD">#REF!</definedName>
    <definedName name="BX.GSR.GNFS.CD" localSheetId="12">#REF!</definedName>
    <definedName name="BX.GSR.GNFS.CD" localSheetId="3">#REF!</definedName>
    <definedName name="BX.GSR.GNFS.CD" localSheetId="19">#REF!</definedName>
    <definedName name="BX.GSR.GNFS.CD" localSheetId="14">#REF!</definedName>
    <definedName name="BX.GSR.GNFS.CD" localSheetId="17">#REF!</definedName>
    <definedName name="BX.GSR.GNFS.CD" localSheetId="2">#REF!</definedName>
    <definedName name="BX.GSR.GNFS.CD">#REF!</definedName>
    <definedName name="BX.GSR.MRCH.CD" localSheetId="12">#REF!</definedName>
    <definedName name="BX.GSR.MRCH.CD" localSheetId="3">#REF!</definedName>
    <definedName name="BX.GSR.MRCH.CD" localSheetId="19">#REF!</definedName>
    <definedName name="BX.GSR.MRCH.CD" localSheetId="14">#REF!</definedName>
    <definedName name="BX.GSR.MRCH.CD" localSheetId="17">#REF!</definedName>
    <definedName name="BX.GSR.MRCH.CD" localSheetId="2">#REF!</definedName>
    <definedName name="BX.GSR.MRCH.CD">#REF!</definedName>
    <definedName name="BX.GSR.NFSV.CD" localSheetId="12">#REF!</definedName>
    <definedName name="BX.GSR.NFSV.CD" localSheetId="3">#REF!</definedName>
    <definedName name="BX.GSR.NFSV.CD" localSheetId="19">#REF!</definedName>
    <definedName name="BX.GSR.NFSV.CD" localSheetId="14">#REF!</definedName>
    <definedName name="BX.GSR.NFSV.CD" localSheetId="17">#REF!</definedName>
    <definedName name="BX.GSR.NFSV.CD" localSheetId="2">#REF!</definedName>
    <definedName name="BX.GSR.NFSV.CD">#REF!</definedName>
    <definedName name="BX.GSR.TOTL.CD" localSheetId="12">#REF!</definedName>
    <definedName name="BX.GSR.TOTL.CD" localSheetId="3">#REF!</definedName>
    <definedName name="BX.GSR.TOTL.CD" localSheetId="19">#REF!</definedName>
    <definedName name="BX.GSR.TOTL.CD" localSheetId="14">#REF!</definedName>
    <definedName name="BX.GSR.TOTL.CD" localSheetId="17">#REF!</definedName>
    <definedName name="BX.GSR.TOTL.CD" localSheetId="2">#REF!</definedName>
    <definedName name="BX.GSR.TOTL.CD">#REF!</definedName>
    <definedName name="BX.TRF.CURR.CD" localSheetId="12">#REF!</definedName>
    <definedName name="BX.TRF.CURR.CD" localSheetId="3">#REF!</definedName>
    <definedName name="BX.TRF.CURR.CD" localSheetId="19">#REF!</definedName>
    <definedName name="BX.TRF.CURR.CD" localSheetId="14">#REF!</definedName>
    <definedName name="BX.TRF.CURR.CD" localSheetId="17">#REF!</definedName>
    <definedName name="BX.TRF.CURR.CD" localSheetId="2">#REF!</definedName>
    <definedName name="BX.TRF.CURR.CD">#REF!</definedName>
    <definedName name="BX.TRF.PRVT.CD" localSheetId="12">#REF!</definedName>
    <definedName name="BX.TRF.PRVT.CD" localSheetId="3">#REF!</definedName>
    <definedName name="BX.TRF.PRVT.CD" localSheetId="19">#REF!</definedName>
    <definedName name="BX.TRF.PRVT.CD" localSheetId="14">#REF!</definedName>
    <definedName name="BX.TRF.PRVT.CD" localSheetId="17">#REF!</definedName>
    <definedName name="BX.TRF.PRVT.CD" localSheetId="2">#REF!</definedName>
    <definedName name="BX.TRF.PRVT.CD">#REF!</definedName>
    <definedName name="BX.TRF.PWKR.CD" localSheetId="12">#REF!</definedName>
    <definedName name="BX.TRF.PWKR.CD" localSheetId="3">#REF!</definedName>
    <definedName name="BX.TRF.PWKR.CD" localSheetId="19">#REF!</definedName>
    <definedName name="BX.TRF.PWKR.CD" localSheetId="14">#REF!</definedName>
    <definedName name="BX.TRF.PWKR.CD" localSheetId="17">#REF!</definedName>
    <definedName name="BX.TRF.PWKR.CD" localSheetId="2">#REF!</definedName>
    <definedName name="BX.TRF.PWKR.CD">#REF!</definedName>
    <definedName name="calcCAS">#N/A</definedName>
    <definedName name="Career_Ave_Pay" localSheetId="12">'[5]m Project Num-Sevice-Pay'!#REF!</definedName>
    <definedName name="Career_Ave_Pay" localSheetId="3">'[5]m Project Num-Sevice-Pay'!#REF!</definedName>
    <definedName name="Career_Ave_Pay" localSheetId="19">'[5]m Project Num-Sevice-Pay'!#REF!</definedName>
    <definedName name="Career_Ave_Pay" localSheetId="14">'[5]m Project Num-Sevice-Pay'!#REF!</definedName>
    <definedName name="Career_Ave_Pay" localSheetId="17">'[5]m Project Num-Sevice-Pay'!#REF!</definedName>
    <definedName name="Career_Ave_Pay" localSheetId="2">'[5]m Project Num-Sevice-Pay'!#REF!</definedName>
    <definedName name="Career_Ave_Pay">'[5]m Project Num-Sevice-Pay'!#REF!</definedName>
    <definedName name="CAS_PROC">#N/A</definedName>
    <definedName name="comm">[6]Commutations!$A$8:$I$125</definedName>
    <definedName name="contr" localSheetId="12">#REF!</definedName>
    <definedName name="contr" localSheetId="3">#REF!</definedName>
    <definedName name="contr" localSheetId="19">#REF!</definedName>
    <definedName name="contr" localSheetId="14">#REF!</definedName>
    <definedName name="contr" localSheetId="17">#REF!</definedName>
    <definedName name="contr" localSheetId="2">#REF!</definedName>
    <definedName name="contr">#REF!</definedName>
    <definedName name="contribution" localSheetId="12">#REF!</definedName>
    <definedName name="contribution" localSheetId="3">#REF!</definedName>
    <definedName name="contribution" localSheetId="19">#REF!</definedName>
    <definedName name="contribution" localSheetId="14">#REF!</definedName>
    <definedName name="contribution" localSheetId="17">#REF!</definedName>
    <definedName name="contribution" localSheetId="2">#REF!</definedName>
    <definedName name="contribution">#REF!</definedName>
    <definedName name="CountryList" localSheetId="8">[7]General!#REF!</definedName>
    <definedName name="CountryList" localSheetId="0">[7]General!#REF!</definedName>
    <definedName name="CountryList" localSheetId="12">[8]General!#REF!</definedName>
    <definedName name="CountryList" localSheetId="3">[8]General!#REF!</definedName>
    <definedName name="CountryList" localSheetId="19">[8]General!#REF!</definedName>
    <definedName name="CountryList" localSheetId="14">[8]General!#REF!</definedName>
    <definedName name="CountryList" localSheetId="17">[8]General!#REF!</definedName>
    <definedName name="CountryList" localSheetId="2">[8]General!#REF!</definedName>
    <definedName name="CountryList">[7]General!#REF!</definedName>
    <definedName name="CP" localSheetId="8">#REF!</definedName>
    <definedName name="CP" localSheetId="0">#REF!</definedName>
    <definedName name="CP" localSheetId="12">#REF!</definedName>
    <definedName name="CP" localSheetId="3">#REF!</definedName>
    <definedName name="CP" localSheetId="19">#REF!</definedName>
    <definedName name="CP" localSheetId="14">#REF!</definedName>
    <definedName name="CP" localSheetId="17">#REF!</definedName>
    <definedName name="CP" localSheetId="2">#REF!</definedName>
    <definedName name="CP">#REF!</definedName>
    <definedName name="CPI" localSheetId="12">#REF!</definedName>
    <definedName name="CPI" localSheetId="3">#REF!</definedName>
    <definedName name="CPI" localSheetId="19">#REF!</definedName>
    <definedName name="CPI" localSheetId="14">#REF!</definedName>
    <definedName name="CPI" localSheetId="17">#REF!</definedName>
    <definedName name="CPI" localSheetId="2">#REF!</definedName>
    <definedName name="CPI">#REF!</definedName>
    <definedName name="CurrList">#N/A</definedName>
    <definedName name="Database_MI" localSheetId="12">#REF!</definedName>
    <definedName name="Database_MI" localSheetId="3">#REF!</definedName>
    <definedName name="Database_MI" localSheetId="19">#REF!</definedName>
    <definedName name="Database_MI" localSheetId="14">#REF!</definedName>
    <definedName name="Database_MI" localSheetId="17">#REF!</definedName>
    <definedName name="Database_MI" localSheetId="2">#REF!</definedName>
    <definedName name="Database_MI">#REF!</definedName>
    <definedName name="DATES" localSheetId="12">#REF!</definedName>
    <definedName name="DATES" localSheetId="3">#REF!</definedName>
    <definedName name="DATES" localSheetId="19">#REF!</definedName>
    <definedName name="DATES" localSheetId="14">#REF!</definedName>
    <definedName name="DATES" localSheetId="17">#REF!</definedName>
    <definedName name="DATES" localSheetId="2">#REF!</definedName>
    <definedName name="DATES">#REF!</definedName>
    <definedName name="DG.DOD.MWBG.CD" localSheetId="12">#REF!</definedName>
    <definedName name="DG.DOD.MWBG.CD" localSheetId="3">#REF!</definedName>
    <definedName name="DG.DOD.MWBG.CD" localSheetId="19">#REF!</definedName>
    <definedName name="DG.DOD.MWBG.CD" localSheetId="14">#REF!</definedName>
    <definedName name="DG.DOD.MWBG.CD" localSheetId="17">#REF!</definedName>
    <definedName name="DG.DOD.MWBG.CD" localSheetId="2">#REF!</definedName>
    <definedName name="DG.DOD.MWBG.CD">#REF!</definedName>
    <definedName name="DonorTable">#N/A</definedName>
    <definedName name="DT.AMA.DECT.CD" localSheetId="12">#REF!</definedName>
    <definedName name="DT.AMA.DECT.CD" localSheetId="3">#REF!</definedName>
    <definedName name="DT.AMA.DECT.CD" localSheetId="19">#REF!</definedName>
    <definedName name="DT.AMA.DECT.CD" localSheetId="14">#REF!</definedName>
    <definedName name="DT.AMA.DECT.CD" localSheetId="17">#REF!</definedName>
    <definedName name="DT.AMA.DECT.CD" localSheetId="2">#REF!</definedName>
    <definedName name="DT.AMA.DECT.CD">#REF!</definedName>
    <definedName name="DT.AMD.DECT.CD" localSheetId="12">#REF!</definedName>
    <definedName name="DT.AMD.DECT.CD" localSheetId="3">#REF!</definedName>
    <definedName name="DT.AMD.DECT.CD" localSheetId="19">#REF!</definedName>
    <definedName name="DT.AMD.DECT.CD" localSheetId="14">#REF!</definedName>
    <definedName name="DT.AMD.DECT.CD" localSheetId="17">#REF!</definedName>
    <definedName name="DT.AMD.DECT.CD" localSheetId="2">#REF!</definedName>
    <definedName name="DT.AMD.DECT.CD">#REF!</definedName>
    <definedName name="DT.AMD.DLXF.CD" localSheetId="12">#REF!</definedName>
    <definedName name="DT.AMD.DLXF.CD" localSheetId="3">#REF!</definedName>
    <definedName name="DT.AMD.DLXF.CD" localSheetId="19">#REF!</definedName>
    <definedName name="DT.AMD.DLXF.CD" localSheetId="14">#REF!</definedName>
    <definedName name="DT.AMD.DLXF.CD" localSheetId="17">#REF!</definedName>
    <definedName name="DT.AMD.DLXF.CD" localSheetId="2">#REF!</definedName>
    <definedName name="DT.AMD.DLXF.CD">#REF!</definedName>
    <definedName name="DT.AMN.DLXF.CD" localSheetId="12">#REF!</definedName>
    <definedName name="DT.AMN.DLXF.CD" localSheetId="3">#REF!</definedName>
    <definedName name="DT.AMN.DLXF.CD" localSheetId="19">#REF!</definedName>
    <definedName name="DT.AMN.DLXF.CD" localSheetId="14">#REF!</definedName>
    <definedName name="DT.AMN.DLXF.CD" localSheetId="17">#REF!</definedName>
    <definedName name="DT.AMN.DLXF.CD" localSheetId="2">#REF!</definedName>
    <definedName name="DT.AMN.DLXF.CD">#REF!</definedName>
    <definedName name="DT.AMP.DECT.CD" localSheetId="12">#REF!</definedName>
    <definedName name="DT.AMP.DECT.CD" localSheetId="3">#REF!</definedName>
    <definedName name="DT.AMP.DECT.CD" localSheetId="19">#REF!</definedName>
    <definedName name="DT.AMP.DECT.CD" localSheetId="14">#REF!</definedName>
    <definedName name="DT.AMP.DECT.CD" localSheetId="17">#REF!</definedName>
    <definedName name="DT.AMP.DECT.CD" localSheetId="2">#REF!</definedName>
    <definedName name="DT.AMP.DECT.CD">#REF!</definedName>
    <definedName name="DT.AMR.DLXF.CD" localSheetId="12">#REF!</definedName>
    <definedName name="DT.AMR.DLXF.CD" localSheetId="3">#REF!</definedName>
    <definedName name="DT.AMR.DLXF.CD" localSheetId="19">#REF!</definedName>
    <definedName name="DT.AMR.DLXF.CD" localSheetId="14">#REF!</definedName>
    <definedName name="DT.AMR.DLXF.CD" localSheetId="17">#REF!</definedName>
    <definedName name="DT.AMR.DLXF.CD" localSheetId="2">#REF!</definedName>
    <definedName name="DT.AMR.DLXF.CD">#REF!</definedName>
    <definedName name="DT.AMT.BLAT.CD" localSheetId="12">#REF!</definedName>
    <definedName name="DT.AMT.BLAT.CD" localSheetId="3">#REF!</definedName>
    <definedName name="DT.AMT.BLAT.CD" localSheetId="19">#REF!</definedName>
    <definedName name="DT.AMT.BLAT.CD" localSheetId="14">#REF!</definedName>
    <definedName name="DT.AMT.BLAT.CD" localSheetId="17">#REF!</definedName>
    <definedName name="DT.AMT.BLAT.CD" localSheetId="2">#REF!</definedName>
    <definedName name="DT.AMT.BLAT.CD">#REF!</definedName>
    <definedName name="DT.AMT.DIMF.CD" localSheetId="12">#REF!</definedName>
    <definedName name="DT.AMT.DIMF.CD" localSheetId="3">#REF!</definedName>
    <definedName name="DT.AMT.DIMF.CD" localSheetId="19">#REF!</definedName>
    <definedName name="DT.AMT.DIMF.CD" localSheetId="14">#REF!</definedName>
    <definedName name="DT.AMT.DIMF.CD" localSheetId="17">#REF!</definedName>
    <definedName name="DT.AMT.DIMF.CD" localSheetId="2">#REF!</definedName>
    <definedName name="DT.AMT.DIMF.CD">#REF!</definedName>
    <definedName name="DT.AMT.DPNG.CD" localSheetId="12">#REF!</definedName>
    <definedName name="DT.AMT.DPNG.CD" localSheetId="3">#REF!</definedName>
    <definedName name="DT.AMT.DPNG.CD" localSheetId="19">#REF!</definedName>
    <definedName name="DT.AMT.DPNG.CD" localSheetId="14">#REF!</definedName>
    <definedName name="DT.AMT.DPNG.CD" localSheetId="17">#REF!</definedName>
    <definedName name="DT.AMT.DPNG.CD" localSheetId="2">#REF!</definedName>
    <definedName name="DT.AMT.DPNG.CD">#REF!</definedName>
    <definedName name="DT.AMT.DRSA.CD" localSheetId="12">#REF!</definedName>
    <definedName name="DT.AMT.DRSA.CD" localSheetId="3">#REF!</definedName>
    <definedName name="DT.AMT.DRSA.CD" localSheetId="19">#REF!</definedName>
    <definedName name="DT.AMT.DRSA.CD" localSheetId="14">#REF!</definedName>
    <definedName name="DT.AMT.DRSA.CD" localSheetId="17">#REF!</definedName>
    <definedName name="DT.AMT.DRSA.CD" localSheetId="2">#REF!</definedName>
    <definedName name="DT.AMT.DRSA.CD">#REF!</definedName>
    <definedName name="DT.AMT.DRSP.CD" localSheetId="12">#REF!</definedName>
    <definedName name="DT.AMT.DRSP.CD" localSheetId="3">#REF!</definedName>
    <definedName name="DT.AMT.DRSP.CD" localSheetId="19">#REF!</definedName>
    <definedName name="DT.AMT.DRSP.CD" localSheetId="14">#REF!</definedName>
    <definedName name="DT.AMT.DRSP.CD" localSheetId="17">#REF!</definedName>
    <definedName name="DT.AMT.DRSP.CD" localSheetId="2">#REF!</definedName>
    <definedName name="DT.AMT.DRSP.CD">#REF!</definedName>
    <definedName name="DT.AMT.MIBR.CD" localSheetId="12">#REF!</definedName>
    <definedName name="DT.AMT.MIBR.CD" localSheetId="3">#REF!</definedName>
    <definedName name="DT.AMT.MIBR.CD" localSheetId="19">#REF!</definedName>
    <definedName name="DT.AMT.MIBR.CD" localSheetId="14">#REF!</definedName>
    <definedName name="DT.AMT.MIBR.CD" localSheetId="17">#REF!</definedName>
    <definedName name="DT.AMT.MIBR.CD" localSheetId="2">#REF!</definedName>
    <definedName name="DT.AMT.MIBR.CD">#REF!</definedName>
    <definedName name="DT.AMT.MIDA.CD" localSheetId="12">#REF!</definedName>
    <definedName name="DT.AMT.MIDA.CD" localSheetId="3">#REF!</definedName>
    <definedName name="DT.AMT.MIDA.CD" localSheetId="19">#REF!</definedName>
    <definedName name="DT.AMT.MIDA.CD" localSheetId="14">#REF!</definedName>
    <definedName name="DT.AMT.MIDA.CD" localSheetId="17">#REF!</definedName>
    <definedName name="DT.AMT.MIDA.CD" localSheetId="2">#REF!</definedName>
    <definedName name="DT.AMT.MIDA.CD">#REF!</definedName>
    <definedName name="DT.AMT.MLAT.CD" localSheetId="12">#REF!</definedName>
    <definedName name="DT.AMT.MLAT.CD" localSheetId="3">#REF!</definedName>
    <definedName name="DT.AMT.MLAT.CD" localSheetId="19">#REF!</definedName>
    <definedName name="DT.AMT.MLAT.CD" localSheetId="14">#REF!</definedName>
    <definedName name="DT.AMT.MLAT.CD" localSheetId="17">#REF!</definedName>
    <definedName name="DT.AMT.MLAT.CD" localSheetId="2">#REF!</definedName>
    <definedName name="DT.AMT.MLAT.CD">#REF!</definedName>
    <definedName name="DT.AMT.PBND.CD" localSheetId="12">#REF!</definedName>
    <definedName name="DT.AMT.PBND.CD" localSheetId="3">#REF!</definedName>
    <definedName name="DT.AMT.PBND.CD" localSheetId="19">#REF!</definedName>
    <definedName name="DT.AMT.PBND.CD" localSheetId="14">#REF!</definedName>
    <definedName name="DT.AMT.PBND.CD" localSheetId="17">#REF!</definedName>
    <definedName name="DT.AMT.PBND.CD" localSheetId="2">#REF!</definedName>
    <definedName name="DT.AMT.PBND.CD">#REF!</definedName>
    <definedName name="DT.AMT.PRVT.CD" localSheetId="12">#REF!</definedName>
    <definedName name="DT.AMT.PRVT.CD" localSheetId="3">#REF!</definedName>
    <definedName name="DT.AMT.PRVT.CD" localSheetId="19">#REF!</definedName>
    <definedName name="DT.AMT.PRVT.CD" localSheetId="14">#REF!</definedName>
    <definedName name="DT.AMT.PRVT.CD" localSheetId="17">#REF!</definedName>
    <definedName name="DT.AMT.PRVT.CD" localSheetId="2">#REF!</definedName>
    <definedName name="DT.AMT.PRVT.CD">#REF!</definedName>
    <definedName name="DT.ARA.DECT.CD" localSheetId="12">#REF!</definedName>
    <definedName name="DT.ARA.DECT.CD" localSheetId="3">#REF!</definedName>
    <definedName name="DT.ARA.DECT.CD" localSheetId="19">#REF!</definedName>
    <definedName name="DT.ARA.DECT.CD" localSheetId="14">#REF!</definedName>
    <definedName name="DT.ARA.DECT.CD" localSheetId="17">#REF!</definedName>
    <definedName name="DT.ARA.DECT.CD" localSheetId="2">#REF!</definedName>
    <definedName name="DT.ARA.DECT.CD">#REF!</definedName>
    <definedName name="DT.ASD.DLXF.CD" localSheetId="12">#REF!</definedName>
    <definedName name="DT.ASD.DLXF.CD" localSheetId="3">#REF!</definedName>
    <definedName name="DT.ASD.DLXF.CD" localSheetId="19">#REF!</definedName>
    <definedName name="DT.ASD.DLXF.CD" localSheetId="14">#REF!</definedName>
    <definedName name="DT.ASD.DLXF.CD" localSheetId="17">#REF!</definedName>
    <definedName name="DT.ASD.DLXF.CD" localSheetId="2">#REF!</definedName>
    <definedName name="DT.ASD.DLXF.CD">#REF!</definedName>
    <definedName name="DT.AXA.DECT.CD" localSheetId="12">#REF!</definedName>
    <definedName name="DT.AXA.DECT.CD" localSheetId="3">#REF!</definedName>
    <definedName name="DT.AXA.DECT.CD" localSheetId="19">#REF!</definedName>
    <definedName name="DT.AXA.DECT.CD" localSheetId="14">#REF!</definedName>
    <definedName name="DT.AXA.DECT.CD" localSheetId="17">#REF!</definedName>
    <definedName name="DT.AXA.DECT.CD" localSheetId="2">#REF!</definedName>
    <definedName name="DT.AXA.DECT.CD">#REF!</definedName>
    <definedName name="DT.AXA.DPPG.CD" localSheetId="12">#REF!</definedName>
    <definedName name="DT.AXA.DPPG.CD" localSheetId="3">#REF!</definedName>
    <definedName name="DT.AXA.DPPG.CD" localSheetId="19">#REF!</definedName>
    <definedName name="DT.AXA.DPPG.CD" localSheetId="14">#REF!</definedName>
    <definedName name="DT.AXA.DPPG.CD" localSheetId="17">#REF!</definedName>
    <definedName name="DT.AXA.DPPG.CD" localSheetId="2">#REF!</definedName>
    <definedName name="DT.AXA.DPPG.CD">#REF!</definedName>
    <definedName name="DT.AXF.DECT.CD" localSheetId="12">#REF!</definedName>
    <definedName name="DT.AXF.DECT.CD" localSheetId="3">#REF!</definedName>
    <definedName name="DT.AXF.DECT.CD" localSheetId="19">#REF!</definedName>
    <definedName name="DT.AXF.DECT.CD" localSheetId="14">#REF!</definedName>
    <definedName name="DT.AXF.DECT.CD" localSheetId="17">#REF!</definedName>
    <definedName name="DT.AXF.DECT.CD" localSheetId="2">#REF!</definedName>
    <definedName name="DT.AXF.DECT.CD">#REF!</definedName>
    <definedName name="DT.AXP.DECT.CD" localSheetId="12">#REF!</definedName>
    <definedName name="DT.AXP.DECT.CD" localSheetId="3">#REF!</definedName>
    <definedName name="DT.AXP.DECT.CD" localSheetId="19">#REF!</definedName>
    <definedName name="DT.AXP.DECT.CD" localSheetId="14">#REF!</definedName>
    <definedName name="DT.AXP.DECT.CD" localSheetId="17">#REF!</definedName>
    <definedName name="DT.AXP.DECT.CD" localSheetId="2">#REF!</definedName>
    <definedName name="DT.AXP.DECT.CD">#REF!</definedName>
    <definedName name="DT.AXR.DECT.CD" localSheetId="12">#REF!</definedName>
    <definedName name="DT.AXR.DECT.CD" localSheetId="3">#REF!</definedName>
    <definedName name="DT.AXR.DECT.CD" localSheetId="19">#REF!</definedName>
    <definedName name="DT.AXR.DECT.CD" localSheetId="14">#REF!</definedName>
    <definedName name="DT.AXR.DECT.CD" localSheetId="17">#REF!</definedName>
    <definedName name="DT.AXR.DECT.CD" localSheetId="2">#REF!</definedName>
    <definedName name="DT.AXR.DECT.CD">#REF!</definedName>
    <definedName name="DT.DID.DLXF.CD" localSheetId="12">#REF!</definedName>
    <definedName name="DT.DID.DLXF.CD" localSheetId="3">#REF!</definedName>
    <definedName name="DT.DID.DLXF.CD" localSheetId="19">#REF!</definedName>
    <definedName name="DT.DID.DLXF.CD" localSheetId="14">#REF!</definedName>
    <definedName name="DT.DID.DLXF.CD" localSheetId="17">#REF!</definedName>
    <definedName name="DT.DID.DLXF.CD" localSheetId="2">#REF!</definedName>
    <definedName name="DT.DID.DLXF.CD">#REF!</definedName>
    <definedName name="DT.DIN.DLXF.CD" localSheetId="12">#REF!</definedName>
    <definedName name="DT.DIN.DLXF.CD" localSheetId="3">#REF!</definedName>
    <definedName name="DT.DIN.DLXF.CD" localSheetId="19">#REF!</definedName>
    <definedName name="DT.DIN.DLXF.CD" localSheetId="14">#REF!</definedName>
    <definedName name="DT.DIN.DLXF.CD" localSheetId="17">#REF!</definedName>
    <definedName name="DT.DIN.DLXF.CD" localSheetId="2">#REF!</definedName>
    <definedName name="DT.DIN.DLXF.CD">#REF!</definedName>
    <definedName name="DT.DIP.DECT.CD" localSheetId="12">#REF!</definedName>
    <definedName name="DT.DIP.DECT.CD" localSheetId="3">#REF!</definedName>
    <definedName name="DT.DIP.DECT.CD" localSheetId="19">#REF!</definedName>
    <definedName name="DT.DIP.DECT.CD" localSheetId="14">#REF!</definedName>
    <definedName name="DT.DIP.DECT.CD" localSheetId="17">#REF!</definedName>
    <definedName name="DT.DIP.DECT.CD" localSheetId="2">#REF!</definedName>
    <definedName name="DT.DIP.DECT.CD">#REF!</definedName>
    <definedName name="DT.DIR.DLXF.CD" localSheetId="12">#REF!</definedName>
    <definedName name="DT.DIR.DLXF.CD" localSheetId="3">#REF!</definedName>
    <definedName name="DT.DIR.DLXF.CD" localSheetId="19">#REF!</definedName>
    <definedName name="DT.DIR.DLXF.CD" localSheetId="14">#REF!</definedName>
    <definedName name="DT.DIR.DLXF.CD" localSheetId="17">#REF!</definedName>
    <definedName name="DT.DIR.DLXF.CD" localSheetId="2">#REF!</definedName>
    <definedName name="DT.DIR.DLXF.CD">#REF!</definedName>
    <definedName name="DT.DIS.BLAT.CD" localSheetId="12">#REF!</definedName>
    <definedName name="DT.DIS.BLAT.CD" localSheetId="3">#REF!</definedName>
    <definedName name="DT.DIS.BLAT.CD" localSheetId="19">#REF!</definedName>
    <definedName name="DT.DIS.BLAT.CD" localSheetId="14">#REF!</definedName>
    <definedName name="DT.DIS.BLAT.CD" localSheetId="17">#REF!</definedName>
    <definedName name="DT.DIS.BLAT.CD" localSheetId="2">#REF!</definedName>
    <definedName name="DT.DIS.BLAT.CD">#REF!</definedName>
    <definedName name="DT.DIS.DIMF.CD" localSheetId="12">#REF!</definedName>
    <definedName name="DT.DIS.DIMF.CD" localSheetId="3">#REF!</definedName>
    <definedName name="DT.DIS.DIMF.CD" localSheetId="19">#REF!</definedName>
    <definedName name="DT.DIS.DIMF.CD" localSheetId="14">#REF!</definedName>
    <definedName name="DT.DIS.DIMF.CD" localSheetId="17">#REF!</definedName>
    <definedName name="DT.DIS.DIMF.CD" localSheetId="2">#REF!</definedName>
    <definedName name="DT.DIS.DIMF.CD">#REF!</definedName>
    <definedName name="DT.DIS.DLXF.CD" localSheetId="12">#REF!</definedName>
    <definedName name="DT.DIS.DLXF.CD" localSheetId="3">#REF!</definedName>
    <definedName name="DT.DIS.DLXF.CD" localSheetId="19">#REF!</definedName>
    <definedName name="DT.DIS.DLXF.CD" localSheetId="14">#REF!</definedName>
    <definedName name="DT.DIS.DLXF.CD" localSheetId="17">#REF!</definedName>
    <definedName name="DT.DIS.DLXF.CD" localSheetId="2">#REF!</definedName>
    <definedName name="DT.DIS.DLXF.CD">#REF!</definedName>
    <definedName name="DT.DIS.DPNG.CD" localSheetId="12">#REF!</definedName>
    <definedName name="DT.DIS.DPNG.CD" localSheetId="3">#REF!</definedName>
    <definedName name="DT.DIS.DPNG.CD" localSheetId="19">#REF!</definedName>
    <definedName name="DT.DIS.DPNG.CD" localSheetId="14">#REF!</definedName>
    <definedName name="DT.DIS.DPNG.CD" localSheetId="17">#REF!</definedName>
    <definedName name="DT.DIS.DPNG.CD" localSheetId="2">#REF!</definedName>
    <definedName name="DT.DIS.DPNG.CD">#REF!</definedName>
    <definedName name="DT.DIS.DRSA.CD" localSheetId="12">#REF!</definedName>
    <definedName name="DT.DIS.DRSA.CD" localSheetId="3">#REF!</definedName>
    <definedName name="DT.DIS.DRSA.CD" localSheetId="19">#REF!</definedName>
    <definedName name="DT.DIS.DRSA.CD" localSheetId="14">#REF!</definedName>
    <definedName name="DT.DIS.DRSA.CD" localSheetId="17">#REF!</definedName>
    <definedName name="DT.DIS.DRSA.CD" localSheetId="2">#REF!</definedName>
    <definedName name="DT.DIS.DRSA.CD">#REF!</definedName>
    <definedName name="DT.DIS.DRSP.CD" localSheetId="12">#REF!</definedName>
    <definedName name="DT.DIS.DRSP.CD" localSheetId="3">#REF!</definedName>
    <definedName name="DT.DIS.DRSP.CD" localSheetId="19">#REF!</definedName>
    <definedName name="DT.DIS.DRSP.CD" localSheetId="14">#REF!</definedName>
    <definedName name="DT.DIS.DRSP.CD" localSheetId="17">#REF!</definedName>
    <definedName name="DT.DIS.DRSP.CD" localSheetId="2">#REF!</definedName>
    <definedName name="DT.DIS.DRSP.CD">#REF!</definedName>
    <definedName name="DT.DIS.DSTC.CD" localSheetId="12">#REF!</definedName>
    <definedName name="DT.DIS.DSTC.CD" localSheetId="3">#REF!</definedName>
    <definedName name="DT.DIS.DSTC.CD" localSheetId="19">#REF!</definedName>
    <definedName name="DT.DIS.DSTC.CD" localSheetId="14">#REF!</definedName>
    <definedName name="DT.DIS.DSTC.CD" localSheetId="17">#REF!</definedName>
    <definedName name="DT.DIS.DSTC.CD" localSheetId="2">#REF!</definedName>
    <definedName name="DT.DIS.DSTC.CD">#REF!</definedName>
    <definedName name="DT.DIS.MIBR.CD" localSheetId="12">#REF!</definedName>
    <definedName name="DT.DIS.MIBR.CD" localSheetId="3">#REF!</definedName>
    <definedName name="DT.DIS.MIBR.CD" localSheetId="19">#REF!</definedName>
    <definedName name="DT.DIS.MIBR.CD" localSheetId="14">#REF!</definedName>
    <definedName name="DT.DIS.MIBR.CD" localSheetId="17">#REF!</definedName>
    <definedName name="DT.DIS.MIBR.CD" localSheetId="2">#REF!</definedName>
    <definedName name="DT.DIS.MIBR.CD">#REF!</definedName>
    <definedName name="DT.DIS.MIDA.CD" localSheetId="12">#REF!</definedName>
    <definedName name="DT.DIS.MIDA.CD" localSheetId="3">#REF!</definedName>
    <definedName name="DT.DIS.MIDA.CD" localSheetId="19">#REF!</definedName>
    <definedName name="DT.DIS.MIDA.CD" localSheetId="14">#REF!</definedName>
    <definedName name="DT.DIS.MIDA.CD" localSheetId="17">#REF!</definedName>
    <definedName name="DT.DIS.MIDA.CD" localSheetId="2">#REF!</definedName>
    <definedName name="DT.DIS.MIDA.CD">#REF!</definedName>
    <definedName name="DT.DIS.MLAT.CD" localSheetId="12">#REF!</definedName>
    <definedName name="DT.DIS.MLAT.CD" localSheetId="3">#REF!</definedName>
    <definedName name="DT.DIS.MLAT.CD" localSheetId="19">#REF!</definedName>
    <definedName name="DT.DIS.MLAT.CD" localSheetId="14">#REF!</definedName>
    <definedName name="DT.DIS.MLAT.CD" localSheetId="17">#REF!</definedName>
    <definedName name="DT.DIS.MLAT.CD" localSheetId="2">#REF!</definedName>
    <definedName name="DT.DIS.MLAT.CD">#REF!</definedName>
    <definedName name="DT.DIS.PBND.CD" localSheetId="12">#REF!</definedName>
    <definedName name="DT.DIS.PBND.CD" localSheetId="3">#REF!</definedName>
    <definedName name="DT.DIS.PBND.CD" localSheetId="19">#REF!</definedName>
    <definedName name="DT.DIS.PBND.CD" localSheetId="14">#REF!</definedName>
    <definedName name="DT.DIS.PBND.CD" localSheetId="17">#REF!</definedName>
    <definedName name="DT.DIS.PBND.CD" localSheetId="2">#REF!</definedName>
    <definedName name="DT.DIS.PBND.CD">#REF!</definedName>
    <definedName name="DT.DIS.PRVT.CD" localSheetId="12">#REF!</definedName>
    <definedName name="DT.DIS.PRVT.CD" localSheetId="3">#REF!</definedName>
    <definedName name="DT.DIS.PRVT.CD" localSheetId="19">#REF!</definedName>
    <definedName name="DT.DIS.PRVT.CD" localSheetId="14">#REF!</definedName>
    <definedName name="DT.DIS.PRVT.CD" localSheetId="17">#REF!</definedName>
    <definedName name="DT.DIS.PRVT.CD" localSheetId="2">#REF!</definedName>
    <definedName name="DT.DIS.PRVT.CD">#REF!</definedName>
    <definedName name="DT.DNA.DLXF.CD" localSheetId="12">#REF!</definedName>
    <definedName name="DT.DNA.DLXF.CD" localSheetId="3">#REF!</definedName>
    <definedName name="DT.DNA.DLXF.CD" localSheetId="19">#REF!</definedName>
    <definedName name="DT.DNA.DLXF.CD" localSheetId="14">#REF!</definedName>
    <definedName name="DT.DNA.DLXF.CD" localSheetId="17">#REF!</definedName>
    <definedName name="DT.DNA.DLXF.CD" localSheetId="2">#REF!</definedName>
    <definedName name="DT.DNA.DLXF.CD">#REF!</definedName>
    <definedName name="DT.DNI.DSTC.CD" localSheetId="12">#REF!</definedName>
    <definedName name="DT.DNI.DSTC.CD" localSheetId="3">#REF!</definedName>
    <definedName name="DT.DNI.DSTC.CD" localSheetId="19">#REF!</definedName>
    <definedName name="DT.DNI.DSTC.CD" localSheetId="14">#REF!</definedName>
    <definedName name="DT.DNI.DSTC.CD" localSheetId="17">#REF!</definedName>
    <definedName name="DT.DNI.DSTC.CD" localSheetId="2">#REF!</definedName>
    <definedName name="DT.DNI.DSTC.CD">#REF!</definedName>
    <definedName name="DT.DOD.ALLC.CD" localSheetId="12">#REF!</definedName>
    <definedName name="DT.DOD.ALLC.CD" localSheetId="3">#REF!</definedName>
    <definedName name="DT.DOD.ALLC.CD" localSheetId="19">#REF!</definedName>
    <definedName name="DT.DOD.ALLC.CD" localSheetId="14">#REF!</definedName>
    <definedName name="DT.DOD.ALLC.CD" localSheetId="17">#REF!</definedName>
    <definedName name="DT.DOD.ALLC.CD" localSheetId="2">#REF!</definedName>
    <definedName name="DT.DOD.ALLC.CD">#REF!</definedName>
    <definedName name="DT.DOD.BLAT.CD" localSheetId="12">#REF!</definedName>
    <definedName name="DT.DOD.BLAT.CD" localSheetId="3">#REF!</definedName>
    <definedName name="DT.DOD.BLAT.CD" localSheetId="19">#REF!</definedName>
    <definedName name="DT.DOD.BLAT.CD" localSheetId="14">#REF!</definedName>
    <definedName name="DT.DOD.BLAT.CD" localSheetId="17">#REF!</definedName>
    <definedName name="DT.DOD.BLAT.CD" localSheetId="2">#REF!</definedName>
    <definedName name="DT.DOD.BLAT.CD">#REF!</definedName>
    <definedName name="DT.DOD.DECT.CD" localSheetId="12">#REF!</definedName>
    <definedName name="DT.DOD.DECT.CD" localSheetId="3">#REF!</definedName>
    <definedName name="DT.DOD.DECT.CD" localSheetId="19">#REF!</definedName>
    <definedName name="DT.DOD.DECT.CD" localSheetId="14">#REF!</definedName>
    <definedName name="DT.DOD.DECT.CD" localSheetId="17">#REF!</definedName>
    <definedName name="DT.DOD.DECT.CD" localSheetId="2">#REF!</definedName>
    <definedName name="DT.DOD.DECT.CD">#REF!</definedName>
    <definedName name="DT.DOD.DIMF.CD" localSheetId="12">#REF!</definedName>
    <definedName name="DT.DOD.DIMF.CD" localSheetId="3">#REF!</definedName>
    <definedName name="DT.DOD.DIMF.CD" localSheetId="19">#REF!</definedName>
    <definedName name="DT.DOD.DIMF.CD" localSheetId="14">#REF!</definedName>
    <definedName name="DT.DOD.DIMF.CD" localSheetId="17">#REF!</definedName>
    <definedName name="DT.DOD.DIMF.CD" localSheetId="2">#REF!</definedName>
    <definedName name="DT.DOD.DIMF.CD">#REF!</definedName>
    <definedName name="DT.DOD.DLXF.CD" localSheetId="12">#REF!</definedName>
    <definedName name="DT.DOD.DLXF.CD" localSheetId="3">#REF!</definedName>
    <definedName name="DT.DOD.DLXF.CD" localSheetId="19">#REF!</definedName>
    <definedName name="DT.DOD.DLXF.CD" localSheetId="14">#REF!</definedName>
    <definedName name="DT.DOD.DLXF.CD" localSheetId="17">#REF!</definedName>
    <definedName name="DT.DOD.DLXF.CD" localSheetId="2">#REF!</definedName>
    <definedName name="DT.DOD.DLXF.CD">#REF!</definedName>
    <definedName name="DT.DOD.DPNG.CD" localSheetId="12">#REF!</definedName>
    <definedName name="DT.DOD.DPNG.CD" localSheetId="3">#REF!</definedName>
    <definedName name="DT.DOD.DPNG.CD" localSheetId="19">#REF!</definedName>
    <definedName name="DT.DOD.DPNG.CD" localSheetId="14">#REF!</definedName>
    <definedName name="DT.DOD.DPNG.CD" localSheetId="17">#REF!</definedName>
    <definedName name="DT.DOD.DPNG.CD" localSheetId="2">#REF!</definedName>
    <definedName name="DT.DOD.DPNG.CD">#REF!</definedName>
    <definedName name="DT.DOD.DPPG.CD" localSheetId="12">#REF!</definedName>
    <definedName name="DT.DOD.DPPG.CD" localSheetId="3">#REF!</definedName>
    <definedName name="DT.DOD.DPPG.CD" localSheetId="19">#REF!</definedName>
    <definedName name="DT.DOD.DPPG.CD" localSheetId="14">#REF!</definedName>
    <definedName name="DT.DOD.DPPG.CD" localSheetId="17">#REF!</definedName>
    <definedName name="DT.DOD.DPPG.CD" localSheetId="2">#REF!</definedName>
    <definedName name="DT.DOD.DPPG.CD">#REF!</definedName>
    <definedName name="DT.DOD.DRSA.CD" localSheetId="12">#REF!</definedName>
    <definedName name="DT.DOD.DRSA.CD" localSheetId="3">#REF!</definedName>
    <definedName name="DT.DOD.DRSA.CD" localSheetId="19">#REF!</definedName>
    <definedName name="DT.DOD.DRSA.CD" localSheetId="14">#REF!</definedName>
    <definedName name="DT.DOD.DRSA.CD" localSheetId="17">#REF!</definedName>
    <definedName name="DT.DOD.DRSA.CD" localSheetId="2">#REF!</definedName>
    <definedName name="DT.DOD.DRSA.CD">#REF!</definedName>
    <definedName name="DT.DOD.DRSP.CD" localSheetId="12">#REF!</definedName>
    <definedName name="DT.DOD.DRSP.CD" localSheetId="3">#REF!</definedName>
    <definedName name="DT.DOD.DRSP.CD" localSheetId="19">#REF!</definedName>
    <definedName name="DT.DOD.DRSP.CD" localSheetId="14">#REF!</definedName>
    <definedName name="DT.DOD.DRSP.CD" localSheetId="17">#REF!</definedName>
    <definedName name="DT.DOD.DRSP.CD" localSheetId="2">#REF!</definedName>
    <definedName name="DT.DOD.DRSP.CD">#REF!</definedName>
    <definedName name="DT.DOD.DSTC.CD" localSheetId="12">#REF!</definedName>
    <definedName name="DT.DOD.DSTC.CD" localSheetId="3">#REF!</definedName>
    <definedName name="DT.DOD.DSTC.CD" localSheetId="19">#REF!</definedName>
    <definedName name="DT.DOD.DSTC.CD" localSheetId="14">#REF!</definedName>
    <definedName name="DT.DOD.DSTC.CD" localSheetId="17">#REF!</definedName>
    <definedName name="DT.DOD.DSTC.CD" localSheetId="2">#REF!</definedName>
    <definedName name="DT.DOD.DSTC.CD">#REF!</definedName>
    <definedName name="DT.DOD.MIBR.CD" localSheetId="12">#REF!</definedName>
    <definedName name="DT.DOD.MIBR.CD" localSheetId="3">#REF!</definedName>
    <definedName name="DT.DOD.MIBR.CD" localSheetId="19">#REF!</definedName>
    <definedName name="DT.DOD.MIBR.CD" localSheetId="14">#REF!</definedName>
    <definedName name="DT.DOD.MIBR.CD" localSheetId="17">#REF!</definedName>
    <definedName name="DT.DOD.MIBR.CD" localSheetId="2">#REF!</definedName>
    <definedName name="DT.DOD.MIBR.CD">#REF!</definedName>
    <definedName name="DT.DOD.MIDA.CD" localSheetId="12">#REF!</definedName>
    <definedName name="DT.DOD.MIDA.CD" localSheetId="3">#REF!</definedName>
    <definedName name="DT.DOD.MIDA.CD" localSheetId="19">#REF!</definedName>
    <definedName name="DT.DOD.MIDA.CD" localSheetId="14">#REF!</definedName>
    <definedName name="DT.DOD.MIDA.CD" localSheetId="17">#REF!</definedName>
    <definedName name="DT.DOD.MIDA.CD" localSheetId="2">#REF!</definedName>
    <definedName name="DT.DOD.MIDA.CD">#REF!</definedName>
    <definedName name="DT.DOD.MLAT.CD" localSheetId="12">#REF!</definedName>
    <definedName name="DT.DOD.MLAT.CD" localSheetId="3">#REF!</definedName>
    <definedName name="DT.DOD.MLAT.CD" localSheetId="19">#REF!</definedName>
    <definedName name="DT.DOD.MLAT.CD" localSheetId="14">#REF!</definedName>
    <definedName name="DT.DOD.MLAT.CD" localSheetId="17">#REF!</definedName>
    <definedName name="DT.DOD.MLAT.CD" localSheetId="2">#REF!</definedName>
    <definedName name="DT.DOD.MLAT.CD">#REF!</definedName>
    <definedName name="DT.DOD.OFFT.CD" localSheetId="12">#REF!</definedName>
    <definedName name="DT.DOD.OFFT.CD" localSheetId="3">#REF!</definedName>
    <definedName name="DT.DOD.OFFT.CD" localSheetId="19">#REF!</definedName>
    <definedName name="DT.DOD.OFFT.CD" localSheetId="14">#REF!</definedName>
    <definedName name="DT.DOD.OFFT.CD" localSheetId="17">#REF!</definedName>
    <definedName name="DT.DOD.OFFT.CD" localSheetId="2">#REF!</definedName>
    <definedName name="DT.DOD.OFFT.CD">#REF!</definedName>
    <definedName name="DT.DOD.PBND.CD" localSheetId="12">#REF!</definedName>
    <definedName name="DT.DOD.PBND.CD" localSheetId="3">#REF!</definedName>
    <definedName name="DT.DOD.PBND.CD" localSheetId="19">#REF!</definedName>
    <definedName name="DT.DOD.PBND.CD" localSheetId="14">#REF!</definedName>
    <definedName name="DT.DOD.PBND.CD" localSheetId="17">#REF!</definedName>
    <definedName name="DT.DOD.PBND.CD" localSheetId="2">#REF!</definedName>
    <definedName name="DT.DOD.PBND.CD">#REF!</definedName>
    <definedName name="DT.DOD.PCBK.CD" localSheetId="12">#REF!</definedName>
    <definedName name="DT.DOD.PCBK.CD" localSheetId="3">#REF!</definedName>
    <definedName name="DT.DOD.PCBK.CD" localSheetId="19">#REF!</definedName>
    <definedName name="DT.DOD.PCBK.CD" localSheetId="14">#REF!</definedName>
    <definedName name="DT.DOD.PCBK.CD" localSheetId="17">#REF!</definedName>
    <definedName name="DT.DOD.PCBK.CD" localSheetId="2">#REF!</definedName>
    <definedName name="DT.DOD.PCBK.CD">#REF!</definedName>
    <definedName name="DT.DOD.POTH.CD" localSheetId="12">#REF!</definedName>
    <definedName name="DT.DOD.POTH.CD" localSheetId="3">#REF!</definedName>
    <definedName name="DT.DOD.POTH.CD" localSheetId="19">#REF!</definedName>
    <definedName name="DT.DOD.POTH.CD" localSheetId="14">#REF!</definedName>
    <definedName name="DT.DOD.POTH.CD" localSheetId="17">#REF!</definedName>
    <definedName name="DT.DOD.POTH.CD" localSheetId="2">#REF!</definedName>
    <definedName name="DT.DOD.POTH.CD">#REF!</definedName>
    <definedName name="DT.DOD.PRVT.CD" localSheetId="12">#REF!</definedName>
    <definedName name="DT.DOD.PRVT.CD" localSheetId="3">#REF!</definedName>
    <definedName name="DT.DOD.PRVT.CD" localSheetId="19">#REF!</definedName>
    <definedName name="DT.DOD.PRVT.CD" localSheetId="14">#REF!</definedName>
    <definedName name="DT.DOD.PRVT.CD" localSheetId="17">#REF!</definedName>
    <definedName name="DT.DOD.PRVT.CD" localSheetId="2">#REF!</definedName>
    <definedName name="DT.DOD.PRVT.CD">#REF!</definedName>
    <definedName name="DT.DOD.PSUP.CD" localSheetId="12">#REF!</definedName>
    <definedName name="DT.DOD.PSUP.CD" localSheetId="3">#REF!</definedName>
    <definedName name="DT.DOD.PSUP.CD" localSheetId="19">#REF!</definedName>
    <definedName name="DT.DOD.PSUP.CD" localSheetId="14">#REF!</definedName>
    <definedName name="DT.DOD.PSUP.CD" localSheetId="17">#REF!</definedName>
    <definedName name="DT.DOD.PSUP.CD" localSheetId="2">#REF!</definedName>
    <definedName name="DT.DOD.PSUP.CD">#REF!</definedName>
    <definedName name="DT.DON.DLXF.CD" localSheetId="12">#REF!</definedName>
    <definedName name="DT.DON.DLXF.CD" localSheetId="3">#REF!</definedName>
    <definedName name="DT.DON.DLXF.CD" localSheetId="19">#REF!</definedName>
    <definedName name="DT.DON.DLXF.CD" localSheetId="14">#REF!</definedName>
    <definedName name="DT.DON.DLXF.CD" localSheetId="17">#REF!</definedName>
    <definedName name="DT.DON.DLXF.CD" localSheetId="2">#REF!</definedName>
    <definedName name="DT.DON.DLXF.CD">#REF!</definedName>
    <definedName name="DT.DOX.DECT.CD" localSheetId="12">#REF!</definedName>
    <definedName name="DT.DOX.DECT.CD" localSheetId="3">#REF!</definedName>
    <definedName name="DT.DOX.DECT.CD" localSheetId="19">#REF!</definedName>
    <definedName name="DT.DOX.DECT.CD" localSheetId="14">#REF!</definedName>
    <definedName name="DT.DOX.DECT.CD" localSheetId="17">#REF!</definedName>
    <definedName name="DT.DOX.DECT.CD" localSheetId="2">#REF!</definedName>
    <definedName name="DT.DOX.DECT.CD">#REF!</definedName>
    <definedName name="DT.DPA.DLXF.CD" localSheetId="12">#REF!</definedName>
    <definedName name="DT.DPA.DLXF.CD" localSheetId="3">#REF!</definedName>
    <definedName name="DT.DPA.DLXF.CD" localSheetId="19">#REF!</definedName>
    <definedName name="DT.DPA.DLXF.CD" localSheetId="14">#REF!</definedName>
    <definedName name="DT.DPA.DLXF.CD" localSheetId="17">#REF!</definedName>
    <definedName name="DT.DPA.DLXF.CD" localSheetId="2">#REF!</definedName>
    <definedName name="DT.DPA.DLXF.CD">#REF!</definedName>
    <definedName name="DT.DSC.DLXF.CD" localSheetId="12">#REF!</definedName>
    <definedName name="DT.DSC.DLXF.CD" localSheetId="3">#REF!</definedName>
    <definedName name="DT.DSC.DLXF.CD" localSheetId="19">#REF!</definedName>
    <definedName name="DT.DSC.DLXF.CD" localSheetId="14">#REF!</definedName>
    <definedName name="DT.DSC.DLXF.CD" localSheetId="17">#REF!</definedName>
    <definedName name="DT.DSC.DLXF.CD" localSheetId="2">#REF!</definedName>
    <definedName name="DT.DSC.DLXF.CD">#REF!</definedName>
    <definedName name="DT.DSD.DLXF.CD" localSheetId="12">#REF!</definedName>
    <definedName name="DT.DSD.DLXF.CD" localSheetId="3">#REF!</definedName>
    <definedName name="DT.DSD.DLXF.CD" localSheetId="19">#REF!</definedName>
    <definedName name="DT.DSD.DLXF.CD" localSheetId="14">#REF!</definedName>
    <definedName name="DT.DSD.DLXF.CD" localSheetId="17">#REF!</definedName>
    <definedName name="DT.DSD.DLXF.CD" localSheetId="2">#REF!</definedName>
    <definedName name="DT.DSD.DLXF.CD">#REF!</definedName>
    <definedName name="DT.DTA.DLXF.CD" localSheetId="12">#REF!</definedName>
    <definedName name="DT.DTA.DLXF.CD" localSheetId="3">#REF!</definedName>
    <definedName name="DT.DTA.DLXF.CD" localSheetId="19">#REF!</definedName>
    <definedName name="DT.DTA.DLXF.CD" localSheetId="14">#REF!</definedName>
    <definedName name="DT.DTA.DLXF.CD" localSheetId="17">#REF!</definedName>
    <definedName name="DT.DTA.DLXF.CD" localSheetId="2">#REF!</definedName>
    <definedName name="DT.DTA.DLXF.CD">#REF!</definedName>
    <definedName name="DT.DTA.OADJ.CD" localSheetId="12">#REF!</definedName>
    <definedName name="DT.DTA.OADJ.CD" localSheetId="3">#REF!</definedName>
    <definedName name="DT.DTA.OADJ.CD" localSheetId="19">#REF!</definedName>
    <definedName name="DT.DTA.OADJ.CD" localSheetId="14">#REF!</definedName>
    <definedName name="DT.DTA.OADJ.CD" localSheetId="17">#REF!</definedName>
    <definedName name="DT.DTA.OADJ.CD" localSheetId="2">#REF!</definedName>
    <definedName name="DT.DTA.OADJ.CD">#REF!</definedName>
    <definedName name="DT.DWA.DECT.CD" localSheetId="12">#REF!</definedName>
    <definedName name="DT.DWA.DECT.CD" localSheetId="3">#REF!</definedName>
    <definedName name="DT.DWA.DECT.CD" localSheetId="19">#REF!</definedName>
    <definedName name="DT.DWA.DECT.CD" localSheetId="14">#REF!</definedName>
    <definedName name="DT.DWA.DECT.CD" localSheetId="17">#REF!</definedName>
    <definedName name="DT.DWA.DECT.CD" localSheetId="2">#REF!</definedName>
    <definedName name="DT.DWA.DECT.CD">#REF!</definedName>
    <definedName name="DT.INA.DECT.CD" localSheetId="12">#REF!</definedName>
    <definedName name="DT.INA.DECT.CD" localSheetId="3">#REF!</definedName>
    <definedName name="DT.INA.DECT.CD" localSheetId="19">#REF!</definedName>
    <definedName name="DT.INA.DECT.CD" localSheetId="14">#REF!</definedName>
    <definedName name="DT.INA.DECT.CD" localSheetId="17">#REF!</definedName>
    <definedName name="DT.INA.DECT.CD" localSheetId="2">#REF!</definedName>
    <definedName name="DT.INA.DECT.CD">#REF!</definedName>
    <definedName name="DT.IND.DEXF.CD" localSheetId="12">#REF!</definedName>
    <definedName name="DT.IND.DEXF.CD" localSheetId="3">#REF!</definedName>
    <definedName name="DT.IND.DEXF.CD" localSheetId="19">#REF!</definedName>
    <definedName name="DT.IND.DEXF.CD" localSheetId="14">#REF!</definedName>
    <definedName name="DT.IND.DEXF.CD" localSheetId="17">#REF!</definedName>
    <definedName name="DT.IND.DEXF.CD" localSheetId="2">#REF!</definedName>
    <definedName name="DT.IND.DEXF.CD">#REF!</definedName>
    <definedName name="DT.INN.DLXF.CD" localSheetId="12">#REF!</definedName>
    <definedName name="DT.INN.DLXF.CD" localSheetId="3">#REF!</definedName>
    <definedName name="DT.INN.DLXF.CD" localSheetId="19">#REF!</definedName>
    <definedName name="DT.INN.DLXF.CD" localSheetId="14">#REF!</definedName>
    <definedName name="DT.INN.DLXF.CD" localSheetId="17">#REF!</definedName>
    <definedName name="DT.INN.DLXF.CD" localSheetId="2">#REF!</definedName>
    <definedName name="DT.INN.DLXF.CD">#REF!</definedName>
    <definedName name="DT.INP.DECT.CD" localSheetId="12">#REF!</definedName>
    <definedName name="DT.INP.DECT.CD" localSheetId="3">#REF!</definedName>
    <definedName name="DT.INP.DECT.CD" localSheetId="19">#REF!</definedName>
    <definedName name="DT.INP.DECT.CD" localSheetId="14">#REF!</definedName>
    <definedName name="DT.INP.DECT.CD" localSheetId="17">#REF!</definedName>
    <definedName name="DT.INP.DECT.CD" localSheetId="2">#REF!</definedName>
    <definedName name="DT.INP.DECT.CD">#REF!</definedName>
    <definedName name="DT.INR.DLXF.CD" localSheetId="12">#REF!</definedName>
    <definedName name="DT.INR.DLXF.CD" localSheetId="3">#REF!</definedName>
    <definedName name="DT.INR.DLXF.CD" localSheetId="19">#REF!</definedName>
    <definedName name="DT.INR.DLXF.CD" localSheetId="14">#REF!</definedName>
    <definedName name="DT.INR.DLXF.CD" localSheetId="17">#REF!</definedName>
    <definedName name="DT.INR.DLXF.CD" localSheetId="2">#REF!</definedName>
    <definedName name="DT.INR.DLXF.CD">#REF!</definedName>
    <definedName name="DT.INT.BLAT.CD" localSheetId="12">#REF!</definedName>
    <definedName name="DT.INT.BLAT.CD" localSheetId="3">#REF!</definedName>
    <definedName name="DT.INT.BLAT.CD" localSheetId="19">#REF!</definedName>
    <definedName name="DT.INT.BLAT.CD" localSheetId="14">#REF!</definedName>
    <definedName name="DT.INT.BLAT.CD" localSheetId="17">#REF!</definedName>
    <definedName name="DT.INT.BLAT.CD" localSheetId="2">#REF!</definedName>
    <definedName name="DT.INT.BLAT.CD">#REF!</definedName>
    <definedName name="DT.INT.DIMF.CD" localSheetId="12">#REF!</definedName>
    <definedName name="DT.INT.DIMF.CD" localSheetId="3">#REF!</definedName>
    <definedName name="DT.INT.DIMF.CD" localSheetId="19">#REF!</definedName>
    <definedName name="DT.INT.DIMF.CD" localSheetId="14">#REF!</definedName>
    <definedName name="DT.INT.DIMF.CD" localSheetId="17">#REF!</definedName>
    <definedName name="DT.INT.DIMF.CD" localSheetId="2">#REF!</definedName>
    <definedName name="DT.INT.DIMF.CD">#REF!</definedName>
    <definedName name="DT.INT.DPNG.CD" localSheetId="12">#REF!</definedName>
    <definedName name="DT.INT.DPNG.CD" localSheetId="3">#REF!</definedName>
    <definedName name="DT.INT.DPNG.CD" localSheetId="19">#REF!</definedName>
    <definedName name="DT.INT.DPNG.CD" localSheetId="14">#REF!</definedName>
    <definedName name="DT.INT.DPNG.CD" localSheetId="17">#REF!</definedName>
    <definedName name="DT.INT.DPNG.CD" localSheetId="2">#REF!</definedName>
    <definedName name="DT.INT.DPNG.CD">#REF!</definedName>
    <definedName name="DT.INT.DRSA.CD" localSheetId="12">#REF!</definedName>
    <definedName name="DT.INT.DRSA.CD" localSheetId="3">#REF!</definedName>
    <definedName name="DT.INT.DRSA.CD" localSheetId="19">#REF!</definedName>
    <definedName name="DT.INT.DRSA.CD" localSheetId="14">#REF!</definedName>
    <definedName name="DT.INT.DRSA.CD" localSheetId="17">#REF!</definedName>
    <definedName name="DT.INT.DRSA.CD" localSheetId="2">#REF!</definedName>
    <definedName name="DT.INT.DRSA.CD">#REF!</definedName>
    <definedName name="DT.INT.DRSP.CD" localSheetId="12">#REF!</definedName>
    <definedName name="DT.INT.DRSP.CD" localSheetId="3">#REF!</definedName>
    <definedName name="DT.INT.DRSP.CD" localSheetId="19">#REF!</definedName>
    <definedName name="DT.INT.DRSP.CD" localSheetId="14">#REF!</definedName>
    <definedName name="DT.INT.DRSP.CD" localSheetId="17">#REF!</definedName>
    <definedName name="DT.INT.DRSP.CD" localSheetId="2">#REF!</definedName>
    <definedName name="DT.INT.DRSP.CD">#REF!</definedName>
    <definedName name="DT.INT.DSTC.CD" localSheetId="12">#REF!</definedName>
    <definedName name="DT.INT.DSTC.CD" localSheetId="3">#REF!</definedName>
    <definedName name="DT.INT.DSTC.CD" localSheetId="19">#REF!</definedName>
    <definedName name="DT.INT.DSTC.CD" localSheetId="14">#REF!</definedName>
    <definedName name="DT.INT.DSTC.CD" localSheetId="17">#REF!</definedName>
    <definedName name="DT.INT.DSTC.CD" localSheetId="2">#REF!</definedName>
    <definedName name="DT.INT.DSTC.CD">#REF!</definedName>
    <definedName name="DT.INT.MIBR.CD" localSheetId="12">#REF!</definedName>
    <definedName name="DT.INT.MIBR.CD" localSheetId="3">#REF!</definedName>
    <definedName name="DT.INT.MIBR.CD" localSheetId="19">#REF!</definedName>
    <definedName name="DT.INT.MIBR.CD" localSheetId="14">#REF!</definedName>
    <definedName name="DT.INT.MIBR.CD" localSheetId="17">#REF!</definedName>
    <definedName name="DT.INT.MIBR.CD" localSheetId="2">#REF!</definedName>
    <definedName name="DT.INT.MIBR.CD">#REF!</definedName>
    <definedName name="DT.INT.MIDA.CD" localSheetId="12">#REF!</definedName>
    <definedName name="DT.INT.MIDA.CD" localSheetId="3">#REF!</definedName>
    <definedName name="DT.INT.MIDA.CD" localSheetId="19">#REF!</definedName>
    <definedName name="DT.INT.MIDA.CD" localSheetId="14">#REF!</definedName>
    <definedName name="DT.INT.MIDA.CD" localSheetId="17">#REF!</definedName>
    <definedName name="DT.INT.MIDA.CD" localSheetId="2">#REF!</definedName>
    <definedName name="DT.INT.MIDA.CD">#REF!</definedName>
    <definedName name="DT.INT.MLAT.CD" localSheetId="12">#REF!</definedName>
    <definedName name="DT.INT.MLAT.CD" localSheetId="3">#REF!</definedName>
    <definedName name="DT.INT.MLAT.CD" localSheetId="19">#REF!</definedName>
    <definedName name="DT.INT.MLAT.CD" localSheetId="14">#REF!</definedName>
    <definedName name="DT.INT.MLAT.CD" localSheetId="17">#REF!</definedName>
    <definedName name="DT.INT.MLAT.CD" localSheetId="2">#REF!</definedName>
    <definedName name="DT.INT.MLAT.CD">#REF!</definedName>
    <definedName name="DT.INT.PBND.CD" localSheetId="12">#REF!</definedName>
    <definedName name="DT.INT.PBND.CD" localSheetId="3">#REF!</definedName>
    <definedName name="DT.INT.PBND.CD" localSheetId="19">#REF!</definedName>
    <definedName name="DT.INT.PBND.CD" localSheetId="14">#REF!</definedName>
    <definedName name="DT.INT.PBND.CD" localSheetId="17">#REF!</definedName>
    <definedName name="DT.INT.PBND.CD" localSheetId="2">#REF!</definedName>
    <definedName name="DT.INT.PBND.CD">#REF!</definedName>
    <definedName name="DT.INT.PRVT.CD" localSheetId="12">#REF!</definedName>
    <definedName name="DT.INT.PRVT.CD" localSheetId="3">#REF!</definedName>
    <definedName name="DT.INT.PRVT.CD" localSheetId="19">#REF!</definedName>
    <definedName name="DT.INT.PRVT.CD" localSheetId="14">#REF!</definedName>
    <definedName name="DT.INT.PRVT.CD" localSheetId="17">#REF!</definedName>
    <definedName name="DT.INT.PRVT.CD" localSheetId="2">#REF!</definedName>
    <definedName name="DT.INT.PRVT.CD">#REF!</definedName>
    <definedName name="DT.IRA.DECT.CD" localSheetId="12">#REF!</definedName>
    <definedName name="DT.IRA.DECT.CD" localSheetId="3">#REF!</definedName>
    <definedName name="DT.IRA.DECT.CD" localSheetId="19">#REF!</definedName>
    <definedName name="DT.IRA.DECT.CD" localSheetId="14">#REF!</definedName>
    <definedName name="DT.IRA.DECT.CD" localSheetId="17">#REF!</definedName>
    <definedName name="DT.IRA.DECT.CD" localSheetId="2">#REF!</definedName>
    <definedName name="DT.IRA.DECT.CD">#REF!</definedName>
    <definedName name="DT.ISD.DLXF.CD" localSheetId="12">#REF!</definedName>
    <definedName name="DT.ISD.DLXF.CD" localSheetId="3">#REF!</definedName>
    <definedName name="DT.ISD.DLXF.CD" localSheetId="19">#REF!</definedName>
    <definedName name="DT.ISD.DLXF.CD" localSheetId="14">#REF!</definedName>
    <definedName name="DT.ISD.DLXF.CD" localSheetId="17">#REF!</definedName>
    <definedName name="DT.ISD.DLXF.CD" localSheetId="2">#REF!</definedName>
    <definedName name="DT.ISD.DLXF.CD">#REF!</definedName>
    <definedName name="DT.IXA.DECT.CD" localSheetId="12">#REF!</definedName>
    <definedName name="DT.IXA.DECT.CD" localSheetId="3">#REF!</definedName>
    <definedName name="DT.IXA.DECT.CD" localSheetId="19">#REF!</definedName>
    <definedName name="DT.IXA.DECT.CD" localSheetId="14">#REF!</definedName>
    <definedName name="DT.IXA.DECT.CD" localSheetId="17">#REF!</definedName>
    <definedName name="DT.IXA.DECT.CD" localSheetId="2">#REF!</definedName>
    <definedName name="DT.IXA.DECT.CD">#REF!</definedName>
    <definedName name="DT.IXA.DPPG.CD" localSheetId="12">#REF!</definedName>
    <definedName name="DT.IXA.DPPG.CD" localSheetId="3">#REF!</definedName>
    <definedName name="DT.IXA.DPPG.CD" localSheetId="19">#REF!</definedName>
    <definedName name="DT.IXA.DPPG.CD" localSheetId="14">#REF!</definedName>
    <definedName name="DT.IXA.DPPG.CD" localSheetId="17">#REF!</definedName>
    <definedName name="DT.IXA.DPPG.CD" localSheetId="2">#REF!</definedName>
    <definedName name="DT.IXA.DPPG.CD">#REF!</definedName>
    <definedName name="DT.IXF.DECT.CD" localSheetId="12">#REF!</definedName>
    <definedName name="DT.IXF.DECT.CD" localSheetId="3">#REF!</definedName>
    <definedName name="DT.IXF.DECT.CD" localSheetId="19">#REF!</definedName>
    <definedName name="DT.IXF.DECT.CD" localSheetId="14">#REF!</definedName>
    <definedName name="DT.IXF.DECT.CD" localSheetId="17">#REF!</definedName>
    <definedName name="DT.IXF.DECT.CD" localSheetId="2">#REF!</definedName>
    <definedName name="DT.IXF.DECT.CD">#REF!</definedName>
    <definedName name="DT.IXP.DECT.CD" localSheetId="12">#REF!</definedName>
    <definedName name="DT.IXP.DECT.CD" localSheetId="3">#REF!</definedName>
    <definedName name="DT.IXP.DECT.CD" localSheetId="19">#REF!</definedName>
    <definedName name="DT.IXP.DECT.CD" localSheetId="14">#REF!</definedName>
    <definedName name="DT.IXP.DECT.CD" localSheetId="17">#REF!</definedName>
    <definedName name="DT.IXP.DECT.CD" localSheetId="2">#REF!</definedName>
    <definedName name="DT.IXP.DECT.CD">#REF!</definedName>
    <definedName name="DT.IXR.DECT.CD" localSheetId="12">#REF!</definedName>
    <definedName name="DT.IXR.DECT.CD" localSheetId="3">#REF!</definedName>
    <definedName name="DT.IXR.DECT.CD" localSheetId="19">#REF!</definedName>
    <definedName name="DT.IXR.DECT.CD" localSheetId="14">#REF!</definedName>
    <definedName name="DT.IXR.DECT.CD" localSheetId="17">#REF!</definedName>
    <definedName name="DT.IXR.DECT.CD" localSheetId="2">#REF!</definedName>
    <definedName name="DT.IXR.DECT.CD">#REF!</definedName>
    <definedName name="DT.NFL.DSTC.CD" localSheetId="12">#REF!</definedName>
    <definedName name="DT.NFL.DSTC.CD" localSheetId="3">#REF!</definedName>
    <definedName name="DT.NFL.DSTC.CD" localSheetId="19">#REF!</definedName>
    <definedName name="DT.NFL.DSTC.CD" localSheetId="14">#REF!</definedName>
    <definedName name="DT.NFL.DSTC.CD" localSheetId="17">#REF!</definedName>
    <definedName name="DT.NFL.DSTC.CD" localSheetId="2">#REF!</definedName>
    <definedName name="DT.NFL.DSTC.CD">#REF!</definedName>
    <definedName name="E" localSheetId="12">#REF!</definedName>
    <definedName name="E" localSheetId="3">#REF!</definedName>
    <definedName name="E" localSheetId="19">#REF!</definedName>
    <definedName name="E" localSheetId="14">#REF!</definedName>
    <definedName name="E" localSheetId="17">#REF!</definedName>
    <definedName name="E" localSheetId="2">#REF!</definedName>
    <definedName name="E">#REF!</definedName>
    <definedName name="EEE" localSheetId="12">#REF!</definedName>
    <definedName name="EEE" localSheetId="3">#REF!</definedName>
    <definedName name="EEE" localSheetId="19">#REF!</definedName>
    <definedName name="EEE" localSheetId="14">#REF!</definedName>
    <definedName name="EEE" localSheetId="17">#REF!</definedName>
    <definedName name="EEE" localSheetId="2">#REF!</definedName>
    <definedName name="EEE">#REF!</definedName>
    <definedName name="Empl" localSheetId="12">#REF!</definedName>
    <definedName name="Empl" localSheetId="3">#REF!</definedName>
    <definedName name="Empl" localSheetId="19">#REF!</definedName>
    <definedName name="Empl" localSheetId="14">#REF!</definedName>
    <definedName name="Empl" localSheetId="17">#REF!</definedName>
    <definedName name="Empl" localSheetId="2">#REF!</definedName>
    <definedName name="Empl">#REF!</definedName>
    <definedName name="endbut">"Button 3"</definedName>
    <definedName name="EntSec" localSheetId="12">#REF!</definedName>
    <definedName name="EntSec" localSheetId="3">#REF!</definedName>
    <definedName name="EntSec" localSheetId="19">#REF!</definedName>
    <definedName name="EntSec" localSheetId="14">#REF!</definedName>
    <definedName name="EntSec" localSheetId="17">#REF!</definedName>
    <definedName name="EntSec" localSheetId="2">#REF!</definedName>
    <definedName name="EntSec">#REF!</definedName>
    <definedName name="Excel_BuiltIn__FilterDatabase_1">"$#ССЫЛ!.$A$21:$A$189"</definedName>
    <definedName name="Excel_BuiltIn__FilterDatabase_2" localSheetId="12">#REF!</definedName>
    <definedName name="Excel_BuiltIn__FilterDatabase_2" localSheetId="3">#REF!</definedName>
    <definedName name="Excel_BuiltIn__FilterDatabase_2" localSheetId="19">#REF!</definedName>
    <definedName name="Excel_BuiltIn__FilterDatabase_2" localSheetId="14">#REF!</definedName>
    <definedName name="Excel_BuiltIn__FilterDatabase_2" localSheetId="17">#REF!</definedName>
    <definedName name="Excel_BuiltIn__FilterDatabase_2" localSheetId="2">#REF!</definedName>
    <definedName name="Excel_BuiltIn__FilterDatabase_2">#REF!</definedName>
    <definedName name="Excel_BuiltIn__FilterDatabase_27">"#REF!"</definedName>
    <definedName name="Excel_BuiltIn__FilterDatabase_3" localSheetId="12">#REF!</definedName>
    <definedName name="Excel_BuiltIn__FilterDatabase_3" localSheetId="3">#REF!</definedName>
    <definedName name="Excel_BuiltIn__FilterDatabase_3" localSheetId="19">#REF!</definedName>
    <definedName name="Excel_BuiltIn__FilterDatabase_3" localSheetId="14">#REF!</definedName>
    <definedName name="Excel_BuiltIn__FilterDatabase_3" localSheetId="17">#REF!</definedName>
    <definedName name="Excel_BuiltIn__FilterDatabase_3" localSheetId="2">#REF!</definedName>
    <definedName name="Excel_BuiltIn__FilterDatabase_3">#REF!</definedName>
    <definedName name="Excel_BuiltIn__FilterDatabase_3_1" localSheetId="12">#REF!</definedName>
    <definedName name="Excel_BuiltIn__FilterDatabase_3_1" localSheetId="3">#REF!</definedName>
    <definedName name="Excel_BuiltIn__FilterDatabase_3_1" localSheetId="19">#REF!</definedName>
    <definedName name="Excel_BuiltIn__FilterDatabase_3_1" localSheetId="14">#REF!</definedName>
    <definedName name="Excel_BuiltIn__FilterDatabase_3_1" localSheetId="17">#REF!</definedName>
    <definedName name="Excel_BuiltIn__FilterDatabase_3_1" localSheetId="2">#REF!</definedName>
    <definedName name="Excel_BuiltIn__FilterDatabase_3_1">#REF!</definedName>
    <definedName name="Excel_BuiltIn_Print_Area_2_1">"$#ССЫЛ!.$A$1:$O$114"</definedName>
    <definedName name="Excel_BuiltIn_Print_Area_3" localSheetId="12">#REF!</definedName>
    <definedName name="Excel_BuiltIn_Print_Area_3" localSheetId="3">#REF!</definedName>
    <definedName name="Excel_BuiltIn_Print_Area_3" localSheetId="19">#REF!</definedName>
    <definedName name="Excel_BuiltIn_Print_Area_3" localSheetId="14">#REF!</definedName>
    <definedName name="Excel_BuiltIn_Print_Area_3" localSheetId="17">#REF!</definedName>
    <definedName name="Excel_BuiltIn_Print_Area_3" localSheetId="2">#REF!</definedName>
    <definedName name="Excel_BuiltIn_Print_Area_3">#REF!</definedName>
    <definedName name="Excel_BuiltIn_Print_Area_4">"$#ССЫЛ!.$B$1:$L$58"</definedName>
    <definedName name="Excel_BuiltIn_Print_Titles_1">[9]Акколь!$A$1:$C$65535,[9]Акколь!$A$8:$IV$13</definedName>
    <definedName name="Excel_BuiltIn_Print_Titles_1_1" localSheetId="12">#REF!,#REF!</definedName>
    <definedName name="Excel_BuiltIn_Print_Titles_1_1" localSheetId="3">#REF!,#REF!</definedName>
    <definedName name="Excel_BuiltIn_Print_Titles_1_1" localSheetId="19">#REF!,#REF!</definedName>
    <definedName name="Excel_BuiltIn_Print_Titles_1_1" localSheetId="14">#REF!,#REF!</definedName>
    <definedName name="Excel_BuiltIn_Print_Titles_1_1" localSheetId="17">#REF!,#REF!</definedName>
    <definedName name="Excel_BuiltIn_Print_Titles_1_1" localSheetId="2">#REF!,#REF!</definedName>
    <definedName name="Excel_BuiltIn_Print_Titles_1_1">#REF!,#REF!</definedName>
    <definedName name="Excel_BuiltIn_Print_Titles_1_1_1" localSheetId="12">#REF!,#REF!</definedName>
    <definedName name="Excel_BuiltIn_Print_Titles_1_1_1" localSheetId="3">#REF!,#REF!</definedName>
    <definedName name="Excel_BuiltIn_Print_Titles_1_1_1" localSheetId="19">#REF!,#REF!</definedName>
    <definedName name="Excel_BuiltIn_Print_Titles_1_1_1" localSheetId="14">#REF!,#REF!</definedName>
    <definedName name="Excel_BuiltIn_Print_Titles_1_1_1" localSheetId="17">#REF!,#REF!</definedName>
    <definedName name="Excel_BuiltIn_Print_Titles_1_1_1" localSheetId="2">#REF!,#REF!</definedName>
    <definedName name="Excel_BuiltIn_Print_Titles_1_1_1">#REF!,#REF!</definedName>
    <definedName name="Excel_BuiltIn_Print_Titles_1_1_1_1" localSheetId="12">#REF!,#REF!</definedName>
    <definedName name="Excel_BuiltIn_Print_Titles_1_1_1_1" localSheetId="3">#REF!,#REF!</definedName>
    <definedName name="Excel_BuiltIn_Print_Titles_1_1_1_1" localSheetId="19">#REF!,#REF!</definedName>
    <definedName name="Excel_BuiltIn_Print_Titles_1_1_1_1" localSheetId="14">#REF!,#REF!</definedName>
    <definedName name="Excel_BuiltIn_Print_Titles_1_1_1_1" localSheetId="17">#REF!,#REF!</definedName>
    <definedName name="Excel_BuiltIn_Print_Titles_1_1_1_1" localSheetId="2">#REF!,#REF!</definedName>
    <definedName name="Excel_BuiltIn_Print_Titles_1_1_1_1">#REF!,#REF!</definedName>
    <definedName name="Excel_BuiltIn_Print_Titles_2_1">"$#ССЫЛ!.$B$1:$G$65480;$#ССЫЛ!.$A$4:$IV$10"</definedName>
    <definedName name="Excel_BuiltIn_Print_Titles_2_1_1">"$#ССЫЛ!.$B$1:$G$65477;$#ССЫЛ!.$A$4:$IV$10"</definedName>
    <definedName name="Excel_BuiltIn_Print_Titles_2_1_1_1">"$#ССЫЛ!.$B$1:$G$65447;$#ССЫЛ!.$A$4:$IV$10"</definedName>
    <definedName name="Excel_BuiltIn_Print_Titles_21" localSheetId="12">'[10]расш по 146  _2_'!#REF!</definedName>
    <definedName name="Excel_BuiltIn_Print_Titles_21" localSheetId="3">'[10]расш по 146  _2_'!#REF!</definedName>
    <definedName name="Excel_BuiltIn_Print_Titles_21" localSheetId="19">'[10]расш по 146  _2_'!#REF!</definedName>
    <definedName name="Excel_BuiltIn_Print_Titles_21" localSheetId="14">'[10]расш по 146  _2_'!#REF!</definedName>
    <definedName name="Excel_BuiltIn_Print_Titles_21" localSheetId="17">'[10]расш по 146  _2_'!#REF!</definedName>
    <definedName name="Excel_BuiltIn_Print_Titles_21" localSheetId="2">'[10]расш по 146  _2_'!#REF!</definedName>
    <definedName name="Excel_BuiltIn_Print_Titles_21">'[10]расш по 146  _2_'!#REF!</definedName>
    <definedName name="Excel_BuiltIn_Print_Titles_3" localSheetId="12">#REF!</definedName>
    <definedName name="Excel_BuiltIn_Print_Titles_3" localSheetId="3">#REF!</definedName>
    <definedName name="Excel_BuiltIn_Print_Titles_3" localSheetId="19">#REF!</definedName>
    <definedName name="Excel_BuiltIn_Print_Titles_3" localSheetId="14">#REF!</definedName>
    <definedName name="Excel_BuiltIn_Print_Titles_3" localSheetId="17">#REF!</definedName>
    <definedName name="Excel_BuiltIn_Print_Titles_3" localSheetId="2">#REF!</definedName>
    <definedName name="Excel_BuiltIn_Print_Titles_3">#REF!</definedName>
    <definedName name="Excel_BuiltIn_Print_Titles_4">"$#ССЫЛ!.$C$1:$H$65480;$#ССЫЛ!.$B$6:$IV$12"</definedName>
    <definedName name="Excel_BuiltIn_Print_Titles_5" localSheetId="12">#REF!</definedName>
    <definedName name="Excel_BuiltIn_Print_Titles_5" localSheetId="3">#REF!</definedName>
    <definedName name="Excel_BuiltIn_Print_Titles_5" localSheetId="19">#REF!</definedName>
    <definedName name="Excel_BuiltIn_Print_Titles_5" localSheetId="14">#REF!</definedName>
    <definedName name="Excel_BuiltIn_Print_Titles_5" localSheetId="17">#REF!</definedName>
    <definedName name="Excel_BuiltIn_Print_Titles_5" localSheetId="2">#REF!</definedName>
    <definedName name="Excel_BuiltIn_Print_Titles_5">#REF!</definedName>
    <definedName name="Excel_BuiltIn_Print_Titles_6" localSheetId="12">#REF!</definedName>
    <definedName name="Excel_BuiltIn_Print_Titles_6" localSheetId="3">#REF!</definedName>
    <definedName name="Excel_BuiltIn_Print_Titles_6" localSheetId="19">#REF!</definedName>
    <definedName name="Excel_BuiltIn_Print_Titles_6" localSheetId="14">#REF!</definedName>
    <definedName name="Excel_BuiltIn_Print_Titles_6" localSheetId="17">#REF!</definedName>
    <definedName name="Excel_BuiltIn_Print_Titles_6" localSheetId="2">#REF!</definedName>
    <definedName name="Excel_BuiltIn_Print_Titles_6">#REF!</definedName>
    <definedName name="Excel_BuiltIn_Print_Titles_9">"$#ССЫЛ!.$A$9:$HO$9"</definedName>
    <definedName name="exchrates">#N/A</definedName>
    <definedName name="ExecAgencyTable">#N/A</definedName>
    <definedName name="FA" localSheetId="8">#REF!</definedName>
    <definedName name="FA" localSheetId="0">#REF!</definedName>
    <definedName name="FA" localSheetId="12">#REF!</definedName>
    <definedName name="FA" localSheetId="3">#REF!</definedName>
    <definedName name="FA" localSheetId="19">#REF!</definedName>
    <definedName name="FA" localSheetId="14">#REF!</definedName>
    <definedName name="FA" localSheetId="17">#REF!</definedName>
    <definedName name="FA" localSheetId="2">#REF!</definedName>
    <definedName name="FA">#REF!</definedName>
    <definedName name="FandP" localSheetId="8">#REF!</definedName>
    <definedName name="FandP" localSheetId="0">#REF!</definedName>
    <definedName name="FandP" localSheetId="12">#REF!</definedName>
    <definedName name="FandP" localSheetId="3">#REF!</definedName>
    <definedName name="FandP" localSheetId="19">#REF!</definedName>
    <definedName name="FandP" localSheetId="14">#REF!</definedName>
    <definedName name="FandP" localSheetId="17">#REF!</definedName>
    <definedName name="FandP" localSheetId="2">#REF!</definedName>
    <definedName name="FandP">#REF!</definedName>
    <definedName name="fem" localSheetId="12">#REF!</definedName>
    <definedName name="fem" localSheetId="3">#REF!</definedName>
    <definedName name="fem" localSheetId="19">#REF!</definedName>
    <definedName name="fem" localSheetId="14">#REF!</definedName>
    <definedName name="fem" localSheetId="17">#REF!</definedName>
    <definedName name="fem" localSheetId="2">#REF!</definedName>
    <definedName name="fem">#REF!</definedName>
    <definedName name="femsal" localSheetId="12">#REF!</definedName>
    <definedName name="femsal" localSheetId="3">#REF!</definedName>
    <definedName name="femsal" localSheetId="19">#REF!</definedName>
    <definedName name="femsal" localSheetId="14">#REF!</definedName>
    <definedName name="femsal" localSheetId="17">#REF!</definedName>
    <definedName name="femsal" localSheetId="2">#REF!</definedName>
    <definedName name="femsal">#REF!</definedName>
    <definedName name="fgfdf" localSheetId="12">#REF!</definedName>
    <definedName name="fgfdf" localSheetId="3">#REF!</definedName>
    <definedName name="fgfdf" localSheetId="19">#REF!</definedName>
    <definedName name="fgfdf" localSheetId="14">#REF!</definedName>
    <definedName name="fgfdf" localSheetId="17">#REF!</definedName>
    <definedName name="fgfdf" localSheetId="2">#REF!</definedName>
    <definedName name="fgfdf">#REF!</definedName>
    <definedName name="fgfdf_1" localSheetId="12">#REF!</definedName>
    <definedName name="fgfdf_1" localSheetId="3">#REF!</definedName>
    <definedName name="fgfdf_1" localSheetId="19">#REF!</definedName>
    <definedName name="fgfdf_1" localSheetId="14">#REF!</definedName>
    <definedName name="fgfdf_1" localSheetId="17">#REF!</definedName>
    <definedName name="fgfdf_1" localSheetId="2">#REF!</definedName>
    <definedName name="fgfdf_1">#REF!</definedName>
    <definedName name="fgfdf_10" localSheetId="12">#REF!</definedName>
    <definedName name="fgfdf_10" localSheetId="3">#REF!</definedName>
    <definedName name="fgfdf_10" localSheetId="19">#REF!</definedName>
    <definedName name="fgfdf_10" localSheetId="14">#REF!</definedName>
    <definedName name="fgfdf_10" localSheetId="17">#REF!</definedName>
    <definedName name="fgfdf_10" localSheetId="2">#REF!</definedName>
    <definedName name="fgfdf_10">#REF!</definedName>
    <definedName name="fgfdf_11" localSheetId="12">#REF!</definedName>
    <definedName name="fgfdf_11" localSheetId="3">#REF!</definedName>
    <definedName name="fgfdf_11" localSheetId="19">#REF!</definedName>
    <definedName name="fgfdf_11" localSheetId="14">#REF!</definedName>
    <definedName name="fgfdf_11" localSheetId="17">#REF!</definedName>
    <definedName name="fgfdf_11" localSheetId="2">#REF!</definedName>
    <definedName name="fgfdf_11">#REF!</definedName>
    <definedName name="fgfdf_12" localSheetId="12">#REF!</definedName>
    <definedName name="fgfdf_12" localSheetId="3">#REF!</definedName>
    <definedName name="fgfdf_12" localSheetId="19">#REF!</definedName>
    <definedName name="fgfdf_12" localSheetId="14">#REF!</definedName>
    <definedName name="fgfdf_12" localSheetId="17">#REF!</definedName>
    <definedName name="fgfdf_12" localSheetId="2">#REF!</definedName>
    <definedName name="fgfdf_12">#REF!</definedName>
    <definedName name="fgfdf_2" localSheetId="12">#REF!</definedName>
    <definedName name="fgfdf_2" localSheetId="3">#REF!</definedName>
    <definedName name="fgfdf_2" localSheetId="19">#REF!</definedName>
    <definedName name="fgfdf_2" localSheetId="14">#REF!</definedName>
    <definedName name="fgfdf_2" localSheetId="17">#REF!</definedName>
    <definedName name="fgfdf_2" localSheetId="2">#REF!</definedName>
    <definedName name="fgfdf_2">#REF!</definedName>
    <definedName name="fgfdf_3" localSheetId="12">#REF!</definedName>
    <definedName name="fgfdf_3" localSheetId="3">#REF!</definedName>
    <definedName name="fgfdf_3" localSheetId="19">#REF!</definedName>
    <definedName name="fgfdf_3" localSheetId="14">#REF!</definedName>
    <definedName name="fgfdf_3" localSheetId="17">#REF!</definedName>
    <definedName name="fgfdf_3" localSheetId="2">#REF!</definedName>
    <definedName name="fgfdf_3">#REF!</definedName>
    <definedName name="fgfdf_4" localSheetId="12">#REF!</definedName>
    <definedName name="fgfdf_4" localSheetId="3">#REF!</definedName>
    <definedName name="fgfdf_4" localSheetId="19">#REF!</definedName>
    <definedName name="fgfdf_4" localSheetId="14">#REF!</definedName>
    <definedName name="fgfdf_4" localSheetId="17">#REF!</definedName>
    <definedName name="fgfdf_4" localSheetId="2">#REF!</definedName>
    <definedName name="fgfdf_4">#REF!</definedName>
    <definedName name="fgfdf_5" localSheetId="12">#REF!</definedName>
    <definedName name="fgfdf_5" localSheetId="3">#REF!</definedName>
    <definedName name="fgfdf_5" localSheetId="19">#REF!</definedName>
    <definedName name="fgfdf_5" localSheetId="14">#REF!</definedName>
    <definedName name="fgfdf_5" localSheetId="17">#REF!</definedName>
    <definedName name="fgfdf_5" localSheetId="2">#REF!</definedName>
    <definedName name="fgfdf_5">#REF!</definedName>
    <definedName name="fgfdf_6" localSheetId="12">#REF!</definedName>
    <definedName name="fgfdf_6" localSheetId="3">#REF!</definedName>
    <definedName name="fgfdf_6" localSheetId="19">#REF!</definedName>
    <definedName name="fgfdf_6" localSheetId="14">#REF!</definedName>
    <definedName name="fgfdf_6" localSheetId="17">#REF!</definedName>
    <definedName name="fgfdf_6" localSheetId="2">#REF!</definedName>
    <definedName name="fgfdf_6">#REF!</definedName>
    <definedName name="fgfdf_7" localSheetId="12">#REF!</definedName>
    <definedName name="fgfdf_7" localSheetId="3">#REF!</definedName>
    <definedName name="fgfdf_7" localSheetId="19">#REF!</definedName>
    <definedName name="fgfdf_7" localSheetId="14">#REF!</definedName>
    <definedName name="fgfdf_7" localSheetId="17">#REF!</definedName>
    <definedName name="fgfdf_7" localSheetId="2">#REF!</definedName>
    <definedName name="fgfdf_7">#REF!</definedName>
    <definedName name="fgfdf_8" localSheetId="12">#REF!</definedName>
    <definedName name="fgfdf_8" localSheetId="3">#REF!</definedName>
    <definedName name="fgfdf_8" localSheetId="19">#REF!</definedName>
    <definedName name="fgfdf_8" localSheetId="14">#REF!</definedName>
    <definedName name="fgfdf_8" localSheetId="17">#REF!</definedName>
    <definedName name="fgfdf_8" localSheetId="2">#REF!</definedName>
    <definedName name="fgfdf_8">#REF!</definedName>
    <definedName name="fgfdf_9" localSheetId="12">#REF!</definedName>
    <definedName name="fgfdf_9" localSheetId="3">#REF!</definedName>
    <definedName name="fgfdf_9" localSheetId="19">#REF!</definedName>
    <definedName name="fgfdf_9" localSheetId="14">#REF!</definedName>
    <definedName name="fgfdf_9" localSheetId="17">#REF!</definedName>
    <definedName name="fgfdf_9" localSheetId="2">#REF!</definedName>
    <definedName name="fgfdf_9">#REF!</definedName>
    <definedName name="FI.RES.GOLD.CD.WB" localSheetId="12">#REF!</definedName>
    <definedName name="FI.RES.GOLD.CD.WB" localSheetId="3">#REF!</definedName>
    <definedName name="FI.RES.GOLD.CD.WB" localSheetId="19">#REF!</definedName>
    <definedName name="FI.RES.GOLD.CD.WB" localSheetId="14">#REF!</definedName>
    <definedName name="FI.RES.GOLD.CD.WB" localSheetId="17">#REF!</definedName>
    <definedName name="FI.RES.GOLD.CD.WB" localSheetId="2">#REF!</definedName>
    <definedName name="FI.RES.GOLD.CD.WB">#REF!</definedName>
    <definedName name="FI.RES.TOTL.CD.WB" localSheetId="12">#REF!</definedName>
    <definedName name="FI.RES.TOTL.CD.WB" localSheetId="3">#REF!</definedName>
    <definedName name="FI.RES.TOTL.CD.WB" localSheetId="19">#REF!</definedName>
    <definedName name="FI.RES.TOTL.CD.WB" localSheetId="14">#REF!</definedName>
    <definedName name="FI.RES.TOTL.CD.WB" localSheetId="17">#REF!</definedName>
    <definedName name="FI.RES.TOTL.CD.WB" localSheetId="2">#REF!</definedName>
    <definedName name="FI.RES.TOTL.CD.WB">#REF!</definedName>
    <definedName name="FI.RES.XGLD.CD" localSheetId="12">#REF!</definedName>
    <definedName name="FI.RES.XGLD.CD" localSheetId="3">#REF!</definedName>
    <definedName name="FI.RES.XGLD.CD" localSheetId="19">#REF!</definedName>
    <definedName name="FI.RES.XGLD.CD" localSheetId="14">#REF!</definedName>
    <definedName name="FI.RES.XGLD.CD" localSheetId="17">#REF!</definedName>
    <definedName name="FI.RES.XGLD.CD" localSheetId="2">#REF!</definedName>
    <definedName name="FI.RES.XGLD.CD">#REF!</definedName>
    <definedName name="Finance" localSheetId="12">#REF!</definedName>
    <definedName name="Finance" localSheetId="3">#REF!</definedName>
    <definedName name="Finance" localSheetId="19">#REF!</definedName>
    <definedName name="Finance" localSheetId="14">#REF!</definedName>
    <definedName name="Finance" localSheetId="17">#REF!</definedName>
    <definedName name="Finance" localSheetId="2">#REF!</definedName>
    <definedName name="Finance">#REF!</definedName>
    <definedName name="FM.ASC.GOVT.CN" localSheetId="12">#REF!</definedName>
    <definedName name="FM.ASC.GOVT.CN" localSheetId="3">#REF!</definedName>
    <definedName name="FM.ASC.GOVT.CN" localSheetId="19">#REF!</definedName>
    <definedName name="FM.ASC.GOVT.CN" localSheetId="14">#REF!</definedName>
    <definedName name="FM.ASC.GOVT.CN" localSheetId="17">#REF!</definedName>
    <definedName name="FM.ASC.GOVT.CN" localSheetId="2">#REF!</definedName>
    <definedName name="FM.ASC.GOVT.CN">#REF!</definedName>
    <definedName name="FM.ASC.OFIN.CN" localSheetId="12">#REF!</definedName>
    <definedName name="FM.ASC.OFIN.CN" localSheetId="3">#REF!</definedName>
    <definedName name="FM.ASC.OFIN.CN" localSheetId="19">#REF!</definedName>
    <definedName name="FM.ASC.OFIN.CN" localSheetId="14">#REF!</definedName>
    <definedName name="FM.ASC.OFIN.CN" localSheetId="17">#REF!</definedName>
    <definedName name="FM.ASC.OFIN.CN" localSheetId="2">#REF!</definedName>
    <definedName name="FM.ASC.OFIN.CN">#REF!</definedName>
    <definedName name="FM.AST.DOMO.CN" localSheetId="12">#REF!</definedName>
    <definedName name="FM.AST.DOMO.CN" localSheetId="3">#REF!</definedName>
    <definedName name="FM.AST.DOMO.CN" localSheetId="19">#REF!</definedName>
    <definedName name="FM.AST.DOMO.CN" localSheetId="14">#REF!</definedName>
    <definedName name="FM.AST.DOMO.CN" localSheetId="17">#REF!</definedName>
    <definedName name="FM.AST.DOMO.CN" localSheetId="2">#REF!</definedName>
    <definedName name="FM.AST.DOMO.CN">#REF!</definedName>
    <definedName name="FM.AST.DOMO.CN.AF" localSheetId="12">#REF!</definedName>
    <definedName name="FM.AST.DOMO.CN.AF" localSheetId="3">#REF!</definedName>
    <definedName name="FM.AST.DOMO.CN.AF" localSheetId="19">#REF!</definedName>
    <definedName name="FM.AST.DOMO.CN.AF" localSheetId="14">#REF!</definedName>
    <definedName name="FM.AST.DOMO.CN.AF" localSheetId="17">#REF!</definedName>
    <definedName name="FM.AST.DOMO.CN.AF" localSheetId="2">#REF!</definedName>
    <definedName name="FM.AST.DOMO.CN.AF">#REF!</definedName>
    <definedName name="FM.AST.DOMS.CN" localSheetId="12">#REF!</definedName>
    <definedName name="FM.AST.DOMS.CN" localSheetId="3">#REF!</definedName>
    <definedName name="FM.AST.DOMS.CN" localSheetId="19">#REF!</definedName>
    <definedName name="FM.AST.DOMS.CN" localSheetId="14">#REF!</definedName>
    <definedName name="FM.AST.DOMS.CN" localSheetId="17">#REF!</definedName>
    <definedName name="FM.AST.DOMS.CN" localSheetId="2">#REF!</definedName>
    <definedName name="FM.AST.DOMS.CN">#REF!</definedName>
    <definedName name="FM.AST.DOMS.CN.AF" localSheetId="12">#REF!</definedName>
    <definedName name="FM.AST.DOMS.CN.AF" localSheetId="3">#REF!</definedName>
    <definedName name="FM.AST.DOMS.CN.AF" localSheetId="19">#REF!</definedName>
    <definedName name="FM.AST.DOMS.CN.AF" localSheetId="14">#REF!</definedName>
    <definedName name="FM.AST.DOMS.CN.AF" localSheetId="17">#REF!</definedName>
    <definedName name="FM.AST.DOMS.CN.AF" localSheetId="2">#REF!</definedName>
    <definedName name="FM.AST.DOMS.CN.AF">#REF!</definedName>
    <definedName name="FM.AST.GOVT.CN" localSheetId="12">#REF!</definedName>
    <definedName name="FM.AST.GOVT.CN" localSheetId="3">#REF!</definedName>
    <definedName name="FM.AST.GOVT.CN" localSheetId="19">#REF!</definedName>
    <definedName name="FM.AST.GOVT.CN" localSheetId="14">#REF!</definedName>
    <definedName name="FM.AST.GOVT.CN" localSheetId="17">#REF!</definedName>
    <definedName name="FM.AST.GOVT.CN" localSheetId="2">#REF!</definedName>
    <definedName name="FM.AST.GOVT.CN">#REF!</definedName>
    <definedName name="FM.AST.NCGV.CN" localSheetId="12">#REF!</definedName>
    <definedName name="FM.AST.NCGV.CN" localSheetId="3">#REF!</definedName>
    <definedName name="FM.AST.NCGV.CN" localSheetId="19">#REF!</definedName>
    <definedName name="FM.AST.NCGV.CN" localSheetId="14">#REF!</definedName>
    <definedName name="FM.AST.NCGV.CN" localSheetId="17">#REF!</definedName>
    <definedName name="FM.AST.NCGV.CN" localSheetId="2">#REF!</definedName>
    <definedName name="FM.AST.NCGV.CN">#REF!</definedName>
    <definedName name="FM.AST.NCGV.CN.AF" localSheetId="12">#REF!</definedName>
    <definedName name="FM.AST.NCGV.CN.AF" localSheetId="3">#REF!</definedName>
    <definedName name="FM.AST.NCGV.CN.AF" localSheetId="19">#REF!</definedName>
    <definedName name="FM.AST.NCGV.CN.AF" localSheetId="14">#REF!</definedName>
    <definedName name="FM.AST.NCGV.CN.AF" localSheetId="17">#REF!</definedName>
    <definedName name="FM.AST.NCGV.CN.AF" localSheetId="2">#REF!</definedName>
    <definedName name="FM.AST.NCGV.CN.AF">#REF!</definedName>
    <definedName name="FM.AST.NFGD.CN" localSheetId="12">#REF!</definedName>
    <definedName name="FM.AST.NFGD.CN" localSheetId="3">#REF!</definedName>
    <definedName name="FM.AST.NFGD.CN" localSheetId="19">#REF!</definedName>
    <definedName name="FM.AST.NFGD.CN" localSheetId="14">#REF!</definedName>
    <definedName name="FM.AST.NFGD.CN" localSheetId="17">#REF!</definedName>
    <definedName name="FM.AST.NFGD.CN" localSheetId="2">#REF!</definedName>
    <definedName name="FM.AST.NFGD.CN">#REF!</definedName>
    <definedName name="FM.AST.NFGD.CN.AF" localSheetId="12">#REF!</definedName>
    <definedName name="FM.AST.NFGD.CN.AF" localSheetId="3">#REF!</definedName>
    <definedName name="FM.AST.NFGD.CN.AF" localSheetId="19">#REF!</definedName>
    <definedName name="FM.AST.NFGD.CN.AF" localSheetId="14">#REF!</definedName>
    <definedName name="FM.AST.NFGD.CN.AF" localSheetId="17">#REF!</definedName>
    <definedName name="FM.AST.NFGD.CN.AF" localSheetId="2">#REF!</definedName>
    <definedName name="FM.AST.NFGD.CN.AF">#REF!</definedName>
    <definedName name="FM.AST.NFRG.CD" localSheetId="12">#REF!</definedName>
    <definedName name="FM.AST.NFRG.CD" localSheetId="3">#REF!</definedName>
    <definedName name="FM.AST.NFRG.CD" localSheetId="19">#REF!</definedName>
    <definedName name="FM.AST.NFRG.CD" localSheetId="14">#REF!</definedName>
    <definedName name="FM.AST.NFRG.CD" localSheetId="17">#REF!</definedName>
    <definedName name="FM.AST.NFRG.CD" localSheetId="2">#REF!</definedName>
    <definedName name="FM.AST.NFRG.CD">#REF!</definedName>
    <definedName name="FM.AST.NFRG.CN" localSheetId="12">#REF!</definedName>
    <definedName name="FM.AST.NFRG.CN" localSheetId="3">#REF!</definedName>
    <definedName name="FM.AST.NFRG.CN" localSheetId="19">#REF!</definedName>
    <definedName name="FM.AST.NFRG.CN" localSheetId="14">#REF!</definedName>
    <definedName name="FM.AST.NFRG.CN" localSheetId="17">#REF!</definedName>
    <definedName name="FM.AST.NFRG.CN" localSheetId="2">#REF!</definedName>
    <definedName name="FM.AST.NFRG.CN">#REF!</definedName>
    <definedName name="FM.AST.NFRG.CN.AF" localSheetId="12">#REF!</definedName>
    <definedName name="FM.AST.NFRG.CN.AF" localSheetId="3">#REF!</definedName>
    <definedName name="FM.AST.NFRG.CN.AF" localSheetId="19">#REF!</definedName>
    <definedName name="FM.AST.NFRG.CN.AF" localSheetId="14">#REF!</definedName>
    <definedName name="FM.AST.NFRG.CN.AF" localSheetId="17">#REF!</definedName>
    <definedName name="FM.AST.NFRG.CN.AF" localSheetId="2">#REF!</definedName>
    <definedName name="FM.AST.NFRG.CN.AF">#REF!</definedName>
    <definedName name="FM.AST.OFFO.CN" localSheetId="12">#REF!</definedName>
    <definedName name="FM.AST.OFFO.CN" localSheetId="3">#REF!</definedName>
    <definedName name="FM.AST.OFFO.CN" localSheetId="19">#REF!</definedName>
    <definedName name="FM.AST.OFFO.CN" localSheetId="14">#REF!</definedName>
    <definedName name="FM.AST.OFFO.CN" localSheetId="17">#REF!</definedName>
    <definedName name="FM.AST.OFFO.CN" localSheetId="2">#REF!</definedName>
    <definedName name="FM.AST.OFFO.CN">#REF!</definedName>
    <definedName name="FM.AST.OFFO.CN.AF" localSheetId="12">#REF!</definedName>
    <definedName name="FM.AST.OFFO.CN.AF" localSheetId="3">#REF!</definedName>
    <definedName name="FM.AST.OFFO.CN.AF" localSheetId="19">#REF!</definedName>
    <definedName name="FM.AST.OFFO.CN.AF" localSheetId="14">#REF!</definedName>
    <definedName name="FM.AST.OFFO.CN.AF" localSheetId="17">#REF!</definedName>
    <definedName name="FM.AST.OFFO.CN.AF" localSheetId="2">#REF!</definedName>
    <definedName name="FM.AST.OFFO.CN.AF">#REF!</definedName>
    <definedName name="FM.AST.OFIN.CN" localSheetId="12">#REF!</definedName>
    <definedName name="FM.AST.OFIN.CN" localSheetId="3">#REF!</definedName>
    <definedName name="FM.AST.OFIN.CN" localSheetId="19">#REF!</definedName>
    <definedName name="FM.AST.OFIN.CN" localSheetId="14">#REF!</definedName>
    <definedName name="FM.AST.OFIN.CN" localSheetId="17">#REF!</definedName>
    <definedName name="FM.AST.OFIN.CN" localSheetId="2">#REF!</definedName>
    <definedName name="FM.AST.OFIN.CN">#REF!</definedName>
    <definedName name="FM.AST.TOTP.CN" localSheetId="12">#REF!</definedName>
    <definedName name="FM.AST.TOTP.CN" localSheetId="3">#REF!</definedName>
    <definedName name="FM.AST.TOTP.CN" localSheetId="19">#REF!</definedName>
    <definedName name="FM.AST.TOTP.CN" localSheetId="14">#REF!</definedName>
    <definedName name="FM.AST.TOTP.CN" localSheetId="17">#REF!</definedName>
    <definedName name="FM.AST.TOTP.CN" localSheetId="2">#REF!</definedName>
    <definedName name="FM.AST.TOTP.CN">#REF!</definedName>
    <definedName name="FM.AST.TOTP.CN.AF" localSheetId="12">#REF!</definedName>
    <definedName name="FM.AST.TOTP.CN.AF" localSheetId="3">#REF!</definedName>
    <definedName name="FM.AST.TOTP.CN.AF" localSheetId="19">#REF!</definedName>
    <definedName name="FM.AST.TOTP.CN.AF" localSheetId="14">#REF!</definedName>
    <definedName name="FM.AST.TOTP.CN.AF" localSheetId="17">#REF!</definedName>
    <definedName name="FM.AST.TOTP.CN.AF" localSheetId="2">#REF!</definedName>
    <definedName name="FM.AST.TOTP.CN.AF">#REF!</definedName>
    <definedName name="FM.LBL.MQMY.CN" localSheetId="12">#REF!</definedName>
    <definedName name="FM.LBL.MQMY.CN" localSheetId="3">#REF!</definedName>
    <definedName name="FM.LBL.MQMY.CN" localSheetId="19">#REF!</definedName>
    <definedName name="FM.LBL.MQMY.CN" localSheetId="14">#REF!</definedName>
    <definedName name="FM.LBL.MQMY.CN" localSheetId="17">#REF!</definedName>
    <definedName name="FM.LBL.MQMY.CN" localSheetId="2">#REF!</definedName>
    <definedName name="FM.LBL.MQMY.CN">#REF!</definedName>
    <definedName name="FM.LBL.MQMY.CN.AF" localSheetId="12">#REF!</definedName>
    <definedName name="FM.LBL.MQMY.CN.AF" localSheetId="3">#REF!</definedName>
    <definedName name="FM.LBL.MQMY.CN.AF" localSheetId="19">#REF!</definedName>
    <definedName name="FM.LBL.MQMY.CN.AF" localSheetId="14">#REF!</definedName>
    <definedName name="FM.LBL.MQMY.CN.AF" localSheetId="17">#REF!</definedName>
    <definedName name="FM.LBL.MQMY.CN.AF" localSheetId="2">#REF!</definedName>
    <definedName name="FM.LBL.MQMY.CN.AF">#REF!</definedName>
    <definedName name="FM.LBL.XMQM.CN" localSheetId="12">#REF!</definedName>
    <definedName name="FM.LBL.XMQM.CN" localSheetId="3">#REF!</definedName>
    <definedName name="FM.LBL.XMQM.CN" localSheetId="19">#REF!</definedName>
    <definedName name="FM.LBL.XMQM.CN" localSheetId="14">#REF!</definedName>
    <definedName name="FM.LBL.XMQM.CN" localSheetId="17">#REF!</definedName>
    <definedName name="FM.LBL.XMQM.CN" localSheetId="2">#REF!</definedName>
    <definedName name="FM.LBL.XMQM.CN">#REF!</definedName>
    <definedName name="FM.LBL.XMQM.CN.AF" localSheetId="12">#REF!</definedName>
    <definedName name="FM.LBL.XMQM.CN.AF" localSheetId="3">#REF!</definedName>
    <definedName name="FM.LBL.XMQM.CN.AF" localSheetId="19">#REF!</definedName>
    <definedName name="FM.LBL.XMQM.CN.AF" localSheetId="14">#REF!</definedName>
    <definedName name="FM.LBL.XMQM.CN.AF" localSheetId="17">#REF!</definedName>
    <definedName name="FM.LBL.XMQM.CN.AF" localSheetId="2">#REF!</definedName>
    <definedName name="FM.LBL.XMQM.CN.AF">#REF!</definedName>
    <definedName name="FP.CPI.TOTL" localSheetId="12">#REF!</definedName>
    <definedName name="FP.CPI.TOTL" localSheetId="3">#REF!</definedName>
    <definedName name="FP.CPI.TOTL" localSheetId="19">#REF!</definedName>
    <definedName name="FP.CPI.TOTL" localSheetId="14">#REF!</definedName>
    <definedName name="FP.CPI.TOTL" localSheetId="17">#REF!</definedName>
    <definedName name="FP.CPI.TOTL" localSheetId="2">#REF!</definedName>
    <definedName name="FP.CPI.TOTL">#REF!</definedName>
    <definedName name="FS" localSheetId="8">#REF!</definedName>
    <definedName name="FS" localSheetId="0">#REF!</definedName>
    <definedName name="FS" localSheetId="12">#REF!</definedName>
    <definedName name="FS" localSheetId="3">#REF!</definedName>
    <definedName name="FS" localSheetId="19">#REF!</definedName>
    <definedName name="FS" localSheetId="14">#REF!</definedName>
    <definedName name="FS" localSheetId="17">#REF!</definedName>
    <definedName name="FS" localSheetId="2">#REF!</definedName>
    <definedName name="FS">#REF!</definedName>
    <definedName name="FS.XPC.DDPT.CN" localSheetId="12">#REF!</definedName>
    <definedName name="FS.XPC.DDPT.CN" localSheetId="3">#REF!</definedName>
    <definedName name="FS.XPC.DDPT.CN" localSheetId="19">#REF!</definedName>
    <definedName name="FS.XPC.DDPT.CN" localSheetId="14">#REF!</definedName>
    <definedName name="FS.XPC.DDPT.CN" localSheetId="17">#REF!</definedName>
    <definedName name="FS.XPC.DDPT.CN" localSheetId="2">#REF!</definedName>
    <definedName name="FS.XPC.DDPT.CN">#REF!</definedName>
    <definedName name="FS.XPC.TDPT.CN" localSheetId="12">#REF!</definedName>
    <definedName name="FS.XPC.TDPT.CN" localSheetId="3">#REF!</definedName>
    <definedName name="FS.XPC.TDPT.CN" localSheetId="19">#REF!</definedName>
    <definedName name="FS.XPC.TDPT.CN" localSheetId="14">#REF!</definedName>
    <definedName name="FS.XPC.TDPT.CN" localSheetId="17">#REF!</definedName>
    <definedName name="FS.XPC.TDPT.CN" localSheetId="2">#REF!</definedName>
    <definedName name="FS.XPC.TDPT.CN">#REF!</definedName>
    <definedName name="GB.AMA.ABRD.CN" localSheetId="12">#REF!</definedName>
    <definedName name="GB.AMA.ABRD.CN" localSheetId="3">#REF!</definedName>
    <definedName name="GB.AMA.ABRD.CN" localSheetId="19">#REF!</definedName>
    <definedName name="GB.AMA.ABRD.CN" localSheetId="14">#REF!</definedName>
    <definedName name="GB.AMA.ABRD.CN" localSheetId="17">#REF!</definedName>
    <definedName name="GB.AMA.ABRD.CN" localSheetId="2">#REF!</definedName>
    <definedName name="GB.AMA.ABRD.CN">#REF!</definedName>
    <definedName name="GB.BAL.CIGR.CN" localSheetId="12">#REF!</definedName>
    <definedName name="GB.BAL.CIGR.CN" localSheetId="3">#REF!</definedName>
    <definedName name="GB.BAL.CIGR.CN" localSheetId="19">#REF!</definedName>
    <definedName name="GB.BAL.CIGR.CN" localSheetId="14">#REF!</definedName>
    <definedName name="GB.BAL.CIGR.CN" localSheetId="17">#REF!</definedName>
    <definedName name="GB.BAL.CIGR.CN" localSheetId="2">#REF!</definedName>
    <definedName name="GB.BAL.CIGR.CN">#REF!</definedName>
    <definedName name="GB.BAL.OVRL.CN" localSheetId="12">#REF!</definedName>
    <definedName name="GB.BAL.OVRL.CN" localSheetId="3">#REF!</definedName>
    <definedName name="GB.BAL.OVRL.CN" localSheetId="19">#REF!</definedName>
    <definedName name="GB.BAL.OVRL.CN" localSheetId="14">#REF!</definedName>
    <definedName name="GB.BAL.OVRL.CN" localSheetId="17">#REF!</definedName>
    <definedName name="GB.BAL.OVRL.CN" localSheetId="2">#REF!</definedName>
    <definedName name="GB.BAL.OVRL.CN">#REF!</definedName>
    <definedName name="GB.BAL.OVRX.CN" localSheetId="12">#REF!</definedName>
    <definedName name="GB.BAL.OVRX.CN" localSheetId="3">#REF!</definedName>
    <definedName name="GB.BAL.OVRX.CN" localSheetId="19">#REF!</definedName>
    <definedName name="GB.BAL.OVRX.CN" localSheetId="14">#REF!</definedName>
    <definedName name="GB.BAL.OVRX.CN" localSheetId="17">#REF!</definedName>
    <definedName name="GB.BAL.OVRX.CN" localSheetId="2">#REF!</definedName>
    <definedName name="GB.BAL.OVRX.CN">#REF!</definedName>
    <definedName name="GB.DOD.DMSY.CN" localSheetId="12">#REF!</definedName>
    <definedName name="GB.DOD.DMSY.CN" localSheetId="3">#REF!</definedName>
    <definedName name="GB.DOD.DMSY.CN" localSheetId="19">#REF!</definedName>
    <definedName name="GB.DOD.DMSY.CN" localSheetId="14">#REF!</definedName>
    <definedName name="GB.DOD.DMSY.CN" localSheetId="17">#REF!</definedName>
    <definedName name="GB.DOD.DMSY.CN" localSheetId="2">#REF!</definedName>
    <definedName name="GB.DOD.DMSY.CN">#REF!</definedName>
    <definedName name="GB.DOD.DNMS.CN" localSheetId="12">#REF!</definedName>
    <definedName name="GB.DOD.DNMS.CN" localSheetId="3">#REF!</definedName>
    <definedName name="GB.DOD.DNMS.CN" localSheetId="19">#REF!</definedName>
    <definedName name="GB.DOD.DNMS.CN" localSheetId="14">#REF!</definedName>
    <definedName name="GB.DOD.DNMS.CN" localSheetId="17">#REF!</definedName>
    <definedName name="GB.DOD.DNMS.CN" localSheetId="2">#REF!</definedName>
    <definedName name="GB.DOD.DNMS.CN">#REF!</definedName>
    <definedName name="GB.DOD.FRGN.CD" localSheetId="12">#REF!</definedName>
    <definedName name="GB.DOD.FRGN.CD" localSheetId="3">#REF!</definedName>
    <definedName name="GB.DOD.FRGN.CD" localSheetId="19">#REF!</definedName>
    <definedName name="GB.DOD.FRGN.CD" localSheetId="14">#REF!</definedName>
    <definedName name="GB.DOD.FRGN.CD" localSheetId="17">#REF!</definedName>
    <definedName name="GB.DOD.FRGN.CD" localSheetId="2">#REF!</definedName>
    <definedName name="GB.DOD.FRGN.CD">#REF!</definedName>
    <definedName name="GB.DOD.FRGN.CN" localSheetId="12">#REF!</definedName>
    <definedName name="GB.DOD.FRGN.CN" localSheetId="3">#REF!</definedName>
    <definedName name="GB.DOD.FRGN.CN" localSheetId="19">#REF!</definedName>
    <definedName name="GB.DOD.FRGN.CN" localSheetId="14">#REF!</definedName>
    <definedName name="GB.DOD.FRGN.CN" localSheetId="17">#REF!</definedName>
    <definedName name="GB.DOD.FRGN.CN" localSheetId="2">#REF!</definedName>
    <definedName name="GB.DOD.FRGN.CN">#REF!</definedName>
    <definedName name="GB.DOD.TOTL.CN" localSheetId="12">#REF!</definedName>
    <definedName name="GB.DOD.TOTL.CN" localSheetId="3">#REF!</definedName>
    <definedName name="GB.DOD.TOTL.CN" localSheetId="19">#REF!</definedName>
    <definedName name="GB.DOD.TOTL.CN" localSheetId="14">#REF!</definedName>
    <definedName name="GB.DOD.TOTL.CN" localSheetId="17">#REF!</definedName>
    <definedName name="GB.DOD.TOTL.CN" localSheetId="2">#REF!</definedName>
    <definedName name="GB.DOD.TOTL.CN">#REF!</definedName>
    <definedName name="GB.FIN.ABRD.CN" localSheetId="12">#REF!</definedName>
    <definedName name="GB.FIN.ABRD.CN" localSheetId="3">#REF!</definedName>
    <definedName name="GB.FIN.ABRD.CN" localSheetId="19">#REF!</definedName>
    <definedName name="GB.FIN.ABRD.CN" localSheetId="14">#REF!</definedName>
    <definedName name="GB.FIN.ABRD.CN" localSheetId="17">#REF!</definedName>
    <definedName name="GB.FIN.ABRD.CN" localSheetId="2">#REF!</definedName>
    <definedName name="GB.FIN.ABRD.CN">#REF!</definedName>
    <definedName name="GB.FIN.DMSY.CN" localSheetId="12">#REF!</definedName>
    <definedName name="GB.FIN.DMSY.CN" localSheetId="3">#REF!</definedName>
    <definedName name="GB.FIN.DMSY.CN" localSheetId="19">#REF!</definedName>
    <definedName name="GB.FIN.DMSY.CN" localSheetId="14">#REF!</definedName>
    <definedName name="GB.FIN.DMSY.CN" localSheetId="17">#REF!</definedName>
    <definedName name="GB.FIN.DMSY.CN" localSheetId="2">#REF!</definedName>
    <definedName name="GB.FIN.DMSY.CN">#REF!</definedName>
    <definedName name="GB.FIN.DNMS.CN" localSheetId="12">#REF!</definedName>
    <definedName name="GB.FIN.DNMS.CN" localSheetId="3">#REF!</definedName>
    <definedName name="GB.FIN.DNMS.CN" localSheetId="19">#REF!</definedName>
    <definedName name="GB.FIN.DNMS.CN" localSheetId="14">#REF!</definedName>
    <definedName name="GB.FIN.DNMS.CN" localSheetId="17">#REF!</definedName>
    <definedName name="GB.FIN.DNMS.CN" localSheetId="2">#REF!</definedName>
    <definedName name="GB.FIN.DNMS.CN">#REF!</definedName>
    <definedName name="GB.FIN.IKFR.CN" localSheetId="12">#REF!</definedName>
    <definedName name="GB.FIN.IKFR.CN" localSheetId="3">#REF!</definedName>
    <definedName name="GB.FIN.IKFR.CN" localSheetId="19">#REF!</definedName>
    <definedName name="GB.FIN.IKFR.CN" localSheetId="14">#REF!</definedName>
    <definedName name="GB.FIN.IKFR.CN" localSheetId="17">#REF!</definedName>
    <definedName name="GB.FIN.IKFR.CN" localSheetId="2">#REF!</definedName>
    <definedName name="GB.FIN.IKFR.CN">#REF!</definedName>
    <definedName name="GB.GRT.KFRN.CN" localSheetId="12">#REF!</definedName>
    <definedName name="GB.GRT.KFRN.CN" localSheetId="3">#REF!</definedName>
    <definedName name="GB.GRT.KFRN.CN" localSheetId="19">#REF!</definedName>
    <definedName name="GB.GRT.KFRN.CN" localSheetId="14">#REF!</definedName>
    <definedName name="GB.GRT.KFRN.CN" localSheetId="17">#REF!</definedName>
    <definedName name="GB.GRT.KFRN.CN" localSheetId="2">#REF!</definedName>
    <definedName name="GB.GRT.KFRN.CN">#REF!</definedName>
    <definedName name="GB.GRT.TOTL.CN" localSheetId="12">#REF!</definedName>
    <definedName name="GB.GRT.TOTL.CN" localSheetId="3">#REF!</definedName>
    <definedName name="GB.GRT.TOTL.CN" localSheetId="19">#REF!</definedName>
    <definedName name="GB.GRT.TOTL.CN" localSheetId="14">#REF!</definedName>
    <definedName name="GB.GRT.TOTL.CN" localSheetId="17">#REF!</definedName>
    <definedName name="GB.GRT.TOTL.CN" localSheetId="2">#REF!</definedName>
    <definedName name="GB.GRT.TOTL.CN">#REF!</definedName>
    <definedName name="GB.NTX.CIGR.CN" localSheetId="12">#REF!</definedName>
    <definedName name="GB.NTX.CIGR.CN" localSheetId="3">#REF!</definedName>
    <definedName name="GB.NTX.CIGR.CN" localSheetId="19">#REF!</definedName>
    <definedName name="GB.NTX.CIGR.CN" localSheetId="14">#REF!</definedName>
    <definedName name="GB.NTX.CIGR.CN" localSheetId="17">#REF!</definedName>
    <definedName name="GB.NTX.CIGR.CN" localSheetId="2">#REF!</definedName>
    <definedName name="GB.NTX.CIGR.CN">#REF!</definedName>
    <definedName name="GB.REV.IGRT.CN" localSheetId="12">#REF!</definedName>
    <definedName name="GB.REV.IGRT.CN" localSheetId="3">#REF!</definedName>
    <definedName name="GB.REV.IGRT.CN" localSheetId="19">#REF!</definedName>
    <definedName name="GB.REV.IGRT.CN" localSheetId="14">#REF!</definedName>
    <definedName name="GB.REV.IGRT.CN" localSheetId="17">#REF!</definedName>
    <definedName name="GB.REV.IGRT.CN" localSheetId="2">#REF!</definedName>
    <definedName name="GB.REV.IGRT.CN">#REF!</definedName>
    <definedName name="GB.REV.TOTL.CN" localSheetId="12">#REF!</definedName>
    <definedName name="GB.REV.TOTL.CN" localSheetId="3">#REF!</definedName>
    <definedName name="GB.REV.TOTL.CN" localSheetId="19">#REF!</definedName>
    <definedName name="GB.REV.TOTL.CN" localSheetId="14">#REF!</definedName>
    <definedName name="GB.REV.TOTL.CN" localSheetId="17">#REF!</definedName>
    <definedName name="GB.REV.TOTL.CN" localSheetId="2">#REF!</definedName>
    <definedName name="GB.REV.TOTL.CN">#REF!</definedName>
    <definedName name="GB.RVC.IGRT.CN" localSheetId="12">#REF!</definedName>
    <definedName name="GB.RVC.IGRT.CN" localSheetId="3">#REF!</definedName>
    <definedName name="GB.RVC.IGRT.CN" localSheetId="19">#REF!</definedName>
    <definedName name="GB.RVC.IGRT.CN" localSheetId="14">#REF!</definedName>
    <definedName name="GB.RVC.IGRT.CN" localSheetId="17">#REF!</definedName>
    <definedName name="GB.RVC.IGRT.CN" localSheetId="2">#REF!</definedName>
    <definedName name="GB.RVC.IGRT.CN">#REF!</definedName>
    <definedName name="GB.RVK.TOTL.CN" localSheetId="12">#REF!</definedName>
    <definedName name="GB.RVK.TOTL.CN" localSheetId="3">#REF!</definedName>
    <definedName name="GB.RVK.TOTL.CN" localSheetId="19">#REF!</definedName>
    <definedName name="GB.RVK.TOTL.CN" localSheetId="14">#REF!</definedName>
    <definedName name="GB.RVK.TOTL.CN" localSheetId="17">#REF!</definedName>
    <definedName name="GB.RVK.TOTL.CN" localSheetId="2">#REF!</definedName>
    <definedName name="GB.RVK.TOTL.CN">#REF!</definedName>
    <definedName name="GB.TAX.DRCT.CN" localSheetId="12">#REF!</definedName>
    <definedName name="GB.TAX.DRCT.CN" localSheetId="3">#REF!</definedName>
    <definedName name="GB.TAX.DRCT.CN" localSheetId="19">#REF!</definedName>
    <definedName name="GB.TAX.DRCT.CN" localSheetId="14">#REF!</definedName>
    <definedName name="GB.TAX.DRCT.CN" localSheetId="17">#REF!</definedName>
    <definedName name="GB.TAX.DRCT.CN" localSheetId="2">#REF!</definedName>
    <definedName name="GB.TAX.DRCT.CN">#REF!</definedName>
    <definedName name="GB.TAX.GSRV.CN" localSheetId="12">#REF!</definedName>
    <definedName name="GB.TAX.GSRV.CN" localSheetId="3">#REF!</definedName>
    <definedName name="GB.TAX.GSRV.CN" localSheetId="19">#REF!</definedName>
    <definedName name="GB.TAX.GSRV.CN" localSheetId="14">#REF!</definedName>
    <definedName name="GB.TAX.GSRV.CN" localSheetId="17">#REF!</definedName>
    <definedName name="GB.TAX.GSRV.CN" localSheetId="2">#REF!</definedName>
    <definedName name="GB.TAX.GSRV.CN">#REF!</definedName>
    <definedName name="GB.TAX.IDRT.CN" localSheetId="12">#REF!</definedName>
    <definedName name="GB.TAX.IDRT.CN" localSheetId="3">#REF!</definedName>
    <definedName name="GB.TAX.IDRT.CN" localSheetId="19">#REF!</definedName>
    <definedName name="GB.TAX.IDRT.CN" localSheetId="14">#REF!</definedName>
    <definedName name="GB.TAX.IDRT.CN" localSheetId="17">#REF!</definedName>
    <definedName name="GB.TAX.IDRT.CN" localSheetId="2">#REF!</definedName>
    <definedName name="GB.TAX.IDRT.CN">#REF!</definedName>
    <definedName name="GB.TAX.INTT.CN" localSheetId="12">#REF!</definedName>
    <definedName name="GB.TAX.INTT.CN" localSheetId="3">#REF!</definedName>
    <definedName name="GB.TAX.INTT.CN" localSheetId="19">#REF!</definedName>
    <definedName name="GB.TAX.INTT.CN" localSheetId="14">#REF!</definedName>
    <definedName name="GB.TAX.INTT.CN" localSheetId="17">#REF!</definedName>
    <definedName name="GB.TAX.INTT.CN" localSheetId="2">#REF!</definedName>
    <definedName name="GB.TAX.INTT.CN">#REF!</definedName>
    <definedName name="GB.TDS.ABRD.CN" localSheetId="12">#REF!</definedName>
    <definedName name="GB.TDS.ABRD.CN" localSheetId="3">#REF!</definedName>
    <definedName name="GB.TDS.ABRD.CN" localSheetId="19">#REF!</definedName>
    <definedName name="GB.TDS.ABRD.CN" localSheetId="14">#REF!</definedName>
    <definedName name="GB.TDS.ABRD.CN" localSheetId="17">#REF!</definedName>
    <definedName name="GB.TDS.ABRD.CN" localSheetId="2">#REF!</definedName>
    <definedName name="GB.TDS.ABRD.CN">#REF!</definedName>
    <definedName name="GB.XPC.GSRV.CN" localSheetId="12">#REF!</definedName>
    <definedName name="GB.XPC.GSRV.CN" localSheetId="3">#REF!</definedName>
    <definedName name="GB.XPC.GSRV.CN" localSheetId="19">#REF!</definedName>
    <definedName name="GB.XPC.GSRV.CN" localSheetId="14">#REF!</definedName>
    <definedName name="GB.XPC.GSRV.CN" localSheetId="17">#REF!</definedName>
    <definedName name="GB.XPC.GSRV.CN" localSheetId="2">#REF!</definedName>
    <definedName name="GB.XPC.GSRV.CN">#REF!</definedName>
    <definedName name="GB.XPC.INTD.CN" localSheetId="12">#REF!</definedName>
    <definedName name="GB.XPC.INTD.CN" localSheetId="3">#REF!</definedName>
    <definedName name="GB.XPC.INTD.CN" localSheetId="19">#REF!</definedName>
    <definedName name="GB.XPC.INTD.CN" localSheetId="14">#REF!</definedName>
    <definedName name="GB.XPC.INTD.CN" localSheetId="17">#REF!</definedName>
    <definedName name="GB.XPC.INTD.CN" localSheetId="2">#REF!</definedName>
    <definedName name="GB.XPC.INTD.CN">#REF!</definedName>
    <definedName name="GB.XPC.INTE.CN" localSheetId="12">#REF!</definedName>
    <definedName name="GB.XPC.INTE.CN" localSheetId="3">#REF!</definedName>
    <definedName name="GB.XPC.INTE.CN" localSheetId="19">#REF!</definedName>
    <definedName name="GB.XPC.INTE.CN" localSheetId="14">#REF!</definedName>
    <definedName name="GB.XPC.INTE.CN" localSheetId="17">#REF!</definedName>
    <definedName name="GB.XPC.INTE.CN" localSheetId="2">#REF!</definedName>
    <definedName name="GB.XPC.INTE.CN">#REF!</definedName>
    <definedName name="GB.XPC.SUBS.CN" localSheetId="12">#REF!</definedName>
    <definedName name="GB.XPC.SUBS.CN" localSheetId="3">#REF!</definedName>
    <definedName name="GB.XPC.SUBS.CN" localSheetId="19">#REF!</definedName>
    <definedName name="GB.XPC.SUBS.CN" localSheetId="14">#REF!</definedName>
    <definedName name="GB.XPC.SUBS.CN" localSheetId="17">#REF!</definedName>
    <definedName name="GB.XPC.SUBS.CN" localSheetId="2">#REF!</definedName>
    <definedName name="GB.XPC.SUBS.CN">#REF!</definedName>
    <definedName name="GB.XPC.TOTL.CN" localSheetId="12">#REF!</definedName>
    <definedName name="GB.XPC.TOTL.CN" localSheetId="3">#REF!</definedName>
    <definedName name="GB.XPC.TOTL.CN" localSheetId="19">#REF!</definedName>
    <definedName name="GB.XPC.TOTL.CN" localSheetId="14">#REF!</definedName>
    <definedName name="GB.XPC.TOTL.CN" localSheetId="17">#REF!</definedName>
    <definedName name="GB.XPC.TOTL.CN" localSheetId="2">#REF!</definedName>
    <definedName name="GB.XPC.TOTL.CN">#REF!</definedName>
    <definedName name="GB.XPC.TRFO.CN" localSheetId="12">#REF!</definedName>
    <definedName name="GB.XPC.TRFO.CN" localSheetId="3">#REF!</definedName>
    <definedName name="GB.XPC.TRFO.CN" localSheetId="19">#REF!</definedName>
    <definedName name="GB.XPC.TRFO.CN" localSheetId="14">#REF!</definedName>
    <definedName name="GB.XPC.TRFO.CN" localSheetId="17">#REF!</definedName>
    <definedName name="GB.XPC.TRFO.CN" localSheetId="2">#REF!</definedName>
    <definedName name="GB.XPC.TRFO.CN">#REF!</definedName>
    <definedName name="GB.XPC.WAGE.CN" localSheetId="12">#REF!</definedName>
    <definedName name="GB.XPC.WAGE.CN" localSheetId="3">#REF!</definedName>
    <definedName name="GB.XPC.WAGE.CN" localSheetId="19">#REF!</definedName>
    <definedName name="GB.XPC.WAGE.CN" localSheetId="14">#REF!</definedName>
    <definedName name="GB.XPC.WAGE.CN" localSheetId="17">#REF!</definedName>
    <definedName name="GB.XPC.WAGE.CN" localSheetId="2">#REF!</definedName>
    <definedName name="GB.XPC.WAGE.CN">#REF!</definedName>
    <definedName name="GB.XPD.INLD.CN" localSheetId="12">#REF!</definedName>
    <definedName name="GB.XPD.INLD.CN" localSheetId="3">#REF!</definedName>
    <definedName name="GB.XPD.INLD.CN" localSheetId="19">#REF!</definedName>
    <definedName name="GB.XPD.INLD.CN" localSheetId="14">#REF!</definedName>
    <definedName name="GB.XPD.INLD.CN" localSheetId="17">#REF!</definedName>
    <definedName name="GB.XPD.INLD.CN" localSheetId="2">#REF!</definedName>
    <definedName name="GB.XPD.INLD.CN">#REF!</definedName>
    <definedName name="GB.XPK.INLD.CN" localSheetId="12">#REF!</definedName>
    <definedName name="GB.XPK.INLD.CN" localSheetId="3">#REF!</definedName>
    <definedName name="GB.XPK.INLD.CN" localSheetId="19">#REF!</definedName>
    <definedName name="GB.XPK.INLD.CN" localSheetId="14">#REF!</definedName>
    <definedName name="GB.XPK.INLD.CN" localSheetId="17">#REF!</definedName>
    <definedName name="GB.XPK.INLD.CN" localSheetId="2">#REF!</definedName>
    <definedName name="GB.XPK.INLD.CN">#REF!</definedName>
    <definedName name="GB.XPK.RINV.CN" localSheetId="12">#REF!</definedName>
    <definedName name="GB.XPK.RINV.CN" localSheetId="3">#REF!</definedName>
    <definedName name="GB.XPK.RINV.CN" localSheetId="19">#REF!</definedName>
    <definedName name="GB.XPK.RINV.CN" localSheetId="14">#REF!</definedName>
    <definedName name="GB.XPK.RINV.CN" localSheetId="17">#REF!</definedName>
    <definedName name="GB.XPK.RINV.CN" localSheetId="2">#REF!</definedName>
    <definedName name="GB.XPK.RINV.CN">#REF!</definedName>
    <definedName name="GB.XPL.TRNL.CN" localSheetId="12">#REF!</definedName>
    <definedName name="GB.XPL.TRNL.CN" localSheetId="3">#REF!</definedName>
    <definedName name="GB.XPL.TRNL.CN" localSheetId="19">#REF!</definedName>
    <definedName name="GB.XPL.TRNL.CN" localSheetId="14">#REF!</definedName>
    <definedName name="GB.XPL.TRNL.CN" localSheetId="17">#REF!</definedName>
    <definedName name="GB.XPL.TRNL.CN" localSheetId="2">#REF!</definedName>
    <definedName name="GB.XPL.TRNL.CN">#REF!</definedName>
    <definedName name="HTML_CodePage" hidden="1">9</definedName>
    <definedName name="HTML_Control" localSheetId="8" hidden="1">{"'02 (2)'!$A$1:$Y$27"}</definedName>
    <definedName name="HTML_Control" localSheetId="0" hidden="1">{"'02 (2)'!$A$1:$Y$27"}</definedName>
    <definedName name="HTML_Control" localSheetId="12" hidden="1">{"'02 (2)'!$A$1:$Y$27"}</definedName>
    <definedName name="HTML_Control" localSheetId="3" hidden="1">{"'02 (2)'!$A$1:$Y$27"}</definedName>
    <definedName name="HTML_Control" localSheetId="19" hidden="1">{"'02 (2)'!$A$1:$Y$27"}</definedName>
    <definedName name="HTML_Control" localSheetId="14" hidden="1">{"'02 (2)'!$A$1:$Y$27"}</definedName>
    <definedName name="HTML_Control" localSheetId="17" hidden="1">{"'02 (2)'!$A$1:$Y$27"}</definedName>
    <definedName name="HTML_Control" localSheetId="11" hidden="1">{"'02 (2)'!$A$1:$Y$27"}</definedName>
    <definedName name="HTML_Control" localSheetId="2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I" localSheetId="12">#REF!</definedName>
    <definedName name="I" localSheetId="3">#REF!</definedName>
    <definedName name="I" localSheetId="19">#REF!</definedName>
    <definedName name="I" localSheetId="14">#REF!</definedName>
    <definedName name="I" localSheetId="17">#REF!</definedName>
    <definedName name="I" localSheetId="2">#REF!</definedName>
    <definedName name="I">#REF!</definedName>
    <definedName name="iii" localSheetId="12">#REF!</definedName>
    <definedName name="iii" localSheetId="3">#REF!</definedName>
    <definedName name="iii" localSheetId="19">#REF!</definedName>
    <definedName name="iii" localSheetId="14">#REF!</definedName>
    <definedName name="iii" localSheetId="17">#REF!</definedName>
    <definedName name="iii" localSheetId="2">#REF!</definedName>
    <definedName name="iii">#REF!</definedName>
    <definedName name="ikjlkj" localSheetId="12">#REF!</definedName>
    <definedName name="ikjlkj" localSheetId="3">#REF!</definedName>
    <definedName name="ikjlkj" localSheetId="19">#REF!</definedName>
    <definedName name="ikjlkj" localSheetId="14">#REF!</definedName>
    <definedName name="ikjlkj" localSheetId="17">#REF!</definedName>
    <definedName name="ikjlkj" localSheetId="2">#REF!</definedName>
    <definedName name="ikjlkj">#REF!</definedName>
    <definedName name="incomet" localSheetId="12">#REF!</definedName>
    <definedName name="incomet" localSheetId="3">#REF!</definedName>
    <definedName name="incomet" localSheetId="19">#REF!</definedName>
    <definedName name="incomet" localSheetId="14">#REF!</definedName>
    <definedName name="incomet" localSheetId="17">#REF!</definedName>
    <definedName name="incomet" localSheetId="2">#REF!</definedName>
    <definedName name="incomet">#REF!</definedName>
    <definedName name="incometax" localSheetId="12">#REF!</definedName>
    <definedName name="incometax" localSheetId="3">#REF!</definedName>
    <definedName name="incometax" localSheetId="19">#REF!</definedName>
    <definedName name="incometax" localSheetId="14">#REF!</definedName>
    <definedName name="incometax" localSheetId="17">#REF!</definedName>
    <definedName name="incometax" localSheetId="2">#REF!</definedName>
    <definedName name="incometax">#REF!</definedName>
    <definedName name="Indprod" localSheetId="12">#REF!</definedName>
    <definedName name="Indprod" localSheetId="3">#REF!</definedName>
    <definedName name="Indprod" localSheetId="19">#REF!</definedName>
    <definedName name="Indprod" localSheetId="14">#REF!</definedName>
    <definedName name="Indprod" localSheetId="17">#REF!</definedName>
    <definedName name="Indprod" localSheetId="2">#REF!</definedName>
    <definedName name="Indprod">#REF!</definedName>
    <definedName name="IndustryTable">#N/A</definedName>
    <definedName name="Invest" localSheetId="12">#REF!</definedName>
    <definedName name="Invest" localSheetId="3">#REF!</definedName>
    <definedName name="Invest" localSheetId="19">#REF!</definedName>
    <definedName name="Invest" localSheetId="14">#REF!</definedName>
    <definedName name="Invest" localSheetId="17">#REF!</definedName>
    <definedName name="Invest" localSheetId="2">#REF!</definedName>
    <definedName name="Invest">#REF!</definedName>
    <definedName name="Invsect" localSheetId="12">#REF!</definedName>
    <definedName name="Invsect" localSheetId="3">#REF!</definedName>
    <definedName name="Invsect" localSheetId="19">#REF!</definedName>
    <definedName name="Invsect" localSheetId="14">#REF!</definedName>
    <definedName name="Invsect" localSheetId="17">#REF!</definedName>
    <definedName name="Invsect" localSheetId="2">#REF!</definedName>
    <definedName name="Invsect">#REF!</definedName>
    <definedName name="j" localSheetId="12">#REF!</definedName>
    <definedName name="j" localSheetId="3">#REF!</definedName>
    <definedName name="j" localSheetId="19">#REF!</definedName>
    <definedName name="j" localSheetId="14">#REF!</definedName>
    <definedName name="j" localSheetId="17">#REF!</definedName>
    <definedName name="j" localSheetId="2">#REF!</definedName>
    <definedName name="j">#REF!</definedName>
    <definedName name="j_1" localSheetId="12">#REF!</definedName>
    <definedName name="j_1" localSheetId="3">#REF!</definedName>
    <definedName name="j_1" localSheetId="19">#REF!</definedName>
    <definedName name="j_1" localSheetId="14">#REF!</definedName>
    <definedName name="j_1" localSheetId="17">#REF!</definedName>
    <definedName name="j_1" localSheetId="2">#REF!</definedName>
    <definedName name="j_1">#REF!</definedName>
    <definedName name="j_2" localSheetId="12">#REF!</definedName>
    <definedName name="j_2" localSheetId="3">#REF!</definedName>
    <definedName name="j_2" localSheetId="19">#REF!</definedName>
    <definedName name="j_2" localSheetId="14">#REF!</definedName>
    <definedName name="j_2" localSheetId="17">#REF!</definedName>
    <definedName name="j_2" localSheetId="2">#REF!</definedName>
    <definedName name="j_2">#REF!</definedName>
    <definedName name="j_3" localSheetId="12">#REF!</definedName>
    <definedName name="j_3" localSheetId="3">#REF!</definedName>
    <definedName name="j_3" localSheetId="19">#REF!</definedName>
    <definedName name="j_3" localSheetId="14">#REF!</definedName>
    <definedName name="j_3" localSheetId="17">#REF!</definedName>
    <definedName name="j_3" localSheetId="2">#REF!</definedName>
    <definedName name="j_3">#REF!</definedName>
    <definedName name="j_4" localSheetId="12">#REF!</definedName>
    <definedName name="j_4" localSheetId="3">#REF!</definedName>
    <definedName name="j_4" localSheetId="19">#REF!</definedName>
    <definedName name="j_4" localSheetId="14">#REF!</definedName>
    <definedName name="j_4" localSheetId="17">#REF!</definedName>
    <definedName name="j_4" localSheetId="2">#REF!</definedName>
    <definedName name="j_4">#REF!</definedName>
    <definedName name="kazlxly">[6]Parameters!$J$7:$L$120</definedName>
    <definedName name="labor" localSheetId="12">#REF!</definedName>
    <definedName name="labor" localSheetId="3">#REF!</definedName>
    <definedName name="labor" localSheetId="19">#REF!</definedName>
    <definedName name="labor" localSheetId="14">#REF!</definedName>
    <definedName name="labor" localSheetId="17">#REF!</definedName>
    <definedName name="labor" localSheetId="2">#REF!</definedName>
    <definedName name="labor">#REF!</definedName>
    <definedName name="Last_Pay" localSheetId="12">'[5]m Project Num-Sevice-Pay'!#REF!</definedName>
    <definedName name="Last_Pay" localSheetId="3">'[5]m Project Num-Sevice-Pay'!#REF!</definedName>
    <definedName name="Last_Pay" localSheetId="19">'[5]m Project Num-Sevice-Pay'!#REF!</definedName>
    <definedName name="Last_Pay" localSheetId="14">'[5]m Project Num-Sevice-Pay'!#REF!</definedName>
    <definedName name="Last_Pay" localSheetId="17">'[5]m Project Num-Sevice-Pay'!#REF!</definedName>
    <definedName name="Last_Pay" localSheetId="2">'[5]m Project Num-Sevice-Pay'!#REF!</definedName>
    <definedName name="Last_Pay">'[5]m Project Num-Sevice-Pay'!#REF!</definedName>
    <definedName name="Livestock" localSheetId="12">#REF!</definedName>
    <definedName name="Livestock" localSheetId="3">#REF!</definedName>
    <definedName name="Livestock" localSheetId="19">#REF!</definedName>
    <definedName name="Livestock" localSheetId="14">#REF!</definedName>
    <definedName name="Livestock" localSheetId="17">#REF!</definedName>
    <definedName name="Livestock" localSheetId="2">#REF!</definedName>
    <definedName name="Livestock">#REF!</definedName>
    <definedName name="macro" localSheetId="8">#REF!</definedName>
    <definedName name="macro" localSheetId="0">#REF!</definedName>
    <definedName name="macro" localSheetId="12">#REF!</definedName>
    <definedName name="macro" localSheetId="3">#REF!</definedName>
    <definedName name="macro" localSheetId="19">#REF!</definedName>
    <definedName name="macro" localSheetId="14">#REF!</definedName>
    <definedName name="macro" localSheetId="17">#REF!</definedName>
    <definedName name="macro" localSheetId="2">#REF!</definedName>
    <definedName name="macro">#REF!</definedName>
    <definedName name="malesal" localSheetId="12">#REF!</definedName>
    <definedName name="malesal" localSheetId="3">#REF!</definedName>
    <definedName name="malesal" localSheetId="19">#REF!</definedName>
    <definedName name="malesal" localSheetId="14">#REF!</definedName>
    <definedName name="malesal" localSheetId="17">#REF!</definedName>
    <definedName name="malesal" localSheetId="2">#REF!</definedName>
    <definedName name="malesal">#REF!</definedName>
    <definedName name="MONA798" localSheetId="12">#REF!</definedName>
    <definedName name="MONA798" localSheetId="3">#REF!</definedName>
    <definedName name="MONA798" localSheetId="19">#REF!</definedName>
    <definedName name="MONA798" localSheetId="14">#REF!</definedName>
    <definedName name="MONA798" localSheetId="17">#REF!</definedName>
    <definedName name="MONA798" localSheetId="2">#REF!</definedName>
    <definedName name="MONA798">#REF!</definedName>
    <definedName name="MonthEng">[11]Utility!$B$1</definedName>
    <definedName name="monthrange">#N/A</definedName>
    <definedName name="msles" localSheetId="12">#REF!</definedName>
    <definedName name="msles" localSheetId="3">#REF!</definedName>
    <definedName name="msles" localSheetId="19">#REF!</definedName>
    <definedName name="msles" localSheetId="14">#REF!</definedName>
    <definedName name="msles" localSheetId="17">#REF!</definedName>
    <definedName name="msles" localSheetId="2">#REF!</definedName>
    <definedName name="msles">#REF!</definedName>
    <definedName name="NA" localSheetId="8">#REF!</definedName>
    <definedName name="NA" localSheetId="0">#REF!</definedName>
    <definedName name="NA" localSheetId="12">#REF!</definedName>
    <definedName name="NA" localSheetId="3">#REF!</definedName>
    <definedName name="NA" localSheetId="19">#REF!</definedName>
    <definedName name="NA" localSheetId="14">#REF!</definedName>
    <definedName name="NA" localSheetId="17">#REF!</definedName>
    <definedName name="NA" localSheetId="2">#REF!</definedName>
    <definedName name="NA">#REF!</definedName>
    <definedName name="NAMES" localSheetId="12">#REF!</definedName>
    <definedName name="NAMES" localSheetId="3">#REF!</definedName>
    <definedName name="NAMES" localSheetId="19">#REF!</definedName>
    <definedName name="NAMES" localSheetId="14">#REF!</definedName>
    <definedName name="NAMES" localSheetId="17">#REF!</definedName>
    <definedName name="NAMES" localSheetId="2">#REF!</definedName>
    <definedName name="NAMES">#REF!</definedName>
    <definedName name="NE.CON.GOVT.CN" localSheetId="12">#REF!</definedName>
    <definedName name="NE.CON.GOVT.CN" localSheetId="3">#REF!</definedName>
    <definedName name="NE.CON.GOVT.CN" localSheetId="19">#REF!</definedName>
    <definedName name="NE.CON.GOVT.CN" localSheetId="14">#REF!</definedName>
    <definedName name="NE.CON.GOVT.CN" localSheetId="17">#REF!</definedName>
    <definedName name="NE.CON.GOVT.CN" localSheetId="2">#REF!</definedName>
    <definedName name="NE.CON.GOVT.CN">#REF!</definedName>
    <definedName name="NE.CON.GOVT.KN" localSheetId="12">#REF!</definedName>
    <definedName name="NE.CON.GOVT.KN" localSheetId="3">#REF!</definedName>
    <definedName name="NE.CON.GOVT.KN" localSheetId="19">#REF!</definedName>
    <definedName name="NE.CON.GOVT.KN" localSheetId="14">#REF!</definedName>
    <definedName name="NE.CON.GOVT.KN" localSheetId="17">#REF!</definedName>
    <definedName name="NE.CON.GOVT.KN" localSheetId="2">#REF!</definedName>
    <definedName name="NE.CON.GOVT.KN">#REF!</definedName>
    <definedName name="NE.CON.PETC.CN" localSheetId="12">#REF!</definedName>
    <definedName name="NE.CON.PETC.CN" localSheetId="3">#REF!</definedName>
    <definedName name="NE.CON.PETC.CN" localSheetId="19">#REF!</definedName>
    <definedName name="NE.CON.PETC.CN" localSheetId="14">#REF!</definedName>
    <definedName name="NE.CON.PETC.CN" localSheetId="17">#REF!</definedName>
    <definedName name="NE.CON.PETC.CN" localSheetId="2">#REF!</definedName>
    <definedName name="NE.CON.PETC.CN">#REF!</definedName>
    <definedName name="NE.CON.PETC.KN" localSheetId="12">#REF!</definedName>
    <definedName name="NE.CON.PETC.KN" localSheetId="3">#REF!</definedName>
    <definedName name="NE.CON.PETC.KN" localSheetId="19">#REF!</definedName>
    <definedName name="NE.CON.PETC.KN" localSheetId="14">#REF!</definedName>
    <definedName name="NE.CON.PETC.KN" localSheetId="17">#REF!</definedName>
    <definedName name="NE.CON.PETC.KN" localSheetId="2">#REF!</definedName>
    <definedName name="NE.CON.PETC.KN">#REF!</definedName>
    <definedName name="NE.CON.TETC.CN" localSheetId="12">#REF!</definedName>
    <definedName name="NE.CON.TETC.CN" localSheetId="3">#REF!</definedName>
    <definedName name="NE.CON.TETC.CN" localSheetId="19">#REF!</definedName>
    <definedName name="NE.CON.TETC.CN" localSheetId="14">#REF!</definedName>
    <definedName name="NE.CON.TETC.CN" localSheetId="17">#REF!</definedName>
    <definedName name="NE.CON.TETC.CN" localSheetId="2">#REF!</definedName>
    <definedName name="NE.CON.TETC.CN">#REF!</definedName>
    <definedName name="NE.CON.TETC.KN" localSheetId="12">#REF!</definedName>
    <definedName name="NE.CON.TETC.KN" localSheetId="3">#REF!</definedName>
    <definedName name="NE.CON.TETC.KN" localSheetId="19">#REF!</definedName>
    <definedName name="NE.CON.TETC.KN" localSheetId="14">#REF!</definedName>
    <definedName name="NE.CON.TETC.KN" localSheetId="17">#REF!</definedName>
    <definedName name="NE.CON.TETC.KN" localSheetId="2">#REF!</definedName>
    <definedName name="NE.CON.TETC.KN">#REF!</definedName>
    <definedName name="NE.EXP.GNFS.CN" localSheetId="12">#REF!</definedName>
    <definedName name="NE.EXP.GNFS.CN" localSheetId="3">#REF!</definedName>
    <definedName name="NE.EXP.GNFS.CN" localSheetId="19">#REF!</definedName>
    <definedName name="NE.EXP.GNFS.CN" localSheetId="14">#REF!</definedName>
    <definedName name="NE.EXP.GNFS.CN" localSheetId="17">#REF!</definedName>
    <definedName name="NE.EXP.GNFS.CN" localSheetId="2">#REF!</definedName>
    <definedName name="NE.EXP.GNFS.CN">#REF!</definedName>
    <definedName name="NE.EXP.GNFS.KN" localSheetId="12">#REF!</definedName>
    <definedName name="NE.EXP.GNFS.KN" localSheetId="3">#REF!</definedName>
    <definedName name="NE.EXP.GNFS.KN" localSheetId="19">#REF!</definedName>
    <definedName name="NE.EXP.GNFS.KN" localSheetId="14">#REF!</definedName>
    <definedName name="NE.EXP.GNFS.KN" localSheetId="17">#REF!</definedName>
    <definedName name="NE.EXP.GNFS.KN" localSheetId="2">#REF!</definedName>
    <definedName name="NE.EXP.GNFS.KN">#REF!</definedName>
    <definedName name="NE.GDI.FGOV.CN" localSheetId="12">#REF!</definedName>
    <definedName name="NE.GDI.FGOV.CN" localSheetId="3">#REF!</definedName>
    <definedName name="NE.GDI.FGOV.CN" localSheetId="19">#REF!</definedName>
    <definedName name="NE.GDI.FGOV.CN" localSheetId="14">#REF!</definedName>
    <definedName name="NE.GDI.FGOV.CN" localSheetId="17">#REF!</definedName>
    <definedName name="NE.GDI.FGOV.CN" localSheetId="2">#REF!</definedName>
    <definedName name="NE.GDI.FGOV.CN">#REF!</definedName>
    <definedName name="NE.GDI.FGOV.KN" localSheetId="12">#REF!</definedName>
    <definedName name="NE.GDI.FGOV.KN" localSheetId="3">#REF!</definedName>
    <definedName name="NE.GDI.FGOV.KN" localSheetId="19">#REF!</definedName>
    <definedName name="NE.GDI.FGOV.KN" localSheetId="14">#REF!</definedName>
    <definedName name="NE.GDI.FGOV.KN" localSheetId="17">#REF!</definedName>
    <definedName name="NE.GDI.FGOV.KN" localSheetId="2">#REF!</definedName>
    <definedName name="NE.GDI.FGOV.KN">#REF!</definedName>
    <definedName name="NE.GDI.FPRV.CN" localSheetId="12">#REF!</definedName>
    <definedName name="NE.GDI.FPRV.CN" localSheetId="3">#REF!</definedName>
    <definedName name="NE.GDI.FPRV.CN" localSheetId="19">#REF!</definedName>
    <definedName name="NE.GDI.FPRV.CN" localSheetId="14">#REF!</definedName>
    <definedName name="NE.GDI.FPRV.CN" localSheetId="17">#REF!</definedName>
    <definedName name="NE.GDI.FPRV.CN" localSheetId="2">#REF!</definedName>
    <definedName name="NE.GDI.FPRV.CN">#REF!</definedName>
    <definedName name="NE.GDI.FPRV.KN" localSheetId="12">#REF!</definedName>
    <definedName name="NE.GDI.FPRV.KN" localSheetId="3">#REF!</definedName>
    <definedName name="NE.GDI.FPRV.KN" localSheetId="19">#REF!</definedName>
    <definedName name="NE.GDI.FPRV.KN" localSheetId="14">#REF!</definedName>
    <definedName name="NE.GDI.FPRV.KN" localSheetId="17">#REF!</definedName>
    <definedName name="NE.GDI.FPRV.KN" localSheetId="2">#REF!</definedName>
    <definedName name="NE.GDI.FPRV.KN">#REF!</definedName>
    <definedName name="NE.GDI.FTOT.CN" localSheetId="12">#REF!</definedName>
    <definedName name="NE.GDI.FTOT.CN" localSheetId="3">#REF!</definedName>
    <definedName name="NE.GDI.FTOT.CN" localSheetId="19">#REF!</definedName>
    <definedName name="NE.GDI.FTOT.CN" localSheetId="14">#REF!</definedName>
    <definedName name="NE.GDI.FTOT.CN" localSheetId="17">#REF!</definedName>
    <definedName name="NE.GDI.FTOT.CN" localSheetId="2">#REF!</definedName>
    <definedName name="NE.GDI.FTOT.CN">#REF!</definedName>
    <definedName name="NE.GDI.FTOT.KN" localSheetId="12">#REF!</definedName>
    <definedName name="NE.GDI.FTOT.KN" localSheetId="3">#REF!</definedName>
    <definedName name="NE.GDI.FTOT.KN" localSheetId="19">#REF!</definedName>
    <definedName name="NE.GDI.FTOT.KN" localSheetId="14">#REF!</definedName>
    <definedName name="NE.GDI.FTOT.KN" localSheetId="17">#REF!</definedName>
    <definedName name="NE.GDI.FTOT.KN" localSheetId="2">#REF!</definedName>
    <definedName name="NE.GDI.FTOT.KN">#REF!</definedName>
    <definedName name="NE.GDI.STKB.CN" localSheetId="12">#REF!</definedName>
    <definedName name="NE.GDI.STKB.CN" localSheetId="3">#REF!</definedName>
    <definedName name="NE.GDI.STKB.CN" localSheetId="19">#REF!</definedName>
    <definedName name="NE.GDI.STKB.CN" localSheetId="14">#REF!</definedName>
    <definedName name="NE.GDI.STKB.CN" localSheetId="17">#REF!</definedName>
    <definedName name="NE.GDI.STKB.CN" localSheetId="2">#REF!</definedName>
    <definedName name="NE.GDI.STKB.CN">#REF!</definedName>
    <definedName name="NE.GDI.STKB.KN" localSheetId="12">#REF!</definedName>
    <definedName name="NE.GDI.STKB.KN" localSheetId="3">#REF!</definedName>
    <definedName name="NE.GDI.STKB.KN" localSheetId="19">#REF!</definedName>
    <definedName name="NE.GDI.STKB.KN" localSheetId="14">#REF!</definedName>
    <definedName name="NE.GDI.STKB.KN" localSheetId="17">#REF!</definedName>
    <definedName name="NE.GDI.STKB.KN" localSheetId="2">#REF!</definedName>
    <definedName name="NE.GDI.STKB.KN">#REF!</definedName>
    <definedName name="NE.GDI.TOTL.CN" localSheetId="12">#REF!</definedName>
    <definedName name="NE.GDI.TOTL.CN" localSheetId="3">#REF!</definedName>
    <definedName name="NE.GDI.TOTL.CN" localSheetId="19">#REF!</definedName>
    <definedName name="NE.GDI.TOTL.CN" localSheetId="14">#REF!</definedName>
    <definedName name="NE.GDI.TOTL.CN" localSheetId="17">#REF!</definedName>
    <definedName name="NE.GDI.TOTL.CN" localSheetId="2">#REF!</definedName>
    <definedName name="NE.GDI.TOTL.CN">#REF!</definedName>
    <definedName name="NE.GDI.TOTL.KN" localSheetId="12">#REF!</definedName>
    <definedName name="NE.GDI.TOTL.KN" localSheetId="3">#REF!</definedName>
    <definedName name="NE.GDI.TOTL.KN" localSheetId="19">#REF!</definedName>
    <definedName name="NE.GDI.TOTL.KN" localSheetId="14">#REF!</definedName>
    <definedName name="NE.GDI.TOTL.KN" localSheetId="17">#REF!</definedName>
    <definedName name="NE.GDI.TOTL.KN" localSheetId="2">#REF!</definedName>
    <definedName name="NE.GDI.TOTL.KN">#REF!</definedName>
    <definedName name="NE.IMP.GNFS.CN" localSheetId="12">#REF!</definedName>
    <definedName name="NE.IMP.GNFS.CN" localSheetId="3">#REF!</definedName>
    <definedName name="NE.IMP.GNFS.CN" localSheetId="19">#REF!</definedName>
    <definedName name="NE.IMP.GNFS.CN" localSheetId="14">#REF!</definedName>
    <definedName name="NE.IMP.GNFS.CN" localSheetId="17">#REF!</definedName>
    <definedName name="NE.IMP.GNFS.CN" localSheetId="2">#REF!</definedName>
    <definedName name="NE.IMP.GNFS.CN">#REF!</definedName>
    <definedName name="NE.IMP.GNFS.KN" localSheetId="12">#REF!</definedName>
    <definedName name="NE.IMP.GNFS.KN" localSheetId="3">#REF!</definedName>
    <definedName name="NE.IMP.GNFS.KN" localSheetId="19">#REF!</definedName>
    <definedName name="NE.IMP.GNFS.KN" localSheetId="14">#REF!</definedName>
    <definedName name="NE.IMP.GNFS.KN" localSheetId="17">#REF!</definedName>
    <definedName name="NE.IMP.GNFS.KN" localSheetId="2">#REF!</definedName>
    <definedName name="NE.IMP.GNFS.KN">#REF!</definedName>
    <definedName name="nf" localSheetId="12">#REF!</definedName>
    <definedName name="nf" localSheetId="3">#REF!</definedName>
    <definedName name="nf" localSheetId="19">#REF!</definedName>
    <definedName name="nf" localSheetId="14">#REF!</definedName>
    <definedName name="nf" localSheetId="17">#REF!</definedName>
    <definedName name="nf" localSheetId="2">#REF!</definedName>
    <definedName name="nf">#REF!</definedName>
    <definedName name="No_of_new_retirees" localSheetId="12">#REF!</definedName>
    <definedName name="No_of_new_retirees" localSheetId="3">#REF!</definedName>
    <definedName name="No_of_new_retirees" localSheetId="19">#REF!</definedName>
    <definedName name="No_of_new_retirees" localSheetId="14">#REF!</definedName>
    <definedName name="No_of_new_retirees" localSheetId="17">#REF!</definedName>
    <definedName name="No_of_new_retirees" localSheetId="2">#REF!</definedName>
    <definedName name="No_of_new_retirees">#REF!</definedName>
    <definedName name="No_of_retirees" localSheetId="12">#REF!</definedName>
    <definedName name="No_of_retirees" localSheetId="3">#REF!</definedName>
    <definedName name="No_of_retirees" localSheetId="19">#REF!</definedName>
    <definedName name="No_of_retirees" localSheetId="14">#REF!</definedName>
    <definedName name="No_of_retirees" localSheetId="17">#REF!</definedName>
    <definedName name="No_of_retirees" localSheetId="2">#REF!</definedName>
    <definedName name="No_of_retirees">#REF!</definedName>
    <definedName name="NV.AGR.TOTL.CN" localSheetId="12">#REF!</definedName>
    <definedName name="NV.AGR.TOTL.CN" localSheetId="3">#REF!</definedName>
    <definedName name="NV.AGR.TOTL.CN" localSheetId="19">#REF!</definedName>
    <definedName name="NV.AGR.TOTL.CN" localSheetId="14">#REF!</definedName>
    <definedName name="NV.AGR.TOTL.CN" localSheetId="17">#REF!</definedName>
    <definedName name="NV.AGR.TOTL.CN" localSheetId="2">#REF!</definedName>
    <definedName name="NV.AGR.TOTL.CN">#REF!</definedName>
    <definedName name="NV.AGR.TOTL.KN" localSheetId="12">#REF!</definedName>
    <definedName name="NV.AGR.TOTL.KN" localSheetId="3">#REF!</definedName>
    <definedName name="NV.AGR.TOTL.KN" localSheetId="19">#REF!</definedName>
    <definedName name="NV.AGR.TOTL.KN" localSheetId="14">#REF!</definedName>
    <definedName name="NV.AGR.TOTL.KN" localSheetId="17">#REF!</definedName>
    <definedName name="NV.AGR.TOTL.KN" localSheetId="2">#REF!</definedName>
    <definedName name="NV.AGR.TOTL.KN">#REF!</definedName>
    <definedName name="NV.IND.CNST.CN" localSheetId="12">#REF!</definedName>
    <definedName name="NV.IND.CNST.CN" localSheetId="3">#REF!</definedName>
    <definedName name="NV.IND.CNST.CN" localSheetId="19">#REF!</definedName>
    <definedName name="NV.IND.CNST.CN" localSheetId="14">#REF!</definedName>
    <definedName name="NV.IND.CNST.CN" localSheetId="17">#REF!</definedName>
    <definedName name="NV.IND.CNST.CN" localSheetId="2">#REF!</definedName>
    <definedName name="NV.IND.CNST.CN">#REF!</definedName>
    <definedName name="NV.IND.GELW.CN" localSheetId="12">#REF!</definedName>
    <definedName name="NV.IND.GELW.CN" localSheetId="3">#REF!</definedName>
    <definedName name="NV.IND.GELW.CN" localSheetId="19">#REF!</definedName>
    <definedName name="NV.IND.GELW.CN" localSheetId="14">#REF!</definedName>
    <definedName name="NV.IND.GELW.CN" localSheetId="17">#REF!</definedName>
    <definedName name="NV.IND.GELW.CN" localSheetId="2">#REF!</definedName>
    <definedName name="NV.IND.GELW.CN">#REF!</definedName>
    <definedName name="NV.IND.MANF.CN" localSheetId="12">#REF!</definedName>
    <definedName name="NV.IND.MANF.CN" localSheetId="3">#REF!</definedName>
    <definedName name="NV.IND.MANF.CN" localSheetId="19">#REF!</definedName>
    <definedName name="NV.IND.MANF.CN" localSheetId="14">#REF!</definedName>
    <definedName name="NV.IND.MANF.CN" localSheetId="17">#REF!</definedName>
    <definedName name="NV.IND.MANF.CN" localSheetId="2">#REF!</definedName>
    <definedName name="NV.IND.MANF.CN">#REF!</definedName>
    <definedName name="NV.IND.MANF.KN" localSheetId="12">#REF!</definedName>
    <definedName name="NV.IND.MANF.KN" localSheetId="3">#REF!</definedName>
    <definedName name="NV.IND.MANF.KN" localSheetId="19">#REF!</definedName>
    <definedName name="NV.IND.MANF.KN" localSheetId="14">#REF!</definedName>
    <definedName name="NV.IND.MANF.KN" localSheetId="17">#REF!</definedName>
    <definedName name="NV.IND.MANF.KN" localSheetId="2">#REF!</definedName>
    <definedName name="NV.IND.MANF.KN">#REF!</definedName>
    <definedName name="NV.IND.MINQ.CN" localSheetId="12">#REF!</definedName>
    <definedName name="NV.IND.MINQ.CN" localSheetId="3">#REF!</definedName>
    <definedName name="NV.IND.MINQ.CN" localSheetId="19">#REF!</definedName>
    <definedName name="NV.IND.MINQ.CN" localSheetId="14">#REF!</definedName>
    <definedName name="NV.IND.MINQ.CN" localSheetId="17">#REF!</definedName>
    <definedName name="NV.IND.MINQ.CN" localSheetId="2">#REF!</definedName>
    <definedName name="NV.IND.MINQ.CN">#REF!</definedName>
    <definedName name="NV.IND.TOTL.CN" localSheetId="12">#REF!</definedName>
    <definedName name="NV.IND.TOTL.CN" localSheetId="3">#REF!</definedName>
    <definedName name="NV.IND.TOTL.CN" localSheetId="19">#REF!</definedName>
    <definedName name="NV.IND.TOTL.CN" localSheetId="14">#REF!</definedName>
    <definedName name="NV.IND.TOTL.CN" localSheetId="17">#REF!</definedName>
    <definedName name="NV.IND.TOTL.CN" localSheetId="2">#REF!</definedName>
    <definedName name="NV.IND.TOTL.CN">#REF!</definedName>
    <definedName name="NV.IND.TOTL.KN" localSheetId="12">#REF!</definedName>
    <definedName name="NV.IND.TOTL.KN" localSheetId="3">#REF!</definedName>
    <definedName name="NV.IND.TOTL.KN" localSheetId="19">#REF!</definedName>
    <definedName name="NV.IND.TOTL.KN" localSheetId="14">#REF!</definedName>
    <definedName name="NV.IND.TOTL.KN" localSheetId="17">#REF!</definedName>
    <definedName name="NV.IND.TOTL.KN" localSheetId="2">#REF!</definedName>
    <definedName name="NV.IND.TOTL.KN">#REF!</definedName>
    <definedName name="NV.SRV.ADMN.CN" localSheetId="12">#REF!</definedName>
    <definedName name="NV.SRV.ADMN.CN" localSheetId="3">#REF!</definedName>
    <definedName name="NV.SRV.ADMN.CN" localSheetId="19">#REF!</definedName>
    <definedName name="NV.SRV.ADMN.CN" localSheetId="14">#REF!</definedName>
    <definedName name="NV.SRV.ADMN.CN" localSheetId="17">#REF!</definedName>
    <definedName name="NV.SRV.ADMN.CN" localSheetId="2">#REF!</definedName>
    <definedName name="NV.SRV.ADMN.CN">#REF!</definedName>
    <definedName name="NV.SRV.BNKG.CN" localSheetId="12">#REF!</definedName>
    <definedName name="NV.SRV.BNKG.CN" localSheetId="3">#REF!</definedName>
    <definedName name="NV.SRV.BNKG.CN" localSheetId="19">#REF!</definedName>
    <definedName name="NV.SRV.BNKG.CN" localSheetId="14">#REF!</definedName>
    <definedName name="NV.SRV.BNKG.CN" localSheetId="17">#REF!</definedName>
    <definedName name="NV.SRV.BNKG.CN" localSheetId="2">#REF!</definedName>
    <definedName name="NV.SRV.BNKG.CN">#REF!</definedName>
    <definedName name="NV.SRV.DISC.CN" localSheetId="12">#REF!</definedName>
    <definedName name="NV.SRV.DISC.CN" localSheetId="3">#REF!</definedName>
    <definedName name="NV.SRV.DISC.CN" localSheetId="19">#REF!</definedName>
    <definedName name="NV.SRV.DISC.CN" localSheetId="14">#REF!</definedName>
    <definedName name="NV.SRV.DISC.CN" localSheetId="17">#REF!</definedName>
    <definedName name="NV.SRV.DISC.CN" localSheetId="2">#REF!</definedName>
    <definedName name="NV.SRV.DISC.CN">#REF!</definedName>
    <definedName name="NV.SRV.DWEL.CN" localSheetId="12">#REF!</definedName>
    <definedName name="NV.SRV.DWEL.CN" localSheetId="3">#REF!</definedName>
    <definedName name="NV.SRV.DWEL.CN" localSheetId="19">#REF!</definedName>
    <definedName name="NV.SRV.DWEL.CN" localSheetId="14">#REF!</definedName>
    <definedName name="NV.SRV.DWEL.CN" localSheetId="17">#REF!</definedName>
    <definedName name="NV.SRV.DWEL.CN" localSheetId="2">#REF!</definedName>
    <definedName name="NV.SRV.DWEL.CN">#REF!</definedName>
    <definedName name="NV.SRV.OTHR.CN" localSheetId="12">#REF!</definedName>
    <definedName name="NV.SRV.OTHR.CN" localSheetId="3">#REF!</definedName>
    <definedName name="NV.SRV.OTHR.CN" localSheetId="19">#REF!</definedName>
    <definedName name="NV.SRV.OTHR.CN" localSheetId="14">#REF!</definedName>
    <definedName name="NV.SRV.OTHR.CN" localSheetId="17">#REF!</definedName>
    <definedName name="NV.SRV.OTHR.CN" localSheetId="2">#REF!</definedName>
    <definedName name="NV.SRV.OTHR.CN">#REF!</definedName>
    <definedName name="NV.SRV.OTHR.CN.ps" localSheetId="12">#REF!</definedName>
    <definedName name="NV.SRV.OTHR.CN.ps" localSheetId="3">#REF!</definedName>
    <definedName name="NV.SRV.OTHR.CN.ps" localSheetId="19">#REF!</definedName>
    <definedName name="NV.SRV.OTHR.CN.ps" localSheetId="14">#REF!</definedName>
    <definedName name="NV.SRV.OTHR.CN.ps" localSheetId="17">#REF!</definedName>
    <definedName name="NV.SRV.OTHR.CN.ps" localSheetId="2">#REF!</definedName>
    <definedName name="NV.SRV.OTHR.CN.ps">#REF!</definedName>
    <definedName name="NV.SRV.TETC.CN" localSheetId="12">#REF!</definedName>
    <definedName name="NV.SRV.TETC.CN" localSheetId="3">#REF!</definedName>
    <definedName name="NV.SRV.TETC.CN" localSheetId="19">#REF!</definedName>
    <definedName name="NV.SRV.TETC.CN" localSheetId="14">#REF!</definedName>
    <definedName name="NV.SRV.TETC.CN" localSheetId="17">#REF!</definedName>
    <definedName name="NV.SRV.TETC.CN" localSheetId="2">#REF!</definedName>
    <definedName name="NV.SRV.TETC.CN">#REF!</definedName>
    <definedName name="NV.SRV.TETC.KN" localSheetId="12">#REF!</definedName>
    <definedName name="NV.SRV.TETC.KN" localSheetId="3">#REF!</definedName>
    <definedName name="NV.SRV.TETC.KN" localSheetId="19">#REF!</definedName>
    <definedName name="NV.SRV.TETC.KN" localSheetId="14">#REF!</definedName>
    <definedName name="NV.SRV.TETC.KN" localSheetId="17">#REF!</definedName>
    <definedName name="NV.SRV.TETC.KN" localSheetId="2">#REF!</definedName>
    <definedName name="NV.SRV.TETC.KN">#REF!</definedName>
    <definedName name="NV.SRV.TOTL.CN" localSheetId="12">#REF!</definedName>
    <definedName name="NV.SRV.TOTL.CN" localSheetId="3">#REF!</definedName>
    <definedName name="NV.SRV.TOTL.CN" localSheetId="19">#REF!</definedName>
    <definedName name="NV.SRV.TOTL.CN" localSheetId="14">#REF!</definedName>
    <definedName name="NV.SRV.TOTL.CN" localSheetId="17">#REF!</definedName>
    <definedName name="NV.SRV.TOTL.CN" localSheetId="2">#REF!</definedName>
    <definedName name="NV.SRV.TOTL.CN">#REF!</definedName>
    <definedName name="NV.SRV.TRAD.CN" localSheetId="12">#REF!</definedName>
    <definedName name="NV.SRV.TRAD.CN" localSheetId="3">#REF!</definedName>
    <definedName name="NV.SRV.TRAD.CN" localSheetId="19">#REF!</definedName>
    <definedName name="NV.SRV.TRAD.CN" localSheetId="14">#REF!</definedName>
    <definedName name="NV.SRV.TRAD.CN" localSheetId="17">#REF!</definedName>
    <definedName name="NV.SRV.TRAD.CN" localSheetId="2">#REF!</definedName>
    <definedName name="NV.SRV.TRAD.CN">#REF!</definedName>
    <definedName name="NV.SRV.TRAN.CN" localSheetId="12">#REF!</definedName>
    <definedName name="NV.SRV.TRAN.CN" localSheetId="3">#REF!</definedName>
    <definedName name="NV.SRV.TRAN.CN" localSheetId="19">#REF!</definedName>
    <definedName name="NV.SRV.TRAN.CN" localSheetId="14">#REF!</definedName>
    <definedName name="NV.SRV.TRAN.CN" localSheetId="17">#REF!</definedName>
    <definedName name="NV.SRV.TRAN.CN" localSheetId="2">#REF!</definedName>
    <definedName name="NV.SRV.TRAN.CN">#REF!</definedName>
    <definedName name="NY.GDP.FCST.CN" localSheetId="12">#REF!</definedName>
    <definedName name="NY.GDP.FCST.CN" localSheetId="3">#REF!</definedName>
    <definedName name="NY.GDP.FCST.CN" localSheetId="19">#REF!</definedName>
    <definedName name="NY.GDP.FCST.CN" localSheetId="14">#REF!</definedName>
    <definedName name="NY.GDP.FCST.CN" localSheetId="17">#REF!</definedName>
    <definedName name="NY.GDP.FCST.CN" localSheetId="2">#REF!</definedName>
    <definedName name="NY.GDP.FCST.CN">#REF!</definedName>
    <definedName name="NY.GDP.FCST.KN" localSheetId="12">#REF!</definedName>
    <definedName name="NY.GDP.FCST.KN" localSheetId="3">#REF!</definedName>
    <definedName name="NY.GDP.FCST.KN" localSheetId="19">#REF!</definedName>
    <definedName name="NY.GDP.FCST.KN" localSheetId="14">#REF!</definedName>
    <definedName name="NY.GDP.FCST.KN" localSheetId="17">#REF!</definedName>
    <definedName name="NY.GDP.FCST.KN" localSheetId="2">#REF!</definedName>
    <definedName name="NY.GDP.FCST.KN">#REF!</definedName>
    <definedName name="NY.GDP.MKTP.CN" localSheetId="12">#REF!</definedName>
    <definedName name="NY.GDP.MKTP.CN" localSheetId="3">#REF!</definedName>
    <definedName name="NY.GDP.MKTP.CN" localSheetId="19">#REF!</definedName>
    <definedName name="NY.GDP.MKTP.CN" localSheetId="14">#REF!</definedName>
    <definedName name="NY.GDP.MKTP.CN" localSheetId="17">#REF!</definedName>
    <definedName name="NY.GDP.MKTP.CN" localSheetId="2">#REF!</definedName>
    <definedName name="NY.GDP.MKTP.CN">#REF!</definedName>
    <definedName name="NY.GDP.MKTP.KN" localSheetId="12">#REF!</definedName>
    <definedName name="NY.GDP.MKTP.KN" localSheetId="3">#REF!</definedName>
    <definedName name="NY.GDP.MKTP.KN" localSheetId="19">#REF!</definedName>
    <definedName name="NY.GDP.MKTP.KN" localSheetId="14">#REF!</definedName>
    <definedName name="NY.GDP.MKTP.KN" localSheetId="17">#REF!</definedName>
    <definedName name="NY.GDP.MKTP.KN" localSheetId="2">#REF!</definedName>
    <definedName name="NY.GDP.MKTP.KN">#REF!</definedName>
    <definedName name="NY.GNP.MKTP.CN" localSheetId="12">#REF!</definedName>
    <definedName name="NY.GNP.MKTP.CN" localSheetId="3">#REF!</definedName>
    <definedName name="NY.GNP.MKTP.CN" localSheetId="19">#REF!</definedName>
    <definedName name="NY.GNP.MKTP.CN" localSheetId="14">#REF!</definedName>
    <definedName name="NY.GNP.MKTP.CN" localSheetId="17">#REF!</definedName>
    <definedName name="NY.GNP.MKTP.CN" localSheetId="2">#REF!</definedName>
    <definedName name="NY.GNP.MKTP.CN">#REF!</definedName>
    <definedName name="NY.GNP.MKTP.KN" localSheetId="12">#REF!</definedName>
    <definedName name="NY.GNP.MKTP.KN" localSheetId="3">#REF!</definedName>
    <definedName name="NY.GNP.MKTP.KN" localSheetId="19">#REF!</definedName>
    <definedName name="NY.GNP.MKTP.KN" localSheetId="14">#REF!</definedName>
    <definedName name="NY.GNP.MKTP.KN" localSheetId="17">#REF!</definedName>
    <definedName name="NY.GNP.MKTP.KN" localSheetId="2">#REF!</definedName>
    <definedName name="NY.GNP.MKTP.KN">#REF!</definedName>
    <definedName name="NY.GNP.PCAP.CD" localSheetId="12">#REF!</definedName>
    <definedName name="NY.GNP.PCAP.CD" localSheetId="3">#REF!</definedName>
    <definedName name="NY.GNP.PCAP.CD" localSheetId="19">#REF!</definedName>
    <definedName name="NY.GNP.PCAP.CD" localSheetId="14">#REF!</definedName>
    <definedName name="NY.GNP.PCAP.CD" localSheetId="17">#REF!</definedName>
    <definedName name="NY.GNP.PCAP.CD" localSheetId="2">#REF!</definedName>
    <definedName name="NY.GNP.PCAP.CD">#REF!</definedName>
    <definedName name="NY.GNP.PCAP.KD" localSheetId="12">#REF!</definedName>
    <definedName name="NY.GNP.PCAP.KD" localSheetId="3">#REF!</definedName>
    <definedName name="NY.GNP.PCAP.KD" localSheetId="19">#REF!</definedName>
    <definedName name="NY.GNP.PCAP.KD" localSheetId="14">#REF!</definedName>
    <definedName name="NY.GNP.PCAP.KD" localSheetId="17">#REF!</definedName>
    <definedName name="NY.GNP.PCAP.KD" localSheetId="2">#REF!</definedName>
    <definedName name="NY.GNP.PCAP.KD">#REF!</definedName>
    <definedName name="NY.GSR.NFCY.CN" localSheetId="12">#REF!</definedName>
    <definedName name="NY.GSR.NFCY.CN" localSheetId="3">#REF!</definedName>
    <definedName name="NY.GSR.NFCY.CN" localSheetId="19">#REF!</definedName>
    <definedName name="NY.GSR.NFCY.CN" localSheetId="14">#REF!</definedName>
    <definedName name="NY.GSR.NFCY.CN" localSheetId="17">#REF!</definedName>
    <definedName name="NY.GSR.NFCY.CN" localSheetId="2">#REF!</definedName>
    <definedName name="NY.GSR.NFCY.CN">#REF!</definedName>
    <definedName name="NY.GSR.NFCY.KN" localSheetId="12">#REF!</definedName>
    <definedName name="NY.GSR.NFCY.KN" localSheetId="3">#REF!</definedName>
    <definedName name="NY.GSR.NFCY.KN" localSheetId="19">#REF!</definedName>
    <definedName name="NY.GSR.NFCY.KN" localSheetId="14">#REF!</definedName>
    <definedName name="NY.GSR.NFCY.KN" localSheetId="17">#REF!</definedName>
    <definedName name="NY.GSR.NFCY.KN" localSheetId="2">#REF!</definedName>
    <definedName name="NY.GSR.NFCY.KN">#REF!</definedName>
    <definedName name="NY.TAX.IDRT.CN" localSheetId="12">#REF!</definedName>
    <definedName name="NY.TAX.IDRT.CN" localSheetId="3">#REF!</definedName>
    <definedName name="NY.TAX.IDRT.CN" localSheetId="19">#REF!</definedName>
    <definedName name="NY.TAX.IDRT.CN" localSheetId="14">#REF!</definedName>
    <definedName name="NY.TAX.IDRT.CN" localSheetId="17">#REF!</definedName>
    <definedName name="NY.TAX.IDRT.CN" localSheetId="2">#REF!</definedName>
    <definedName name="NY.TAX.IDRT.CN">#REF!</definedName>
    <definedName name="NY.TAX.NIND.CN" localSheetId="12">#REF!</definedName>
    <definedName name="NY.TAX.NIND.CN" localSheetId="3">#REF!</definedName>
    <definedName name="NY.TAX.NIND.CN" localSheetId="19">#REF!</definedName>
    <definedName name="NY.TAX.NIND.CN" localSheetId="14">#REF!</definedName>
    <definedName name="NY.TAX.NIND.CN" localSheetId="17">#REF!</definedName>
    <definedName name="NY.TAX.NIND.CN" localSheetId="2">#REF!</definedName>
    <definedName name="NY.TAX.NIND.CN">#REF!</definedName>
    <definedName name="NY.TAX.NIND.CN.zs" localSheetId="12">#REF!</definedName>
    <definedName name="NY.TAX.NIND.CN.zs" localSheetId="3">#REF!</definedName>
    <definedName name="NY.TAX.NIND.CN.zs" localSheetId="19">#REF!</definedName>
    <definedName name="NY.TAX.NIND.CN.zs" localSheetId="14">#REF!</definedName>
    <definedName name="NY.TAX.NIND.CN.zs" localSheetId="17">#REF!</definedName>
    <definedName name="NY.TAX.NIND.CN.zs" localSheetId="2">#REF!</definedName>
    <definedName name="NY.TAX.NIND.CN.zs">#REF!</definedName>
    <definedName name="NY.TAX.NIND.KN" localSheetId="12">#REF!</definedName>
    <definedName name="NY.TAX.NIND.KN" localSheetId="3">#REF!</definedName>
    <definedName name="NY.TAX.NIND.KN" localSheetId="19">#REF!</definedName>
    <definedName name="NY.TAX.NIND.KN" localSheetId="14">#REF!</definedName>
    <definedName name="NY.TAX.NIND.KN" localSheetId="17">#REF!</definedName>
    <definedName name="NY.TAX.NIND.KN" localSheetId="2">#REF!</definedName>
    <definedName name="NY.TAX.NIND.KN">#REF!</definedName>
    <definedName name="NY.TAX.SUBS.CN" localSheetId="12">#REF!</definedName>
    <definedName name="NY.TAX.SUBS.CN" localSheetId="3">#REF!</definedName>
    <definedName name="NY.TAX.SUBS.CN" localSheetId="19">#REF!</definedName>
    <definedName name="NY.TAX.SUBS.CN" localSheetId="14">#REF!</definedName>
    <definedName name="NY.TAX.SUBS.CN" localSheetId="17">#REF!</definedName>
    <definedName name="NY.TAX.SUBS.CN" localSheetId="2">#REF!</definedName>
    <definedName name="NY.TAX.SUBS.CN">#REF!</definedName>
    <definedName name="NY.TRF.NCTR.CN" localSheetId="12">#REF!</definedName>
    <definedName name="NY.TRF.NCTR.CN" localSheetId="3">#REF!</definedName>
    <definedName name="NY.TRF.NCTR.CN" localSheetId="19">#REF!</definedName>
    <definedName name="NY.TRF.NCTR.CN" localSheetId="14">#REF!</definedName>
    <definedName name="NY.TRF.NCTR.CN" localSheetId="17">#REF!</definedName>
    <definedName name="NY.TRF.NCTR.CN" localSheetId="2">#REF!</definedName>
    <definedName name="NY.TRF.NCTR.CN">#REF!</definedName>
    <definedName name="NY.TRF.NCTR.KN" localSheetId="12">#REF!</definedName>
    <definedName name="NY.TRF.NCTR.KN" localSheetId="3">#REF!</definedName>
    <definedName name="NY.TRF.NCTR.KN" localSheetId="19">#REF!</definedName>
    <definedName name="NY.TRF.NCTR.KN" localSheetId="14">#REF!</definedName>
    <definedName name="NY.TRF.NCTR.KN" localSheetId="17">#REF!</definedName>
    <definedName name="NY.TRF.NCTR.KN" localSheetId="2">#REF!</definedName>
    <definedName name="NY.TRF.NCTR.KN">#REF!</definedName>
    <definedName name="o" localSheetId="12">#REF!</definedName>
    <definedName name="o" localSheetId="3">#REF!</definedName>
    <definedName name="o" localSheetId="19">#REF!</definedName>
    <definedName name="o" localSheetId="14">#REF!</definedName>
    <definedName name="o" localSheetId="17">#REF!</definedName>
    <definedName name="o" localSheetId="2">#REF!</definedName>
    <definedName name="o">#REF!</definedName>
    <definedName name="oo" localSheetId="12">#REF!</definedName>
    <definedName name="oo" localSheetId="3">#REF!</definedName>
    <definedName name="oo" localSheetId="19">#REF!</definedName>
    <definedName name="oo" localSheetId="14">#REF!</definedName>
    <definedName name="oo" localSheetId="17">#REF!</definedName>
    <definedName name="oo" localSheetId="2">#REF!</definedName>
    <definedName name="oo">#REF!</definedName>
    <definedName name="p" localSheetId="12">#REF!</definedName>
    <definedName name="p" localSheetId="3">#REF!</definedName>
    <definedName name="p" localSheetId="19">#REF!</definedName>
    <definedName name="p" localSheetId="14">#REF!</definedName>
    <definedName name="p" localSheetId="17">#REF!</definedName>
    <definedName name="p" localSheetId="2">#REF!</definedName>
    <definedName name="p">#REF!</definedName>
    <definedName name="PA.NUS.ATLS" localSheetId="12">#REF!</definedName>
    <definedName name="PA.NUS.ATLS" localSheetId="3">#REF!</definedName>
    <definedName name="PA.NUS.ATLS" localSheetId="19">#REF!</definedName>
    <definedName name="PA.NUS.ATLS" localSheetId="14">#REF!</definedName>
    <definedName name="PA.NUS.ATLS" localSheetId="17">#REF!</definedName>
    <definedName name="PA.NUS.ATLS" localSheetId="2">#REF!</definedName>
    <definedName name="PA.NUS.ATLS">#REF!</definedName>
    <definedName name="PA.NUS.FCRF" localSheetId="12">#REF!</definedName>
    <definedName name="PA.NUS.FCRF" localSheetId="3">#REF!</definedName>
    <definedName name="PA.NUS.FCRF" localSheetId="19">#REF!</definedName>
    <definedName name="PA.NUS.FCRF" localSheetId="14">#REF!</definedName>
    <definedName name="PA.NUS.FCRF" localSheetId="17">#REF!</definedName>
    <definedName name="PA.NUS.FCRF" localSheetId="2">#REF!</definedName>
    <definedName name="PA.NUS.FCRF">#REF!</definedName>
    <definedName name="Past_service" localSheetId="12">#REF!</definedName>
    <definedName name="Past_service" localSheetId="3">#REF!</definedName>
    <definedName name="Past_service" localSheetId="19">#REF!</definedName>
    <definedName name="Past_service" localSheetId="14">#REF!</definedName>
    <definedName name="Past_service" localSheetId="17">#REF!</definedName>
    <definedName name="Past_service" localSheetId="2">#REF!</definedName>
    <definedName name="Past_service">#REF!</definedName>
    <definedName name="PE.NUS.FCAE" localSheetId="12">#REF!</definedName>
    <definedName name="PE.NUS.FCAE" localSheetId="3">#REF!</definedName>
    <definedName name="PE.NUS.FCAE" localSheetId="19">#REF!</definedName>
    <definedName name="PE.NUS.FCAE" localSheetId="14">#REF!</definedName>
    <definedName name="PE.NUS.FCAE" localSheetId="17">#REF!</definedName>
    <definedName name="PE.NUS.FCAE" localSheetId="2">#REF!</definedName>
    <definedName name="PE.NUS.FCAE">#REF!</definedName>
    <definedName name="pens" localSheetId="12">#REF!</definedName>
    <definedName name="pens" localSheetId="3">#REF!</definedName>
    <definedName name="pens" localSheetId="19">#REF!</definedName>
    <definedName name="pens" localSheetId="14">#REF!</definedName>
    <definedName name="pens" localSheetId="17">#REF!</definedName>
    <definedName name="pens" localSheetId="2">#REF!</definedName>
    <definedName name="pens">#REF!</definedName>
    <definedName name="pensagefemale" localSheetId="12">#REF!</definedName>
    <definedName name="pensagefemale" localSheetId="3">#REF!</definedName>
    <definedName name="pensagefemale" localSheetId="19">#REF!</definedName>
    <definedName name="pensagefemale" localSheetId="14">#REF!</definedName>
    <definedName name="pensagefemale" localSheetId="17">#REF!</definedName>
    <definedName name="pensagefemale" localSheetId="2">#REF!</definedName>
    <definedName name="pensagefemale">#REF!</definedName>
    <definedName name="pensagemale" localSheetId="12">#REF!</definedName>
    <definedName name="pensagemale" localSheetId="3">#REF!</definedName>
    <definedName name="pensagemale" localSheetId="19">#REF!</definedName>
    <definedName name="pensagemale" localSheetId="14">#REF!</definedName>
    <definedName name="pensagemale" localSheetId="17">#REF!</definedName>
    <definedName name="pensagemale" localSheetId="2">#REF!</definedName>
    <definedName name="pensagemale">#REF!</definedName>
    <definedName name="pp" localSheetId="12">#REF!</definedName>
    <definedName name="pp" localSheetId="3">#REF!</definedName>
    <definedName name="pp" localSheetId="19">#REF!</definedName>
    <definedName name="pp" localSheetId="14">#REF!</definedName>
    <definedName name="pp" localSheetId="17">#REF!</definedName>
    <definedName name="pp" localSheetId="2">#REF!</definedName>
    <definedName name="pp">#REF!</definedName>
    <definedName name="PRINT_AREA_MI" localSheetId="12">#REF!</definedName>
    <definedName name="PRINT_AREA_MI" localSheetId="3">#REF!</definedName>
    <definedName name="PRINT_AREA_MI" localSheetId="19">#REF!</definedName>
    <definedName name="PRINT_AREA_MI" localSheetId="14">#REF!</definedName>
    <definedName name="PRINT_AREA_MI" localSheetId="17">#REF!</definedName>
    <definedName name="PRINT_AREA_MI" localSheetId="2">#REF!</definedName>
    <definedName name="PRINT_AREA_MI">#REF!</definedName>
    <definedName name="Privat" localSheetId="12">#REF!</definedName>
    <definedName name="Privat" localSheetId="3">#REF!</definedName>
    <definedName name="Privat" localSheetId="19">#REF!</definedName>
    <definedName name="Privat" localSheetId="14">#REF!</definedName>
    <definedName name="Privat" localSheetId="17">#REF!</definedName>
    <definedName name="Privat" localSheetId="2">#REF!</definedName>
    <definedName name="Privat">#REF!</definedName>
    <definedName name="PX.REC.REER" localSheetId="12">#REF!</definedName>
    <definedName name="PX.REC.REER" localSheetId="3">#REF!</definedName>
    <definedName name="PX.REC.REER" localSheetId="19">#REF!</definedName>
    <definedName name="PX.REC.REER" localSheetId="14">#REF!</definedName>
    <definedName name="PX.REC.REER" localSheetId="17">#REF!</definedName>
    <definedName name="PX.REC.REER" localSheetId="2">#REF!</definedName>
    <definedName name="PX.REC.REER">#REF!</definedName>
    <definedName name="quit_dlog">#N/A</definedName>
    <definedName name="ratios" localSheetId="8">#REF!</definedName>
    <definedName name="ratios" localSheetId="0">#REF!</definedName>
    <definedName name="ratios" localSheetId="12">#REF!</definedName>
    <definedName name="ratios" localSheetId="3">#REF!</definedName>
    <definedName name="ratios" localSheetId="19">#REF!</definedName>
    <definedName name="ratios" localSheetId="14">#REF!</definedName>
    <definedName name="ratios" localSheetId="17">#REF!</definedName>
    <definedName name="ratios" localSheetId="2">#REF!</definedName>
    <definedName name="ratios">#REF!</definedName>
    <definedName name="RespMinistryTable">#N/A</definedName>
    <definedName name="rr">[6]Parameters!$C$2</definedName>
    <definedName name="russian">#N/A</definedName>
    <definedName name="SAPBEXrevision" hidden="1">1</definedName>
    <definedName name="SAPBEXsysID" hidden="1">"BWP"</definedName>
    <definedName name="SAPBEXwbID" hidden="1">"44Y1G9SWMUJUSYKKC3IRIZUHH"</definedName>
    <definedName name="SAV_INV" localSheetId="12">#REF!</definedName>
    <definedName name="SAV_INV" localSheetId="3">#REF!</definedName>
    <definedName name="SAV_INV" localSheetId="19">#REF!</definedName>
    <definedName name="SAV_INV" localSheetId="14">#REF!</definedName>
    <definedName name="SAV_INV" localSheetId="17">#REF!</definedName>
    <definedName name="SAV_INV" localSheetId="2">#REF!</definedName>
    <definedName name="SAV_INV">#REF!</definedName>
    <definedName name="save_as_wk1">#N/A</definedName>
    <definedName name="SD" localSheetId="12">#REF!</definedName>
    <definedName name="SD" localSheetId="3">#REF!</definedName>
    <definedName name="SD" localSheetId="19">#REF!</definedName>
    <definedName name="SD" localSheetId="14">#REF!</definedName>
    <definedName name="SD" localSheetId="17">#REF!</definedName>
    <definedName name="SD" localSheetId="2">#REF!</definedName>
    <definedName name="SD">#REF!</definedName>
    <definedName name="SE.ADT.ILIT.ZS" localSheetId="12">#REF!</definedName>
    <definedName name="SE.ADT.ILIT.ZS" localSheetId="3">#REF!</definedName>
    <definedName name="SE.ADT.ILIT.ZS" localSheetId="19">#REF!</definedName>
    <definedName name="SE.ADT.ILIT.ZS" localSheetId="14">#REF!</definedName>
    <definedName name="SE.ADT.ILIT.ZS" localSheetId="17">#REF!</definedName>
    <definedName name="SE.ADT.ILIT.ZS" localSheetId="2">#REF!</definedName>
    <definedName name="SE.ADT.ILIT.ZS">#REF!</definedName>
    <definedName name="SE.PRM.ENRR" localSheetId="12">#REF!</definedName>
    <definedName name="SE.PRM.ENRR" localSheetId="3">#REF!</definedName>
    <definedName name="SE.PRM.ENRR" localSheetId="19">#REF!</definedName>
    <definedName name="SE.PRM.ENRR" localSheetId="14">#REF!</definedName>
    <definedName name="SE.PRM.ENRR" localSheetId="17">#REF!</definedName>
    <definedName name="SE.PRM.ENRR" localSheetId="2">#REF!</definedName>
    <definedName name="SE.PRM.ENRR">#REF!</definedName>
    <definedName name="SE.PRM.ENRR.FE" localSheetId="12">#REF!</definedName>
    <definedName name="SE.PRM.ENRR.FE" localSheetId="3">#REF!</definedName>
    <definedName name="SE.PRM.ENRR.FE" localSheetId="19">#REF!</definedName>
    <definedName name="SE.PRM.ENRR.FE" localSheetId="14">#REF!</definedName>
    <definedName name="SE.PRM.ENRR.FE" localSheetId="17">#REF!</definedName>
    <definedName name="SE.PRM.ENRR.FE" localSheetId="2">#REF!</definedName>
    <definedName name="SE.PRM.ENRR.FE">#REF!</definedName>
    <definedName name="SE.PRM.ENRR.MA" localSheetId="12">#REF!</definedName>
    <definedName name="SE.PRM.ENRR.MA" localSheetId="3">#REF!</definedName>
    <definedName name="SE.PRM.ENRR.MA" localSheetId="19">#REF!</definedName>
    <definedName name="SE.PRM.ENRR.MA" localSheetId="14">#REF!</definedName>
    <definedName name="SE.PRM.ENRR.MA" localSheetId="17">#REF!</definedName>
    <definedName name="SE.PRM.ENRR.MA" localSheetId="2">#REF!</definedName>
    <definedName name="SE.PRM.ENRR.MA">#REF!</definedName>
    <definedName name="SectorTable">#N/A</definedName>
    <definedName name="Selagr" localSheetId="12">#REF!</definedName>
    <definedName name="Selagr" localSheetId="3">#REF!</definedName>
    <definedName name="Selagr" localSheetId="19">#REF!</definedName>
    <definedName name="Selagr" localSheetId="14">#REF!</definedName>
    <definedName name="Selagr" localSheetId="17">#REF!</definedName>
    <definedName name="Selagr" localSheetId="2">#REF!</definedName>
    <definedName name="Selagr">#REF!</definedName>
    <definedName name="Selgds" localSheetId="12">#REF!</definedName>
    <definedName name="Selgds" localSheetId="3">#REF!</definedName>
    <definedName name="Selgds" localSheetId="19">#REF!</definedName>
    <definedName name="Selgds" localSheetId="14">#REF!</definedName>
    <definedName name="Selgds" localSheetId="17">#REF!</definedName>
    <definedName name="Selgds" localSheetId="2">#REF!</definedName>
    <definedName name="Selgds">#REF!</definedName>
    <definedName name="SIG" localSheetId="12">#REF!</definedName>
    <definedName name="SIG" localSheetId="3">#REF!</definedName>
    <definedName name="SIG" localSheetId="19">#REF!</definedName>
    <definedName name="SIG" localSheetId="14">#REF!</definedName>
    <definedName name="SIG" localSheetId="17">#REF!</definedName>
    <definedName name="SIG" localSheetId="2">#REF!</definedName>
    <definedName name="SIG">#REF!</definedName>
    <definedName name="SL.AGR.TOTL.IN" localSheetId="12">#REF!</definedName>
    <definedName name="SL.AGR.TOTL.IN" localSheetId="3">#REF!</definedName>
    <definedName name="SL.AGR.TOTL.IN" localSheetId="19">#REF!</definedName>
    <definedName name="SL.AGR.TOTL.IN" localSheetId="14">#REF!</definedName>
    <definedName name="SL.AGR.TOTL.IN" localSheetId="17">#REF!</definedName>
    <definedName name="SL.AGR.TOTL.IN" localSheetId="2">#REF!</definedName>
    <definedName name="SL.AGR.TOTL.IN">#REF!</definedName>
    <definedName name="SL.IND.TOTL.IN" localSheetId="12">#REF!</definedName>
    <definedName name="SL.IND.TOTL.IN" localSheetId="3">#REF!</definedName>
    <definedName name="SL.IND.TOTL.IN" localSheetId="19">#REF!</definedName>
    <definedName name="SL.IND.TOTL.IN" localSheetId="14">#REF!</definedName>
    <definedName name="SL.IND.TOTL.IN" localSheetId="17">#REF!</definedName>
    <definedName name="SL.IND.TOTL.IN" localSheetId="2">#REF!</definedName>
    <definedName name="SL.IND.TOTL.IN">#REF!</definedName>
    <definedName name="SL.SRV.TOTL.IN" localSheetId="12">#REF!</definedName>
    <definedName name="SL.SRV.TOTL.IN" localSheetId="3">#REF!</definedName>
    <definedName name="SL.SRV.TOTL.IN" localSheetId="19">#REF!</definedName>
    <definedName name="SL.SRV.TOTL.IN" localSheetId="14">#REF!</definedName>
    <definedName name="SL.SRV.TOTL.IN" localSheetId="17">#REF!</definedName>
    <definedName name="SL.SRV.TOTL.IN" localSheetId="2">#REF!</definedName>
    <definedName name="SL.SRV.TOTL.IN">#REF!</definedName>
    <definedName name="SL.TLF.TOTL.IN" localSheetId="12">#REF!</definedName>
    <definedName name="SL.TLF.TOTL.IN" localSheetId="3">#REF!</definedName>
    <definedName name="SL.TLF.TOTL.IN" localSheetId="19">#REF!</definedName>
    <definedName name="SL.TLF.TOTL.IN" localSheetId="14">#REF!</definedName>
    <definedName name="SL.TLF.TOTL.IN" localSheetId="17">#REF!</definedName>
    <definedName name="SL.TLF.TOTL.IN" localSheetId="2">#REF!</definedName>
    <definedName name="SL.TLF.TOTL.IN">#REF!</definedName>
    <definedName name="SP.DYN.CBRT.IN" localSheetId="12">#REF!</definedName>
    <definedName name="SP.DYN.CBRT.IN" localSheetId="3">#REF!</definedName>
    <definedName name="SP.DYN.CBRT.IN" localSheetId="19">#REF!</definedName>
    <definedName name="SP.DYN.CBRT.IN" localSheetId="14">#REF!</definedName>
    <definedName name="SP.DYN.CBRT.IN" localSheetId="17">#REF!</definedName>
    <definedName name="SP.DYN.CBRT.IN" localSheetId="2">#REF!</definedName>
    <definedName name="SP.DYN.CBRT.IN">#REF!</definedName>
    <definedName name="SP.DYN.CDRT.IN" localSheetId="12">#REF!</definedName>
    <definedName name="SP.DYN.CDRT.IN" localSheetId="3">#REF!</definedName>
    <definedName name="SP.DYN.CDRT.IN" localSheetId="19">#REF!</definedName>
    <definedName name="SP.DYN.CDRT.IN" localSheetId="14">#REF!</definedName>
    <definedName name="SP.DYN.CDRT.IN" localSheetId="17">#REF!</definedName>
    <definedName name="SP.DYN.CDRT.IN" localSheetId="2">#REF!</definedName>
    <definedName name="SP.DYN.CDRT.IN">#REF!</definedName>
    <definedName name="SP.DYN.IMRT.IN" localSheetId="12">#REF!</definedName>
    <definedName name="SP.DYN.IMRT.IN" localSheetId="3">#REF!</definedName>
    <definedName name="SP.DYN.IMRT.IN" localSheetId="19">#REF!</definedName>
    <definedName name="SP.DYN.IMRT.IN" localSheetId="14">#REF!</definedName>
    <definedName name="SP.DYN.IMRT.IN" localSheetId="17">#REF!</definedName>
    <definedName name="SP.DYN.IMRT.IN" localSheetId="2">#REF!</definedName>
    <definedName name="SP.DYN.IMRT.IN">#REF!</definedName>
    <definedName name="SP.DYN.LE00.IN" localSheetId="12">#REF!</definedName>
    <definedName name="SP.DYN.LE00.IN" localSheetId="3">#REF!</definedName>
    <definedName name="SP.DYN.LE00.IN" localSheetId="19">#REF!</definedName>
    <definedName name="SP.DYN.LE00.IN" localSheetId="14">#REF!</definedName>
    <definedName name="SP.DYN.LE00.IN" localSheetId="17">#REF!</definedName>
    <definedName name="SP.DYN.LE00.IN" localSheetId="2">#REF!</definedName>
    <definedName name="SP.DYN.LE00.IN">#REF!</definedName>
    <definedName name="SP.POP.GROW" localSheetId="12">#REF!</definedName>
    <definedName name="SP.POP.GROW" localSheetId="3">#REF!</definedName>
    <definedName name="SP.POP.GROW" localSheetId="19">#REF!</definedName>
    <definedName name="SP.POP.GROW" localSheetId="14">#REF!</definedName>
    <definedName name="SP.POP.GROW" localSheetId="17">#REF!</definedName>
    <definedName name="SP.POP.GROW" localSheetId="2">#REF!</definedName>
    <definedName name="SP.POP.GROW">#REF!</definedName>
    <definedName name="SP.POP.TOTL" localSheetId="12">#REF!</definedName>
    <definedName name="SP.POP.TOTL" localSheetId="3">#REF!</definedName>
    <definedName name="SP.POP.TOTL" localSheetId="19">#REF!</definedName>
    <definedName name="SP.POP.TOTL" localSheetId="14">#REF!</definedName>
    <definedName name="SP.POP.TOTL" localSheetId="17">#REF!</definedName>
    <definedName name="SP.POP.TOTL" localSheetId="2">#REF!</definedName>
    <definedName name="SP.POP.TOTL">#REF!</definedName>
    <definedName name="SP.URB.TOTL.IN.ZS" localSheetId="12">#REF!</definedName>
    <definedName name="SP.URB.TOTL.IN.ZS" localSheetId="3">#REF!</definedName>
    <definedName name="SP.URB.TOTL.IN.ZS" localSheetId="19">#REF!</definedName>
    <definedName name="SP.URB.TOTL.IN.ZS" localSheetId="14">#REF!</definedName>
    <definedName name="SP.URB.TOTL.IN.ZS" localSheetId="17">#REF!</definedName>
    <definedName name="SP.URB.TOTL.IN.ZS" localSheetId="2">#REF!</definedName>
    <definedName name="SP.URB.TOTL.IN.ZS">#REF!</definedName>
    <definedName name="Sum_Previous_Pay" localSheetId="12">'[5]m Project Num-Sevice-Pay'!#REF!</definedName>
    <definedName name="Sum_Previous_Pay" localSheetId="3">'[5]m Project Num-Sevice-Pay'!#REF!</definedName>
    <definedName name="Sum_Previous_Pay" localSheetId="19">'[5]m Project Num-Sevice-Pay'!#REF!</definedName>
    <definedName name="Sum_Previous_Pay" localSheetId="14">'[5]m Project Num-Sevice-Pay'!#REF!</definedName>
    <definedName name="Sum_Previous_Pay" localSheetId="17">'[5]m Project Num-Sevice-Pay'!#REF!</definedName>
    <definedName name="Sum_Previous_Pay" localSheetId="2">'[5]m Project Num-Sevice-Pay'!#REF!</definedName>
    <definedName name="Sum_Previous_Pay">'[5]m Project Num-Sevice-Pay'!#REF!</definedName>
    <definedName name="Sum_Total_Pays" localSheetId="12">'[5]m Project Num-Sevice-Pay'!#REF!</definedName>
    <definedName name="Sum_Total_Pays" localSheetId="3">'[5]m Project Num-Sevice-Pay'!#REF!</definedName>
    <definedName name="Sum_Total_Pays" localSheetId="19">'[5]m Project Num-Sevice-Pay'!#REF!</definedName>
    <definedName name="Sum_Total_Pays" localSheetId="14">'[5]m Project Num-Sevice-Pay'!#REF!</definedName>
    <definedName name="Sum_Total_Pays" localSheetId="17">'[5]m Project Num-Sevice-Pay'!#REF!</definedName>
    <definedName name="Sum_Total_Pays" localSheetId="2">'[5]m Project Num-Sevice-Pay'!#REF!</definedName>
    <definedName name="Sum_Total_Pays">'[5]m Project Num-Sevice-Pay'!#REF!</definedName>
    <definedName name="TM.PRI.NFSV.XU" localSheetId="12">#REF!</definedName>
    <definedName name="TM.PRI.NFSV.XU" localSheetId="3">#REF!</definedName>
    <definedName name="TM.PRI.NFSV.XU" localSheetId="19">#REF!</definedName>
    <definedName name="TM.PRI.NFSV.XU" localSheetId="14">#REF!</definedName>
    <definedName name="TM.PRI.NFSV.XU" localSheetId="17">#REF!</definedName>
    <definedName name="TM.PRI.NFSV.XU" localSheetId="2">#REF!</definedName>
    <definedName name="TM.PRI.NFSV.XU">#REF!</definedName>
    <definedName name="TM.VAL.ENGY.CD.WB" localSheetId="12">#REF!</definedName>
    <definedName name="TM.VAL.ENGY.CD.WB" localSheetId="3">#REF!</definedName>
    <definedName name="TM.VAL.ENGY.CD.WB" localSheetId="19">#REF!</definedName>
    <definedName name="TM.VAL.ENGY.CD.WB" localSheetId="14">#REF!</definedName>
    <definedName name="TM.VAL.ENGY.CD.WB" localSheetId="17">#REF!</definedName>
    <definedName name="TM.VAL.ENGY.CD.WB" localSheetId="2">#REF!</definedName>
    <definedName name="TM.VAL.ENGY.CD.WB">#REF!</definedName>
    <definedName name="TM.VAL.ENGY.KD.WB" localSheetId="12">#REF!</definedName>
    <definedName name="TM.VAL.ENGY.KD.WB" localSheetId="3">#REF!</definedName>
    <definedName name="TM.VAL.ENGY.KD.WB" localSheetId="19">#REF!</definedName>
    <definedName name="TM.VAL.ENGY.KD.WB" localSheetId="14">#REF!</definedName>
    <definedName name="TM.VAL.ENGY.KD.WB" localSheetId="17">#REF!</definedName>
    <definedName name="TM.VAL.ENGY.KD.WB" localSheetId="2">#REF!</definedName>
    <definedName name="TM.VAL.ENGY.KD.WB">#REF!</definedName>
    <definedName name="TM.VAL.FOOD.CD.WB" localSheetId="12">#REF!</definedName>
    <definedName name="TM.VAL.FOOD.CD.WB" localSheetId="3">#REF!</definedName>
    <definedName name="TM.VAL.FOOD.CD.WB" localSheetId="19">#REF!</definedName>
    <definedName name="TM.VAL.FOOD.CD.WB" localSheetId="14">#REF!</definedName>
    <definedName name="TM.VAL.FOOD.CD.WB" localSheetId="17">#REF!</definedName>
    <definedName name="TM.VAL.FOOD.CD.WB" localSheetId="2">#REF!</definedName>
    <definedName name="TM.VAL.FOOD.CD.WB">#REF!</definedName>
    <definedName name="TM.VAL.FOOD.KD.WB" localSheetId="12">#REF!</definedName>
    <definedName name="TM.VAL.FOOD.KD.WB" localSheetId="3">#REF!</definedName>
    <definedName name="TM.VAL.FOOD.KD.WB" localSheetId="19">#REF!</definedName>
    <definedName name="TM.VAL.FOOD.KD.WB" localSheetId="14">#REF!</definedName>
    <definedName name="TM.VAL.FOOD.KD.WB" localSheetId="17">#REF!</definedName>
    <definedName name="TM.VAL.FOOD.KD.WB" localSheetId="2">#REF!</definedName>
    <definedName name="TM.VAL.FOOD.KD.WB">#REF!</definedName>
    <definedName name="TM.VAL.KGDS.CD.WB" localSheetId="12">#REF!</definedName>
    <definedName name="TM.VAL.KGDS.CD.WB" localSheetId="3">#REF!</definedName>
    <definedName name="TM.VAL.KGDS.CD.WB" localSheetId="19">#REF!</definedName>
    <definedName name="TM.VAL.KGDS.CD.WB" localSheetId="14">#REF!</definedName>
    <definedName name="TM.VAL.KGDS.CD.WB" localSheetId="17">#REF!</definedName>
    <definedName name="TM.VAL.KGDS.CD.WB" localSheetId="2">#REF!</definedName>
    <definedName name="TM.VAL.KGDS.CD.WB">#REF!</definedName>
    <definedName name="TM.VAL.KGDS.KD.WB" localSheetId="12">#REF!</definedName>
    <definedName name="TM.VAL.KGDS.KD.WB" localSheetId="3">#REF!</definedName>
    <definedName name="TM.VAL.KGDS.KD.WB" localSheetId="19">#REF!</definedName>
    <definedName name="TM.VAL.KGDS.KD.WB" localSheetId="14">#REF!</definedName>
    <definedName name="TM.VAL.KGDS.KD.WB" localSheetId="17">#REF!</definedName>
    <definedName name="TM.VAL.KGDS.KD.WB" localSheetId="2">#REF!</definedName>
    <definedName name="TM.VAL.KGDS.KD.WB">#REF!</definedName>
    <definedName name="TM.VAL.MRCH.CD.WB" localSheetId="12">#REF!</definedName>
    <definedName name="TM.VAL.MRCH.CD.WB" localSheetId="3">#REF!</definedName>
    <definedName name="TM.VAL.MRCH.CD.WB" localSheetId="19">#REF!</definedName>
    <definedName name="TM.VAL.MRCH.CD.WB" localSheetId="14">#REF!</definedName>
    <definedName name="TM.VAL.MRCH.CD.WB" localSheetId="17">#REF!</definedName>
    <definedName name="TM.VAL.MRCH.CD.WB" localSheetId="2">#REF!</definedName>
    <definedName name="TM.VAL.MRCH.CD.WB">#REF!</definedName>
    <definedName name="TM.VAL.MRCH.KD.WB" localSheetId="12">#REF!</definedName>
    <definedName name="TM.VAL.MRCH.KD.WB" localSheetId="3">#REF!</definedName>
    <definedName name="TM.VAL.MRCH.KD.WB" localSheetId="19">#REF!</definedName>
    <definedName name="TM.VAL.MRCH.KD.WB" localSheetId="14">#REF!</definedName>
    <definedName name="TM.VAL.MRCH.KD.WB" localSheetId="17">#REF!</definedName>
    <definedName name="TM.VAL.MRCH.KD.WB" localSheetId="2">#REF!</definedName>
    <definedName name="TM.VAL.MRCH.KD.WB">#REF!</definedName>
    <definedName name="TM.VAL.NFCG.CD.WB" localSheetId="12">#REF!</definedName>
    <definedName name="TM.VAL.NFCG.CD.WB" localSheetId="3">#REF!</definedName>
    <definedName name="TM.VAL.NFCG.CD.WB" localSheetId="19">#REF!</definedName>
    <definedName name="TM.VAL.NFCG.CD.WB" localSheetId="14">#REF!</definedName>
    <definedName name="TM.VAL.NFCG.CD.WB" localSheetId="17">#REF!</definedName>
    <definedName name="TM.VAL.NFCG.CD.WB" localSheetId="2">#REF!</definedName>
    <definedName name="TM.VAL.NFCG.CD.WB">#REF!</definedName>
    <definedName name="TM.VAL.NFCG.KD.WB" localSheetId="12">#REF!</definedName>
    <definedName name="TM.VAL.NFCG.KD.WB" localSheetId="3">#REF!</definedName>
    <definedName name="TM.VAL.NFCG.KD.WB" localSheetId="19">#REF!</definedName>
    <definedName name="TM.VAL.NFCG.KD.WB" localSheetId="14">#REF!</definedName>
    <definedName name="TM.VAL.NFCG.KD.WB" localSheetId="17">#REF!</definedName>
    <definedName name="TM.VAL.NFCG.KD.WB" localSheetId="2">#REF!</definedName>
    <definedName name="TM.VAL.NFCG.KD.WB">#REF!</definedName>
    <definedName name="TM.VAL.RAWM.CD.WB" localSheetId="12">#REF!</definedName>
    <definedName name="TM.VAL.RAWM.CD.WB" localSheetId="3">#REF!</definedName>
    <definedName name="TM.VAL.RAWM.CD.WB" localSheetId="19">#REF!</definedName>
    <definedName name="TM.VAL.RAWM.CD.WB" localSheetId="14">#REF!</definedName>
    <definedName name="TM.VAL.RAWM.CD.WB" localSheetId="17">#REF!</definedName>
    <definedName name="TM.VAL.RAWM.CD.WB" localSheetId="2">#REF!</definedName>
    <definedName name="TM.VAL.RAWM.CD.WB">#REF!</definedName>
    <definedName name="TM.VAL.RAWM.KD.WB" localSheetId="12">#REF!</definedName>
    <definedName name="TM.VAL.RAWM.KD.WB" localSheetId="3">#REF!</definedName>
    <definedName name="TM.VAL.RAWM.KD.WB" localSheetId="19">#REF!</definedName>
    <definedName name="TM.VAL.RAWM.KD.WB" localSheetId="14">#REF!</definedName>
    <definedName name="TM.VAL.RAWM.KD.WB" localSheetId="17">#REF!</definedName>
    <definedName name="TM.VAL.RAWM.KD.WB" localSheetId="2">#REF!</definedName>
    <definedName name="TM.VAL.RAWM.KD.WB">#REF!</definedName>
    <definedName name="TM.VAL.RAWP.CD.WB" localSheetId="12">#REF!</definedName>
    <definedName name="TM.VAL.RAWP.CD.WB" localSheetId="3">#REF!</definedName>
    <definedName name="TM.VAL.RAWP.CD.WB" localSheetId="19">#REF!</definedName>
    <definedName name="TM.VAL.RAWP.CD.WB" localSheetId="14">#REF!</definedName>
    <definedName name="TM.VAL.RAWP.CD.WB" localSheetId="17">#REF!</definedName>
    <definedName name="TM.VAL.RAWP.CD.WB" localSheetId="2">#REF!</definedName>
    <definedName name="TM.VAL.RAWP.CD.WB">#REF!</definedName>
    <definedName name="TM.VAL.RAWP.KD.WB" localSheetId="12">#REF!</definedName>
    <definedName name="TM.VAL.RAWP.KD.WB" localSheetId="3">#REF!</definedName>
    <definedName name="TM.VAL.RAWP.KD.WB" localSheetId="19">#REF!</definedName>
    <definedName name="TM.VAL.RAWP.KD.WB" localSheetId="14">#REF!</definedName>
    <definedName name="TM.VAL.RAWP.KD.WB" localSheetId="17">#REF!</definedName>
    <definedName name="TM.VAL.RAWP.KD.WB" localSheetId="2">#REF!</definedName>
    <definedName name="TM.VAL.RAWP.KD.WB">#REF!</definedName>
    <definedName name="TM.VAL.RAWT.CD.WB" localSheetId="12">#REF!</definedName>
    <definedName name="TM.VAL.RAWT.CD.WB" localSheetId="3">#REF!</definedName>
    <definedName name="TM.VAL.RAWT.CD.WB" localSheetId="19">#REF!</definedName>
    <definedName name="TM.VAL.RAWT.CD.WB" localSheetId="14">#REF!</definedName>
    <definedName name="TM.VAL.RAWT.CD.WB" localSheetId="17">#REF!</definedName>
    <definedName name="TM.VAL.RAWT.CD.WB" localSheetId="2">#REF!</definedName>
    <definedName name="TM.VAL.RAWT.CD.WB">#REF!</definedName>
    <definedName name="TM.VAL.RAWT.KD.WB" localSheetId="12">#REF!</definedName>
    <definedName name="TM.VAL.RAWT.KD.WB" localSheetId="3">#REF!</definedName>
    <definedName name="TM.VAL.RAWT.KD.WB" localSheetId="19">#REF!</definedName>
    <definedName name="TM.VAL.RAWT.KD.WB" localSheetId="14">#REF!</definedName>
    <definedName name="TM.VAL.RAWT.KD.WB" localSheetId="17">#REF!</definedName>
    <definedName name="TM.VAL.RAWT.KD.WB" localSheetId="2">#REF!</definedName>
    <definedName name="TM.VAL.RAWT.KD.WB">#REF!</definedName>
    <definedName name="TM.VOL.NFSV.XD" localSheetId="12">#REF!</definedName>
    <definedName name="TM.VOL.NFSV.XD" localSheetId="3">#REF!</definedName>
    <definedName name="TM.VOL.NFSV.XD" localSheetId="19">#REF!</definedName>
    <definedName name="TM.VOL.NFSV.XD" localSheetId="14">#REF!</definedName>
    <definedName name="TM.VOL.NFSV.XD" localSheetId="17">#REF!</definedName>
    <definedName name="TM.VOL.NFSV.XD" localSheetId="2">#REF!</definedName>
    <definedName name="TM.VOL.NFSV.XD">#REF!</definedName>
    <definedName name="Total_Service" localSheetId="12">#REF!</definedName>
    <definedName name="Total_Service" localSheetId="3">#REF!</definedName>
    <definedName name="Total_Service" localSheetId="19">#REF!</definedName>
    <definedName name="Total_Service" localSheetId="14">#REF!</definedName>
    <definedName name="Total_Service" localSheetId="17">#REF!</definedName>
    <definedName name="Total_Service" localSheetId="2">#REF!</definedName>
    <definedName name="Total_Service">#REF!</definedName>
    <definedName name="TX.PRI.NFSV.XU" localSheetId="12">#REF!</definedName>
    <definedName name="TX.PRI.NFSV.XU" localSheetId="3">#REF!</definedName>
    <definedName name="TX.PRI.NFSV.XU" localSheetId="19">#REF!</definedName>
    <definedName name="TX.PRI.NFSV.XU" localSheetId="14">#REF!</definedName>
    <definedName name="TX.PRI.NFSV.XU" localSheetId="17">#REF!</definedName>
    <definedName name="TX.PRI.NFSV.XU" localSheetId="2">#REF!</definedName>
    <definedName name="TX.PRI.NFSV.XU">#REF!</definedName>
    <definedName name="TX.QTY.COM1.XD.WB" localSheetId="12">#REF!</definedName>
    <definedName name="TX.QTY.COM1.XD.WB" localSheetId="3">#REF!</definedName>
    <definedName name="TX.QTY.COM1.XD.WB" localSheetId="19">#REF!</definedName>
    <definedName name="TX.QTY.COM1.XD.WB" localSheetId="14">#REF!</definedName>
    <definedName name="TX.QTY.COM1.XD.WB" localSheetId="17">#REF!</definedName>
    <definedName name="TX.QTY.COM1.XD.WB" localSheetId="2">#REF!</definedName>
    <definedName name="TX.QTY.COM1.XD.WB">#REF!</definedName>
    <definedName name="TX.QTY.COM2.XD.WB" localSheetId="12">#REF!</definedName>
    <definedName name="TX.QTY.COM2.XD.WB" localSheetId="3">#REF!</definedName>
    <definedName name="TX.QTY.COM2.XD.WB" localSheetId="19">#REF!</definedName>
    <definedName name="TX.QTY.COM2.XD.WB" localSheetId="14">#REF!</definedName>
    <definedName name="TX.QTY.COM2.XD.WB" localSheetId="17">#REF!</definedName>
    <definedName name="TX.QTY.COM2.XD.WB" localSheetId="2">#REF!</definedName>
    <definedName name="TX.QTY.COM2.XD.WB">#REF!</definedName>
    <definedName name="TX.QTY.COM3.XD.WB" localSheetId="12">#REF!</definedName>
    <definedName name="TX.QTY.COM3.XD.WB" localSheetId="3">#REF!</definedName>
    <definedName name="TX.QTY.COM3.XD.WB" localSheetId="19">#REF!</definedName>
    <definedName name="TX.QTY.COM3.XD.WB" localSheetId="14">#REF!</definedName>
    <definedName name="TX.QTY.COM3.XD.WB" localSheetId="17">#REF!</definedName>
    <definedName name="TX.QTY.COM3.XD.WB" localSheetId="2">#REF!</definedName>
    <definedName name="TX.QTY.COM3.XD.WB">#REF!</definedName>
    <definedName name="TX.QTY.COM4.XD.WB" localSheetId="12">#REF!</definedName>
    <definedName name="TX.QTY.COM4.XD.WB" localSheetId="3">#REF!</definedName>
    <definedName name="TX.QTY.COM4.XD.WB" localSheetId="19">#REF!</definedName>
    <definedName name="TX.QTY.COM4.XD.WB" localSheetId="14">#REF!</definedName>
    <definedName name="TX.QTY.COM4.XD.WB" localSheetId="17">#REF!</definedName>
    <definedName name="TX.QTY.COM4.XD.WB" localSheetId="2">#REF!</definedName>
    <definedName name="TX.QTY.COM4.XD.WB">#REF!</definedName>
    <definedName name="TX.QTY.MANF.XD.WB" localSheetId="12">#REF!</definedName>
    <definedName name="TX.QTY.MANF.XD.WB" localSheetId="3">#REF!</definedName>
    <definedName name="TX.QTY.MANF.XD.WB" localSheetId="19">#REF!</definedName>
    <definedName name="TX.QTY.MANF.XD.WB" localSheetId="14">#REF!</definedName>
    <definedName name="TX.QTY.MANF.XD.WB" localSheetId="17">#REF!</definedName>
    <definedName name="TX.QTY.MANF.XD.WB" localSheetId="2">#REF!</definedName>
    <definedName name="TX.QTY.MANF.XD.WB">#REF!</definedName>
    <definedName name="TX.QTY.MRCH.XD.WB" localSheetId="12">#REF!</definedName>
    <definedName name="TX.QTY.MRCH.XD.WB" localSheetId="3">#REF!</definedName>
    <definedName name="TX.QTY.MRCH.XD.WB" localSheetId="19">#REF!</definedName>
    <definedName name="TX.QTY.MRCH.XD.WB" localSheetId="14">#REF!</definedName>
    <definedName name="TX.QTY.MRCH.XD.WB" localSheetId="17">#REF!</definedName>
    <definedName name="TX.QTY.MRCH.XD.WB" localSheetId="2">#REF!</definedName>
    <definedName name="TX.QTY.MRCH.XD.WB">#REF!</definedName>
    <definedName name="TX.QTY.OCOM.XD.WB" localSheetId="12">#REF!</definedName>
    <definedName name="TX.QTY.OCOM.XD.WB" localSheetId="3">#REF!</definedName>
    <definedName name="TX.QTY.OCOM.XD.WB" localSheetId="19">#REF!</definedName>
    <definedName name="TX.QTY.OCOM.XD.WB" localSheetId="14">#REF!</definedName>
    <definedName name="TX.QTY.OCOM.XD.WB" localSheetId="17">#REF!</definedName>
    <definedName name="TX.QTY.OCOM.XD.WB" localSheetId="2">#REF!</definedName>
    <definedName name="TX.QTY.OCOM.XD.WB">#REF!</definedName>
    <definedName name="TX.QTY.TCOM.XD.WB" localSheetId="12">#REF!</definedName>
    <definedName name="TX.QTY.TCOM.XD.WB" localSheetId="3">#REF!</definedName>
    <definedName name="TX.QTY.TCOM.XD.WB" localSheetId="19">#REF!</definedName>
    <definedName name="TX.QTY.TCOM.XD.WB" localSheetId="14">#REF!</definedName>
    <definedName name="TX.QTY.TCOM.XD.WB" localSheetId="17">#REF!</definedName>
    <definedName name="TX.QTY.TCOM.XD.WB" localSheetId="2">#REF!</definedName>
    <definedName name="TX.QTY.TCOM.XD.WB">#REF!</definedName>
    <definedName name="TX.VAL.COM1.CD.WB" localSheetId="12">#REF!</definedName>
    <definedName name="TX.VAL.COM1.CD.WB" localSheetId="3">#REF!</definedName>
    <definedName name="TX.VAL.COM1.CD.WB" localSheetId="19">#REF!</definedName>
    <definedName name="TX.VAL.COM1.CD.WB" localSheetId="14">#REF!</definedName>
    <definedName name="TX.VAL.COM1.CD.WB" localSheetId="17">#REF!</definedName>
    <definedName name="TX.VAL.COM1.CD.WB" localSheetId="2">#REF!</definedName>
    <definedName name="TX.VAL.COM1.CD.WB">#REF!</definedName>
    <definedName name="TX.VAL.COM1.KD.WB" localSheetId="12">#REF!</definedName>
    <definedName name="TX.VAL.COM1.KD.WB" localSheetId="3">#REF!</definedName>
    <definedName name="TX.VAL.COM1.KD.WB" localSheetId="19">#REF!</definedName>
    <definedName name="TX.VAL.COM1.KD.WB" localSheetId="14">#REF!</definedName>
    <definedName name="TX.VAL.COM1.KD.WB" localSheetId="17">#REF!</definedName>
    <definedName name="TX.VAL.COM1.KD.WB" localSheetId="2">#REF!</definedName>
    <definedName name="TX.VAL.COM1.KD.WB">#REF!</definedName>
    <definedName name="TX.VAL.COM2.CD.WB" localSheetId="12">#REF!</definedName>
    <definedName name="TX.VAL.COM2.CD.WB" localSheetId="3">#REF!</definedName>
    <definedName name="TX.VAL.COM2.CD.WB" localSheetId="19">#REF!</definedName>
    <definedName name="TX.VAL.COM2.CD.WB" localSheetId="14">#REF!</definedName>
    <definedName name="TX.VAL.COM2.CD.WB" localSheetId="17">#REF!</definedName>
    <definedName name="TX.VAL.COM2.CD.WB" localSheetId="2">#REF!</definedName>
    <definedName name="TX.VAL.COM2.CD.WB">#REF!</definedName>
    <definedName name="TX.VAL.COM2.KD.WB" localSheetId="12">#REF!</definedName>
    <definedName name="TX.VAL.COM2.KD.WB" localSheetId="3">#REF!</definedName>
    <definedName name="TX.VAL.COM2.KD.WB" localSheetId="19">#REF!</definedName>
    <definedName name="TX.VAL.COM2.KD.WB" localSheetId="14">#REF!</definedName>
    <definedName name="TX.VAL.COM2.KD.WB" localSheetId="17">#REF!</definedName>
    <definedName name="TX.VAL.COM2.KD.WB" localSheetId="2">#REF!</definedName>
    <definedName name="TX.VAL.COM2.KD.WB">#REF!</definedName>
    <definedName name="TX.VAL.COM3.CD.WB" localSheetId="12">#REF!</definedName>
    <definedName name="TX.VAL.COM3.CD.WB" localSheetId="3">#REF!</definedName>
    <definedName name="TX.VAL.COM3.CD.WB" localSheetId="19">#REF!</definedName>
    <definedName name="TX.VAL.COM3.CD.WB" localSheetId="14">#REF!</definedName>
    <definedName name="TX.VAL.COM3.CD.WB" localSheetId="17">#REF!</definedName>
    <definedName name="TX.VAL.COM3.CD.WB" localSheetId="2">#REF!</definedName>
    <definedName name="TX.VAL.COM3.CD.WB">#REF!</definedName>
    <definedName name="TX.VAL.COM3.KD.WB" localSheetId="12">#REF!</definedName>
    <definedName name="TX.VAL.COM3.KD.WB" localSheetId="3">#REF!</definedName>
    <definedName name="TX.VAL.COM3.KD.WB" localSheetId="19">#REF!</definedName>
    <definedName name="TX.VAL.COM3.KD.WB" localSheetId="14">#REF!</definedName>
    <definedName name="TX.VAL.COM3.KD.WB" localSheetId="17">#REF!</definedName>
    <definedName name="TX.VAL.COM3.KD.WB" localSheetId="2">#REF!</definedName>
    <definedName name="TX.VAL.COM3.KD.WB">#REF!</definedName>
    <definedName name="TX.VAL.COM4.CD.WB" localSheetId="12">#REF!</definedName>
    <definedName name="TX.VAL.COM4.CD.WB" localSheetId="3">#REF!</definedName>
    <definedName name="TX.VAL.COM4.CD.WB" localSheetId="19">#REF!</definedName>
    <definedName name="TX.VAL.COM4.CD.WB" localSheetId="14">#REF!</definedName>
    <definedName name="TX.VAL.COM4.CD.WB" localSheetId="17">#REF!</definedName>
    <definedName name="TX.VAL.COM4.CD.WB" localSheetId="2">#REF!</definedName>
    <definedName name="TX.VAL.COM4.CD.WB">#REF!</definedName>
    <definedName name="TX.VAL.COM4.KD.WB" localSheetId="12">#REF!</definedName>
    <definedName name="TX.VAL.COM4.KD.WB" localSheetId="3">#REF!</definedName>
    <definedName name="TX.VAL.COM4.KD.WB" localSheetId="19">#REF!</definedName>
    <definedName name="TX.VAL.COM4.KD.WB" localSheetId="14">#REF!</definedName>
    <definedName name="TX.VAL.COM4.KD.WB" localSheetId="17">#REF!</definedName>
    <definedName name="TX.VAL.COM4.KD.WB" localSheetId="2">#REF!</definedName>
    <definedName name="TX.VAL.COM4.KD.WB">#REF!</definedName>
    <definedName name="TX.VAL.MANF.CD.WB" localSheetId="12">#REF!</definedName>
    <definedName name="TX.VAL.MANF.CD.WB" localSheetId="3">#REF!</definedName>
    <definedName name="TX.VAL.MANF.CD.WB" localSheetId="19">#REF!</definedName>
    <definedName name="TX.VAL.MANF.CD.WB" localSheetId="14">#REF!</definedName>
    <definedName name="TX.VAL.MANF.CD.WB" localSheetId="17">#REF!</definedName>
    <definedName name="TX.VAL.MANF.CD.WB" localSheetId="2">#REF!</definedName>
    <definedName name="TX.VAL.MANF.CD.WB">#REF!</definedName>
    <definedName name="TX.VAL.MANF.KD.WB" localSheetId="12">#REF!</definedName>
    <definedName name="TX.VAL.MANF.KD.WB" localSheetId="3">#REF!</definedName>
    <definedName name="TX.VAL.MANF.KD.WB" localSheetId="19">#REF!</definedName>
    <definedName name="TX.VAL.MANF.KD.WB" localSheetId="14">#REF!</definedName>
    <definedName name="TX.VAL.MANF.KD.WB" localSheetId="17">#REF!</definedName>
    <definedName name="TX.VAL.MANF.KD.WB" localSheetId="2">#REF!</definedName>
    <definedName name="TX.VAL.MANF.KD.WB">#REF!</definedName>
    <definedName name="TX.VAL.MRCH.CD.WB" localSheetId="12">#REF!</definedName>
    <definedName name="TX.VAL.MRCH.CD.WB" localSheetId="3">#REF!</definedName>
    <definedName name="TX.VAL.MRCH.CD.WB" localSheetId="19">#REF!</definedName>
    <definedName name="TX.VAL.MRCH.CD.WB" localSheetId="14">#REF!</definedName>
    <definedName name="TX.VAL.MRCH.CD.WB" localSheetId="17">#REF!</definedName>
    <definedName name="TX.VAL.MRCH.CD.WB" localSheetId="2">#REF!</definedName>
    <definedName name="TX.VAL.MRCH.CD.WB">#REF!</definedName>
    <definedName name="TX.VAL.MRCH.KD.WB" localSheetId="12">#REF!</definedName>
    <definedName name="TX.VAL.MRCH.KD.WB" localSheetId="3">#REF!</definedName>
    <definedName name="TX.VAL.MRCH.KD.WB" localSheetId="19">#REF!</definedName>
    <definedName name="TX.VAL.MRCH.KD.WB" localSheetId="14">#REF!</definedName>
    <definedName name="TX.VAL.MRCH.KD.WB" localSheetId="17">#REF!</definedName>
    <definedName name="TX.VAL.MRCH.KD.WB" localSheetId="2">#REF!</definedName>
    <definedName name="TX.VAL.MRCH.KD.WB">#REF!</definedName>
    <definedName name="TX.VAL.OCOM.CD.WB" localSheetId="12">#REF!</definedName>
    <definedName name="TX.VAL.OCOM.CD.WB" localSheetId="3">#REF!</definedName>
    <definedName name="TX.VAL.OCOM.CD.WB" localSheetId="19">#REF!</definedName>
    <definedName name="TX.VAL.OCOM.CD.WB" localSheetId="14">#REF!</definedName>
    <definedName name="TX.VAL.OCOM.CD.WB" localSheetId="17">#REF!</definedName>
    <definedName name="TX.VAL.OCOM.CD.WB" localSheetId="2">#REF!</definedName>
    <definedName name="TX.VAL.OCOM.CD.WB">#REF!</definedName>
    <definedName name="TX.VAL.OCOM.KD.WB" localSheetId="12">#REF!</definedName>
    <definedName name="TX.VAL.OCOM.KD.WB" localSheetId="3">#REF!</definedName>
    <definedName name="TX.VAL.OCOM.KD.WB" localSheetId="19">#REF!</definedName>
    <definedName name="TX.VAL.OCOM.KD.WB" localSheetId="14">#REF!</definedName>
    <definedName name="TX.VAL.OCOM.KD.WB" localSheetId="17">#REF!</definedName>
    <definedName name="TX.VAL.OCOM.KD.WB" localSheetId="2">#REF!</definedName>
    <definedName name="TX.VAL.OCOM.KD.WB">#REF!</definedName>
    <definedName name="TX.VAL.TCOM.CD.WB" localSheetId="12">#REF!</definedName>
    <definedName name="TX.VAL.TCOM.CD.WB" localSheetId="3">#REF!</definedName>
    <definedName name="TX.VAL.TCOM.CD.WB" localSheetId="19">#REF!</definedName>
    <definedName name="TX.VAL.TCOM.CD.WB" localSheetId="14">#REF!</definedName>
    <definedName name="TX.VAL.TCOM.CD.WB" localSheetId="17">#REF!</definedName>
    <definedName name="TX.VAL.TCOM.CD.WB" localSheetId="2">#REF!</definedName>
    <definedName name="TX.VAL.TCOM.CD.WB">#REF!</definedName>
    <definedName name="TX.VAL.TCOM.KD.WB" localSheetId="12">#REF!</definedName>
    <definedName name="TX.VAL.TCOM.KD.WB" localSheetId="3">#REF!</definedName>
    <definedName name="TX.VAL.TCOM.KD.WB" localSheetId="19">#REF!</definedName>
    <definedName name="TX.VAL.TCOM.KD.WB" localSheetId="14">#REF!</definedName>
    <definedName name="TX.VAL.TCOM.KD.WB" localSheetId="17">#REF!</definedName>
    <definedName name="TX.VAL.TCOM.KD.WB" localSheetId="2">#REF!</definedName>
    <definedName name="TX.VAL.TCOM.KD.WB">#REF!</definedName>
    <definedName name="TX.VOL.NFSV.XD" localSheetId="12">#REF!</definedName>
    <definedName name="TX.VOL.NFSV.XD" localSheetId="3">#REF!</definedName>
    <definedName name="TX.VOL.NFSV.XD" localSheetId="19">#REF!</definedName>
    <definedName name="TX.VOL.NFSV.XD" localSheetId="14">#REF!</definedName>
    <definedName name="TX.VOL.NFSV.XD" localSheetId="17">#REF!</definedName>
    <definedName name="TX.VOL.NFSV.XD" localSheetId="2">#REF!</definedName>
    <definedName name="TX.VOL.NFSV.XD">#REF!</definedName>
    <definedName name="v">[6]Commutations!$C$3</definedName>
    <definedName name="Valuadd" localSheetId="12">#REF!</definedName>
    <definedName name="Valuadd" localSheetId="3">#REF!</definedName>
    <definedName name="Valuadd" localSheetId="19">#REF!</definedName>
    <definedName name="Valuadd" localSheetId="14">#REF!</definedName>
    <definedName name="Valuadd" localSheetId="17">#REF!</definedName>
    <definedName name="Valuadd" localSheetId="2">#REF!</definedName>
    <definedName name="Valuadd">#REF!</definedName>
    <definedName name="wages" localSheetId="12">#REF!</definedName>
    <definedName name="wages" localSheetId="3">#REF!</definedName>
    <definedName name="wages" localSheetId="19">#REF!</definedName>
    <definedName name="wages" localSheetId="14">#REF!</definedName>
    <definedName name="wages" localSheetId="17">#REF!</definedName>
    <definedName name="wages" localSheetId="2">#REF!</definedName>
    <definedName name="wages">#REF!</definedName>
    <definedName name="WagSect" localSheetId="12">#REF!</definedName>
    <definedName name="WagSect" localSheetId="3">#REF!</definedName>
    <definedName name="WagSect" localSheetId="19">#REF!</definedName>
    <definedName name="WagSect" localSheetId="14">#REF!</definedName>
    <definedName name="WagSect" localSheetId="17">#REF!</definedName>
    <definedName name="WagSect" localSheetId="2">#REF!</definedName>
    <definedName name="WagSect">#REF!</definedName>
    <definedName name="WPI" localSheetId="12">#REF!</definedName>
    <definedName name="WPI" localSheetId="3">#REF!</definedName>
    <definedName name="WPI" localSheetId="19">#REF!</definedName>
    <definedName name="WPI" localSheetId="14">#REF!</definedName>
    <definedName name="WPI" localSheetId="17">#REF!</definedName>
    <definedName name="WPI" localSheetId="2">#REF!</definedName>
    <definedName name="WPI">#REF!</definedName>
    <definedName name="xcc">'[1]067 100 (АПП не имеющ.право) '!xcc</definedName>
    <definedName name="xxx">'[1]067 100 (АПП не имеющ.право) '!xxx</definedName>
    <definedName name="z" localSheetId="12">#REF!</definedName>
    <definedName name="z" localSheetId="3">#REF!</definedName>
    <definedName name="z" localSheetId="19">#REF!</definedName>
    <definedName name="z" localSheetId="14">#REF!</definedName>
    <definedName name="z" localSheetId="17">#REF!</definedName>
    <definedName name="z" localSheetId="2">#REF!</definedName>
    <definedName name="z">#REF!</definedName>
    <definedName name="а" localSheetId="12">#REF!</definedName>
    <definedName name="а" localSheetId="3">#REF!</definedName>
    <definedName name="а" localSheetId="19">#REF!</definedName>
    <definedName name="а" localSheetId="14">#REF!</definedName>
    <definedName name="а" localSheetId="17">#REF!</definedName>
    <definedName name="а" localSheetId="2">#REF!</definedName>
    <definedName name="а">#REF!</definedName>
    <definedName name="а_1" localSheetId="12">#REF!</definedName>
    <definedName name="а_1" localSheetId="3">#REF!</definedName>
    <definedName name="а_1" localSheetId="19">#REF!</definedName>
    <definedName name="а_1" localSheetId="14">#REF!</definedName>
    <definedName name="а_1" localSheetId="17">#REF!</definedName>
    <definedName name="а_1" localSheetId="2">#REF!</definedName>
    <definedName name="а_1">#REF!</definedName>
    <definedName name="а_2" localSheetId="12">#REF!</definedName>
    <definedName name="а_2" localSheetId="3">#REF!</definedName>
    <definedName name="а_2" localSheetId="19">#REF!</definedName>
    <definedName name="а_2" localSheetId="14">#REF!</definedName>
    <definedName name="а_2" localSheetId="17">#REF!</definedName>
    <definedName name="а_2" localSheetId="2">#REF!</definedName>
    <definedName name="а_2">#REF!</definedName>
    <definedName name="а_3" localSheetId="12">#REF!</definedName>
    <definedName name="а_3" localSheetId="3">#REF!</definedName>
    <definedName name="а_3" localSheetId="19">#REF!</definedName>
    <definedName name="а_3" localSheetId="14">#REF!</definedName>
    <definedName name="а_3" localSheetId="17">#REF!</definedName>
    <definedName name="а_3" localSheetId="2">#REF!</definedName>
    <definedName name="а_3">#REF!</definedName>
    <definedName name="а_4" localSheetId="12">#REF!</definedName>
    <definedName name="а_4" localSheetId="3">#REF!</definedName>
    <definedName name="а_4" localSheetId="19">#REF!</definedName>
    <definedName name="а_4" localSheetId="14">#REF!</definedName>
    <definedName name="а_4" localSheetId="17">#REF!</definedName>
    <definedName name="а_4" localSheetId="2">#REF!</definedName>
    <definedName name="а_4">#REF!</definedName>
    <definedName name="А1" localSheetId="12">#REF!</definedName>
    <definedName name="А1" localSheetId="3">#REF!</definedName>
    <definedName name="А1" localSheetId="19">#REF!</definedName>
    <definedName name="А1" localSheetId="14">#REF!</definedName>
    <definedName name="А1" localSheetId="17">#REF!</definedName>
    <definedName name="А1" localSheetId="2">#REF!</definedName>
    <definedName name="А1">#REF!</definedName>
    <definedName name="А1_1" localSheetId="12">#REF!</definedName>
    <definedName name="А1_1" localSheetId="3">#REF!</definedName>
    <definedName name="А1_1" localSheetId="19">#REF!</definedName>
    <definedName name="А1_1" localSheetId="14">#REF!</definedName>
    <definedName name="А1_1" localSheetId="17">#REF!</definedName>
    <definedName name="А1_1" localSheetId="2">#REF!</definedName>
    <definedName name="А1_1">#REF!</definedName>
    <definedName name="А1_10" localSheetId="12">#REF!</definedName>
    <definedName name="А1_10" localSheetId="3">#REF!</definedName>
    <definedName name="А1_10" localSheetId="19">#REF!</definedName>
    <definedName name="А1_10" localSheetId="14">#REF!</definedName>
    <definedName name="А1_10" localSheetId="17">#REF!</definedName>
    <definedName name="А1_10" localSheetId="2">#REF!</definedName>
    <definedName name="А1_10">#REF!</definedName>
    <definedName name="А1_11" localSheetId="12">#REF!</definedName>
    <definedName name="А1_11" localSheetId="3">#REF!</definedName>
    <definedName name="А1_11" localSheetId="19">#REF!</definedName>
    <definedName name="А1_11" localSheetId="14">#REF!</definedName>
    <definedName name="А1_11" localSheetId="17">#REF!</definedName>
    <definedName name="А1_11" localSheetId="2">#REF!</definedName>
    <definedName name="А1_11">#REF!</definedName>
    <definedName name="А1_12" localSheetId="12">#REF!</definedName>
    <definedName name="А1_12" localSheetId="3">#REF!</definedName>
    <definedName name="А1_12" localSheetId="19">#REF!</definedName>
    <definedName name="А1_12" localSheetId="14">#REF!</definedName>
    <definedName name="А1_12" localSheetId="17">#REF!</definedName>
    <definedName name="А1_12" localSheetId="2">#REF!</definedName>
    <definedName name="А1_12">#REF!</definedName>
    <definedName name="А1_13" localSheetId="12">#REF!</definedName>
    <definedName name="А1_13" localSheetId="3">#REF!</definedName>
    <definedName name="А1_13" localSheetId="19">#REF!</definedName>
    <definedName name="А1_13" localSheetId="14">#REF!</definedName>
    <definedName name="А1_13" localSheetId="17">#REF!</definedName>
    <definedName name="А1_13" localSheetId="2">#REF!</definedName>
    <definedName name="А1_13">#REF!</definedName>
    <definedName name="А1_2" localSheetId="12">#REF!</definedName>
    <definedName name="А1_2" localSheetId="3">#REF!</definedName>
    <definedName name="А1_2" localSheetId="19">#REF!</definedName>
    <definedName name="А1_2" localSheetId="14">#REF!</definedName>
    <definedName name="А1_2" localSheetId="17">#REF!</definedName>
    <definedName name="А1_2" localSheetId="2">#REF!</definedName>
    <definedName name="А1_2">#REF!</definedName>
    <definedName name="А1_3" localSheetId="12">#REF!</definedName>
    <definedName name="А1_3" localSheetId="3">#REF!</definedName>
    <definedName name="А1_3" localSheetId="19">#REF!</definedName>
    <definedName name="А1_3" localSheetId="14">#REF!</definedName>
    <definedName name="А1_3" localSheetId="17">#REF!</definedName>
    <definedName name="А1_3" localSheetId="2">#REF!</definedName>
    <definedName name="А1_3">#REF!</definedName>
    <definedName name="А1_4" localSheetId="12">#REF!</definedName>
    <definedName name="А1_4" localSheetId="3">#REF!</definedName>
    <definedName name="А1_4" localSheetId="19">#REF!</definedName>
    <definedName name="А1_4" localSheetId="14">#REF!</definedName>
    <definedName name="А1_4" localSheetId="17">#REF!</definedName>
    <definedName name="А1_4" localSheetId="2">#REF!</definedName>
    <definedName name="А1_4">#REF!</definedName>
    <definedName name="А1_5" localSheetId="12">#REF!</definedName>
    <definedName name="А1_5" localSheetId="3">#REF!</definedName>
    <definedName name="А1_5" localSheetId="19">#REF!</definedName>
    <definedName name="А1_5" localSheetId="14">#REF!</definedName>
    <definedName name="А1_5" localSheetId="17">#REF!</definedName>
    <definedName name="А1_5" localSheetId="2">#REF!</definedName>
    <definedName name="А1_5">#REF!</definedName>
    <definedName name="А1_6" localSheetId="12">#REF!</definedName>
    <definedName name="А1_6" localSheetId="3">#REF!</definedName>
    <definedName name="А1_6" localSheetId="19">#REF!</definedName>
    <definedName name="А1_6" localSheetId="14">#REF!</definedName>
    <definedName name="А1_6" localSheetId="17">#REF!</definedName>
    <definedName name="А1_6" localSheetId="2">#REF!</definedName>
    <definedName name="А1_6">#REF!</definedName>
    <definedName name="А1_7" localSheetId="12">#REF!</definedName>
    <definedName name="А1_7" localSheetId="3">#REF!</definedName>
    <definedName name="А1_7" localSheetId="19">#REF!</definedName>
    <definedName name="А1_7" localSheetId="14">#REF!</definedName>
    <definedName name="А1_7" localSheetId="17">#REF!</definedName>
    <definedName name="А1_7" localSheetId="2">#REF!</definedName>
    <definedName name="А1_7">#REF!</definedName>
    <definedName name="А1_8" localSheetId="12">#REF!</definedName>
    <definedName name="А1_8" localSheetId="3">#REF!</definedName>
    <definedName name="А1_8" localSheetId="19">#REF!</definedName>
    <definedName name="А1_8" localSheetId="14">#REF!</definedName>
    <definedName name="А1_8" localSheetId="17">#REF!</definedName>
    <definedName name="А1_8" localSheetId="2">#REF!</definedName>
    <definedName name="А1_8">#REF!</definedName>
    <definedName name="А1_9" localSheetId="12">#REF!</definedName>
    <definedName name="А1_9" localSheetId="3">#REF!</definedName>
    <definedName name="А1_9" localSheetId="19">#REF!</definedName>
    <definedName name="А1_9" localSheetId="14">#REF!</definedName>
    <definedName name="А1_9" localSheetId="17">#REF!</definedName>
    <definedName name="А1_9" localSheetId="2">#REF!</definedName>
    <definedName name="А1_9">#REF!</definedName>
    <definedName name="А10">#N/A</definedName>
    <definedName name="А10.">#N/A</definedName>
    <definedName name="А11">#N/A</definedName>
    <definedName name="а123" localSheetId="12">#REF!</definedName>
    <definedName name="а123" localSheetId="3">#REF!</definedName>
    <definedName name="а123" localSheetId="19">#REF!</definedName>
    <definedName name="а123" localSheetId="14">#REF!</definedName>
    <definedName name="а123" localSheetId="17">#REF!</definedName>
    <definedName name="а123" localSheetId="2">#REF!</definedName>
    <definedName name="а123">#REF!</definedName>
    <definedName name="А24" localSheetId="12">#REF!</definedName>
    <definedName name="А24" localSheetId="3">#REF!</definedName>
    <definedName name="А24" localSheetId="19">#REF!</definedName>
    <definedName name="А24" localSheetId="14">#REF!</definedName>
    <definedName name="А24" localSheetId="17">#REF!</definedName>
    <definedName name="А24" localSheetId="2">#REF!</definedName>
    <definedName name="А24">#REF!</definedName>
    <definedName name="А24_1" localSheetId="12">#REF!</definedName>
    <definedName name="А24_1" localSheetId="3">#REF!</definedName>
    <definedName name="А24_1" localSheetId="19">#REF!</definedName>
    <definedName name="А24_1" localSheetId="14">#REF!</definedName>
    <definedName name="А24_1" localSheetId="17">#REF!</definedName>
    <definedName name="А24_1" localSheetId="2">#REF!</definedName>
    <definedName name="А24_1">#REF!</definedName>
    <definedName name="А24_2" localSheetId="12">#REF!</definedName>
    <definedName name="А24_2" localSheetId="3">#REF!</definedName>
    <definedName name="А24_2" localSheetId="19">#REF!</definedName>
    <definedName name="А24_2" localSheetId="14">#REF!</definedName>
    <definedName name="А24_2" localSheetId="17">#REF!</definedName>
    <definedName name="А24_2" localSheetId="2">#REF!</definedName>
    <definedName name="А24_2">#REF!</definedName>
    <definedName name="А24_3" localSheetId="12">#REF!</definedName>
    <definedName name="А24_3" localSheetId="3">#REF!</definedName>
    <definedName name="А24_3" localSheetId="19">#REF!</definedName>
    <definedName name="А24_3" localSheetId="14">#REF!</definedName>
    <definedName name="А24_3" localSheetId="17">#REF!</definedName>
    <definedName name="А24_3" localSheetId="2">#REF!</definedName>
    <definedName name="А24_3">#REF!</definedName>
    <definedName name="А24_4" localSheetId="12">#REF!</definedName>
    <definedName name="А24_4" localSheetId="3">#REF!</definedName>
    <definedName name="А24_4" localSheetId="19">#REF!</definedName>
    <definedName name="А24_4" localSheetId="14">#REF!</definedName>
    <definedName name="А24_4" localSheetId="17">#REF!</definedName>
    <definedName name="А24_4" localSheetId="2">#REF!</definedName>
    <definedName name="А24_4">#REF!</definedName>
    <definedName name="аа" localSheetId="12">#REF!</definedName>
    <definedName name="аа" localSheetId="3">#REF!</definedName>
    <definedName name="аа" localSheetId="19">#REF!</definedName>
    <definedName name="аа" localSheetId="14">#REF!</definedName>
    <definedName name="аа" localSheetId="17">#REF!</definedName>
    <definedName name="аа" localSheetId="2">#REF!</definedName>
    <definedName name="аа">#REF!</definedName>
    <definedName name="ааа" localSheetId="12">#REF!</definedName>
    <definedName name="ааа" localSheetId="3">#REF!</definedName>
    <definedName name="ааа" localSheetId="19">#REF!</definedName>
    <definedName name="ааа" localSheetId="14">#REF!</definedName>
    <definedName name="ааа" localSheetId="17">#REF!</definedName>
    <definedName name="ааа" localSheetId="2">#REF!</definedName>
    <definedName name="ааа">#REF!</definedName>
    <definedName name="АБП" localSheetId="12">#REF!</definedName>
    <definedName name="АБП" localSheetId="3">#REF!</definedName>
    <definedName name="АБП" localSheetId="19">#REF!</definedName>
    <definedName name="АБП" localSheetId="14">#REF!</definedName>
    <definedName name="АБП" localSheetId="17">#REF!</definedName>
    <definedName name="АБП" localSheetId="2">#REF!</definedName>
    <definedName name="АБП">#REF!</definedName>
    <definedName name="АБП_1" localSheetId="12">#REF!</definedName>
    <definedName name="АБП_1" localSheetId="3">#REF!</definedName>
    <definedName name="АБП_1" localSheetId="19">#REF!</definedName>
    <definedName name="АБП_1" localSheetId="14">#REF!</definedName>
    <definedName name="АБП_1" localSheetId="17">#REF!</definedName>
    <definedName name="АБП_1" localSheetId="2">#REF!</definedName>
    <definedName name="АБП_1">#REF!</definedName>
    <definedName name="АБП_2" localSheetId="12">#REF!</definedName>
    <definedName name="АБП_2" localSheetId="3">#REF!</definedName>
    <definedName name="АБП_2" localSheetId="19">#REF!</definedName>
    <definedName name="АБП_2" localSheetId="14">#REF!</definedName>
    <definedName name="АБП_2" localSheetId="17">#REF!</definedName>
    <definedName name="АБП_2" localSheetId="2">#REF!</definedName>
    <definedName name="АБП_2">#REF!</definedName>
    <definedName name="АБП_3" localSheetId="12">#REF!</definedName>
    <definedName name="АБП_3" localSheetId="3">#REF!</definedName>
    <definedName name="АБП_3" localSheetId="19">#REF!</definedName>
    <definedName name="АБП_3" localSheetId="14">#REF!</definedName>
    <definedName name="АБП_3" localSheetId="17">#REF!</definedName>
    <definedName name="АБП_3" localSheetId="2">#REF!</definedName>
    <definedName name="АБП_3">#REF!</definedName>
    <definedName name="АБП_4" localSheetId="12">#REF!</definedName>
    <definedName name="АБП_4" localSheetId="3">#REF!</definedName>
    <definedName name="АБП_4" localSheetId="19">#REF!</definedName>
    <definedName name="АБП_4" localSheetId="14">#REF!</definedName>
    <definedName name="АБП_4" localSheetId="17">#REF!</definedName>
    <definedName name="АБП_4" localSheetId="2">#REF!</definedName>
    <definedName name="АБП_4">#REF!</definedName>
    <definedName name="АБП_5" localSheetId="12">#REF!</definedName>
    <definedName name="АБП_5" localSheetId="3">#REF!</definedName>
    <definedName name="АБП_5" localSheetId="19">#REF!</definedName>
    <definedName name="АБП_5" localSheetId="14">#REF!</definedName>
    <definedName name="АБП_5" localSheetId="17">#REF!</definedName>
    <definedName name="АБП_5" localSheetId="2">#REF!</definedName>
    <definedName name="АБП_5">#REF!</definedName>
    <definedName name="авав" localSheetId="12">#REF!</definedName>
    <definedName name="авав" localSheetId="3">#REF!</definedName>
    <definedName name="авав" localSheetId="19">#REF!</definedName>
    <definedName name="авав" localSheetId="14">#REF!</definedName>
    <definedName name="авав" localSheetId="17">#REF!</definedName>
    <definedName name="авав" localSheetId="2">#REF!</definedName>
    <definedName name="авав">#REF!</definedName>
    <definedName name="авар" localSheetId="12">#REF!</definedName>
    <definedName name="авар" localSheetId="3">#REF!</definedName>
    <definedName name="авар" localSheetId="19">#REF!</definedName>
    <definedName name="авар" localSheetId="14">#REF!</definedName>
    <definedName name="авар" localSheetId="17">#REF!</definedName>
    <definedName name="авар" localSheetId="2">#REF!</definedName>
    <definedName name="авар">#REF!</definedName>
    <definedName name="авар_1" localSheetId="12">#REF!</definedName>
    <definedName name="авар_1" localSheetId="3">#REF!</definedName>
    <definedName name="авар_1" localSheetId="19">#REF!</definedName>
    <definedName name="авар_1" localSheetId="14">#REF!</definedName>
    <definedName name="авар_1" localSheetId="17">#REF!</definedName>
    <definedName name="авар_1" localSheetId="2">#REF!</definedName>
    <definedName name="авар_1">#REF!</definedName>
    <definedName name="авар_2" localSheetId="12">#REF!</definedName>
    <definedName name="авар_2" localSheetId="3">#REF!</definedName>
    <definedName name="авар_2" localSheetId="19">#REF!</definedName>
    <definedName name="авар_2" localSheetId="14">#REF!</definedName>
    <definedName name="авар_2" localSheetId="17">#REF!</definedName>
    <definedName name="авар_2" localSheetId="2">#REF!</definedName>
    <definedName name="авар_2">#REF!</definedName>
    <definedName name="авар_3" localSheetId="12">#REF!</definedName>
    <definedName name="авар_3" localSheetId="3">#REF!</definedName>
    <definedName name="авар_3" localSheetId="19">#REF!</definedName>
    <definedName name="авар_3" localSheetId="14">#REF!</definedName>
    <definedName name="авар_3" localSheetId="17">#REF!</definedName>
    <definedName name="авар_3" localSheetId="2">#REF!</definedName>
    <definedName name="авар_3">#REF!</definedName>
    <definedName name="авар_4" localSheetId="12">#REF!</definedName>
    <definedName name="авар_4" localSheetId="3">#REF!</definedName>
    <definedName name="авар_4" localSheetId="19">#REF!</definedName>
    <definedName name="авар_4" localSheetId="14">#REF!</definedName>
    <definedName name="авар_4" localSheetId="17">#REF!</definedName>
    <definedName name="авар_4" localSheetId="2">#REF!</definedName>
    <definedName name="авар_4">#REF!</definedName>
    <definedName name="авац" localSheetId="12">'[12]расш по 146  _2_'!#REF!</definedName>
    <definedName name="авац" localSheetId="3">'[12]расш по 146  _2_'!#REF!</definedName>
    <definedName name="авац" localSheetId="19">'[12]расш по 146  _2_'!#REF!</definedName>
    <definedName name="авац" localSheetId="14">'[12]расш по 146  _2_'!#REF!</definedName>
    <definedName name="авац" localSheetId="17">'[12]расш по 146  _2_'!#REF!</definedName>
    <definedName name="авац" localSheetId="2">'[12]расш по 146  _2_'!#REF!</definedName>
    <definedName name="авац">'[12]расш по 146  _2_'!#REF!</definedName>
    <definedName name="АДГСПК">'[1]067 100 (АПП не имеющ.право) '!АДГСПК</definedName>
    <definedName name="Администратор_бюджетных_программ" localSheetId="12">[13]ФКРБ!#REF!</definedName>
    <definedName name="Администратор_бюджетных_программ" localSheetId="3">[13]ФКРБ!#REF!</definedName>
    <definedName name="Администратор_бюджетных_программ" localSheetId="19">[13]ФКРБ!#REF!</definedName>
    <definedName name="Администратор_бюджетных_программ" localSheetId="14">[13]ФКРБ!#REF!</definedName>
    <definedName name="Администратор_бюджетных_программ" localSheetId="17">[13]ФКРБ!#REF!</definedName>
    <definedName name="Администратор_бюджетных_программ" localSheetId="2">[13]ФКРБ!#REF!</definedName>
    <definedName name="Администратор_бюджетных_программ">[13]ФКРБ!#REF!</definedName>
    <definedName name="аида" localSheetId="12">#REF!</definedName>
    <definedName name="аида" localSheetId="3">#REF!</definedName>
    <definedName name="аида" localSheetId="19">#REF!</definedName>
    <definedName name="аида" localSheetId="14">#REF!</definedName>
    <definedName name="аида" localSheetId="17">#REF!</definedName>
    <definedName name="аида" localSheetId="2">#REF!</definedName>
    <definedName name="аида">#REF!</definedName>
    <definedName name="амортиз_оборуд_10мес">#N/A</definedName>
    <definedName name="амортиз_оборуд_11мес">#N/A</definedName>
    <definedName name="амортиз_оборуд_12мес">#N/A</definedName>
    <definedName name="амортиз_оборуд_1год">#N/A</definedName>
    <definedName name="амортиз_оборуд_1мес">#N/A</definedName>
    <definedName name="амортиз_оборуд_2год">#N/A</definedName>
    <definedName name="амортиз_оборуд_2мес">#N/A</definedName>
    <definedName name="амортиз_оборуд_3год">#N/A</definedName>
    <definedName name="амортиз_оборуд_3мес">#N/A</definedName>
    <definedName name="амортиз_оборуд_4мес">#N/A</definedName>
    <definedName name="амортиз_оборуд_5мес">#N/A</definedName>
    <definedName name="амортиз_оборуд_6мес">#N/A</definedName>
    <definedName name="амортиз_оборуд_7мес">#N/A</definedName>
    <definedName name="амортиз_оборуд_8мес">#N/A</definedName>
    <definedName name="амортиз_оборуд_9мес">#N/A</definedName>
    <definedName name="ар" localSheetId="12">#REF!</definedName>
    <definedName name="ар" localSheetId="3">#REF!</definedName>
    <definedName name="ар" localSheetId="19">#REF!</definedName>
    <definedName name="ар" localSheetId="14">#REF!</definedName>
    <definedName name="ар" localSheetId="17">#REF!</definedName>
    <definedName name="ар" localSheetId="2">#REF!</definedName>
    <definedName name="ар">#REF!</definedName>
    <definedName name="ар_1" localSheetId="12">#REF!</definedName>
    <definedName name="ар_1" localSheetId="3">#REF!</definedName>
    <definedName name="ар_1" localSheetId="19">#REF!</definedName>
    <definedName name="ар_1" localSheetId="14">#REF!</definedName>
    <definedName name="ар_1" localSheetId="17">#REF!</definedName>
    <definedName name="ар_1" localSheetId="2">#REF!</definedName>
    <definedName name="ар_1">#REF!</definedName>
    <definedName name="ар_10" localSheetId="12">#REF!</definedName>
    <definedName name="ар_10" localSheetId="3">#REF!</definedName>
    <definedName name="ар_10" localSheetId="19">#REF!</definedName>
    <definedName name="ар_10" localSheetId="14">#REF!</definedName>
    <definedName name="ар_10" localSheetId="17">#REF!</definedName>
    <definedName name="ар_10" localSheetId="2">#REF!</definedName>
    <definedName name="ар_10">#REF!</definedName>
    <definedName name="ар_2" localSheetId="12">#REF!</definedName>
    <definedName name="ар_2" localSheetId="3">#REF!</definedName>
    <definedName name="ар_2" localSheetId="19">#REF!</definedName>
    <definedName name="ар_2" localSheetId="14">#REF!</definedName>
    <definedName name="ар_2" localSheetId="17">#REF!</definedName>
    <definedName name="ар_2" localSheetId="2">#REF!</definedName>
    <definedName name="ар_2">#REF!</definedName>
    <definedName name="ар_3" localSheetId="12">#REF!</definedName>
    <definedName name="ар_3" localSheetId="3">#REF!</definedName>
    <definedName name="ар_3" localSheetId="19">#REF!</definedName>
    <definedName name="ар_3" localSheetId="14">#REF!</definedName>
    <definedName name="ар_3" localSheetId="17">#REF!</definedName>
    <definedName name="ар_3" localSheetId="2">#REF!</definedName>
    <definedName name="ар_3">#REF!</definedName>
    <definedName name="ар_4" localSheetId="12">#REF!</definedName>
    <definedName name="ар_4" localSheetId="3">#REF!</definedName>
    <definedName name="ар_4" localSheetId="19">#REF!</definedName>
    <definedName name="ар_4" localSheetId="14">#REF!</definedName>
    <definedName name="ар_4" localSheetId="17">#REF!</definedName>
    <definedName name="ар_4" localSheetId="2">#REF!</definedName>
    <definedName name="ар_4">#REF!</definedName>
    <definedName name="ар_5" localSheetId="12">#REF!</definedName>
    <definedName name="ар_5" localSheetId="3">#REF!</definedName>
    <definedName name="ар_5" localSheetId="19">#REF!</definedName>
    <definedName name="ар_5" localSheetId="14">#REF!</definedName>
    <definedName name="ар_5" localSheetId="17">#REF!</definedName>
    <definedName name="ар_5" localSheetId="2">#REF!</definedName>
    <definedName name="ар_5">#REF!</definedName>
    <definedName name="ар_6" localSheetId="12">#REF!</definedName>
    <definedName name="ар_6" localSheetId="3">#REF!</definedName>
    <definedName name="ар_6" localSheetId="19">#REF!</definedName>
    <definedName name="ар_6" localSheetId="14">#REF!</definedName>
    <definedName name="ар_6" localSheetId="17">#REF!</definedName>
    <definedName name="ар_6" localSheetId="2">#REF!</definedName>
    <definedName name="ар_6">#REF!</definedName>
    <definedName name="ар_7" localSheetId="12">#REF!</definedName>
    <definedName name="ар_7" localSheetId="3">#REF!</definedName>
    <definedName name="ар_7" localSheetId="19">#REF!</definedName>
    <definedName name="ар_7" localSheetId="14">#REF!</definedName>
    <definedName name="ар_7" localSheetId="17">#REF!</definedName>
    <definedName name="ар_7" localSheetId="2">#REF!</definedName>
    <definedName name="ар_7">#REF!</definedName>
    <definedName name="ар_8" localSheetId="12">#REF!</definedName>
    <definedName name="ар_8" localSheetId="3">#REF!</definedName>
    <definedName name="ар_8" localSheetId="19">#REF!</definedName>
    <definedName name="ар_8" localSheetId="14">#REF!</definedName>
    <definedName name="ар_8" localSheetId="17">#REF!</definedName>
    <definedName name="ар_8" localSheetId="2">#REF!</definedName>
    <definedName name="ар_8">#REF!</definedName>
    <definedName name="ар_9" localSheetId="12">#REF!</definedName>
    <definedName name="ар_9" localSheetId="3">#REF!</definedName>
    <definedName name="ар_9" localSheetId="19">#REF!</definedName>
    <definedName name="ар_9" localSheetId="14">#REF!</definedName>
    <definedName name="ар_9" localSheetId="17">#REF!</definedName>
    <definedName name="ар_9" localSheetId="2">#REF!</definedName>
    <definedName name="ар_9">#REF!</definedName>
    <definedName name="Ас" localSheetId="12">#REF!</definedName>
    <definedName name="Ас" localSheetId="3">#REF!</definedName>
    <definedName name="Ас" localSheetId="19">#REF!</definedName>
    <definedName name="Ас" localSheetId="14">#REF!</definedName>
    <definedName name="Ас" localSheetId="17">#REF!</definedName>
    <definedName name="Ас" localSheetId="2">#REF!</definedName>
    <definedName name="Ас">#REF!</definedName>
    <definedName name="АЫРКЕ" localSheetId="12">#REF!</definedName>
    <definedName name="АЫРКЕ" localSheetId="3">#REF!</definedName>
    <definedName name="АЫРКЕ" localSheetId="19">#REF!</definedName>
    <definedName name="АЫРКЕ" localSheetId="14">#REF!</definedName>
    <definedName name="АЫРКЕ" localSheetId="17">#REF!</definedName>
    <definedName name="АЫРКЕ" localSheetId="2">#REF!</definedName>
    <definedName name="АЫРКЕ">#REF!</definedName>
    <definedName name="База" localSheetId="12">#REF!</definedName>
    <definedName name="База" localSheetId="3">#REF!</definedName>
    <definedName name="База" localSheetId="19">#REF!</definedName>
    <definedName name="База" localSheetId="14">#REF!</definedName>
    <definedName name="База" localSheetId="17">#REF!</definedName>
    <definedName name="База" localSheetId="2">#REF!</definedName>
    <definedName name="База">#REF!</definedName>
    <definedName name="_xlnm.Database" localSheetId="12">#REF!</definedName>
    <definedName name="_xlnm.Database" localSheetId="3">#REF!</definedName>
    <definedName name="_xlnm.Database" localSheetId="19">#REF!</definedName>
    <definedName name="_xlnm.Database" localSheetId="14">#REF!</definedName>
    <definedName name="_xlnm.Database" localSheetId="17">#REF!</definedName>
    <definedName name="_xlnm.Database" localSheetId="2">#REF!</definedName>
    <definedName name="_xlnm.Database">#REF!</definedName>
    <definedName name="Байдибекский_район" localSheetId="12">#REF!</definedName>
    <definedName name="Байдибекский_район" localSheetId="3">#REF!</definedName>
    <definedName name="Байдибекский_район" localSheetId="19">#REF!</definedName>
    <definedName name="Байдибекский_район" localSheetId="14">#REF!</definedName>
    <definedName name="Байдибекский_район" localSheetId="17">#REF!</definedName>
    <definedName name="Байдибекский_район" localSheetId="2">#REF!</definedName>
    <definedName name="Байдибекский_район">#REF!</definedName>
    <definedName name="Байдибекский_район_1" localSheetId="12">#REF!</definedName>
    <definedName name="Байдибекский_район_1" localSheetId="3">#REF!</definedName>
    <definedName name="Байдибекский_район_1" localSheetId="19">#REF!</definedName>
    <definedName name="Байдибекский_район_1" localSheetId="14">#REF!</definedName>
    <definedName name="Байдибекский_район_1" localSheetId="17">#REF!</definedName>
    <definedName name="Байдибекский_район_1" localSheetId="2">#REF!</definedName>
    <definedName name="Байдибекский_район_1">#REF!</definedName>
    <definedName name="Байдибекский_район_10" localSheetId="12">#REF!</definedName>
    <definedName name="Байдибекский_район_10" localSheetId="3">#REF!</definedName>
    <definedName name="Байдибекский_район_10" localSheetId="19">#REF!</definedName>
    <definedName name="Байдибекский_район_10" localSheetId="14">#REF!</definedName>
    <definedName name="Байдибекский_район_10" localSheetId="17">#REF!</definedName>
    <definedName name="Байдибекский_район_10" localSheetId="2">#REF!</definedName>
    <definedName name="Байдибекский_район_10">#REF!</definedName>
    <definedName name="Байдибекский_район_11" localSheetId="12">#REF!</definedName>
    <definedName name="Байдибекский_район_11" localSheetId="3">#REF!</definedName>
    <definedName name="Байдибекский_район_11" localSheetId="19">#REF!</definedName>
    <definedName name="Байдибекский_район_11" localSheetId="14">#REF!</definedName>
    <definedName name="Байдибекский_район_11" localSheetId="17">#REF!</definedName>
    <definedName name="Байдибекский_район_11" localSheetId="2">#REF!</definedName>
    <definedName name="Байдибекский_район_11">#REF!</definedName>
    <definedName name="Байдибекский_район_12" localSheetId="12">#REF!</definedName>
    <definedName name="Байдибекский_район_12" localSheetId="3">#REF!</definedName>
    <definedName name="Байдибекский_район_12" localSheetId="19">#REF!</definedName>
    <definedName name="Байдибекский_район_12" localSheetId="14">#REF!</definedName>
    <definedName name="Байдибекский_район_12" localSheetId="17">#REF!</definedName>
    <definedName name="Байдибекский_район_12" localSheetId="2">#REF!</definedName>
    <definedName name="Байдибекский_район_12">#REF!</definedName>
    <definedName name="Байдибекский_район_13" localSheetId="12">#REF!</definedName>
    <definedName name="Байдибекский_район_13" localSheetId="3">#REF!</definedName>
    <definedName name="Байдибекский_район_13" localSheetId="19">#REF!</definedName>
    <definedName name="Байдибекский_район_13" localSheetId="14">#REF!</definedName>
    <definedName name="Байдибекский_район_13" localSheetId="17">#REF!</definedName>
    <definedName name="Байдибекский_район_13" localSheetId="2">#REF!</definedName>
    <definedName name="Байдибекский_район_13">#REF!</definedName>
    <definedName name="Байдибекский_район_2" localSheetId="12">#REF!</definedName>
    <definedName name="Байдибекский_район_2" localSheetId="3">#REF!</definedName>
    <definedName name="Байдибекский_район_2" localSheetId="19">#REF!</definedName>
    <definedName name="Байдибекский_район_2" localSheetId="14">#REF!</definedName>
    <definedName name="Байдибекский_район_2" localSheetId="17">#REF!</definedName>
    <definedName name="Байдибекский_район_2" localSheetId="2">#REF!</definedName>
    <definedName name="Байдибекский_район_2">#REF!</definedName>
    <definedName name="Байдибекский_район_3" localSheetId="12">#REF!</definedName>
    <definedName name="Байдибекский_район_3" localSheetId="3">#REF!</definedName>
    <definedName name="Байдибекский_район_3" localSheetId="19">#REF!</definedName>
    <definedName name="Байдибекский_район_3" localSheetId="14">#REF!</definedName>
    <definedName name="Байдибекский_район_3" localSheetId="17">#REF!</definedName>
    <definedName name="Байдибекский_район_3" localSheetId="2">#REF!</definedName>
    <definedName name="Байдибекский_район_3">#REF!</definedName>
    <definedName name="Байдибекский_район_4" localSheetId="12">#REF!</definedName>
    <definedName name="Байдибекский_район_4" localSheetId="3">#REF!</definedName>
    <definedName name="Байдибекский_район_4" localSheetId="19">#REF!</definedName>
    <definedName name="Байдибекский_район_4" localSheetId="14">#REF!</definedName>
    <definedName name="Байдибекский_район_4" localSheetId="17">#REF!</definedName>
    <definedName name="Байдибекский_район_4" localSheetId="2">#REF!</definedName>
    <definedName name="Байдибекский_район_4">#REF!</definedName>
    <definedName name="Байдибекский_район_5" localSheetId="12">#REF!</definedName>
    <definedName name="Байдибекский_район_5" localSheetId="3">#REF!</definedName>
    <definedName name="Байдибекский_район_5" localSheetId="19">#REF!</definedName>
    <definedName name="Байдибекский_район_5" localSheetId="14">#REF!</definedName>
    <definedName name="Байдибекский_район_5" localSheetId="17">#REF!</definedName>
    <definedName name="Байдибекский_район_5" localSheetId="2">#REF!</definedName>
    <definedName name="Байдибекский_район_5">#REF!</definedName>
    <definedName name="Байдибекский_район_6" localSheetId="12">#REF!</definedName>
    <definedName name="Байдибекский_район_6" localSheetId="3">#REF!</definedName>
    <definedName name="Байдибекский_район_6" localSheetId="19">#REF!</definedName>
    <definedName name="Байдибекский_район_6" localSheetId="14">#REF!</definedName>
    <definedName name="Байдибекский_район_6" localSheetId="17">#REF!</definedName>
    <definedName name="Байдибекский_район_6" localSheetId="2">#REF!</definedName>
    <definedName name="Байдибекский_район_6">#REF!</definedName>
    <definedName name="Байдибекский_район_7" localSheetId="12">#REF!</definedName>
    <definedName name="Байдибекский_район_7" localSheetId="3">#REF!</definedName>
    <definedName name="Байдибекский_район_7" localSheetId="19">#REF!</definedName>
    <definedName name="Байдибекский_район_7" localSheetId="14">#REF!</definedName>
    <definedName name="Байдибекский_район_7" localSheetId="17">#REF!</definedName>
    <definedName name="Байдибекский_район_7" localSheetId="2">#REF!</definedName>
    <definedName name="Байдибекский_район_7">#REF!</definedName>
    <definedName name="Байдибекский_район_8" localSheetId="12">#REF!</definedName>
    <definedName name="Байдибекский_район_8" localSheetId="3">#REF!</definedName>
    <definedName name="Байдибекский_район_8" localSheetId="19">#REF!</definedName>
    <definedName name="Байдибекский_район_8" localSheetId="14">#REF!</definedName>
    <definedName name="Байдибекский_район_8" localSheetId="17">#REF!</definedName>
    <definedName name="Байдибекский_район_8" localSheetId="2">#REF!</definedName>
    <definedName name="Байдибекский_район_8">#REF!</definedName>
    <definedName name="Байдибекский_район_9" localSheetId="12">#REF!</definedName>
    <definedName name="Байдибекский_район_9" localSheetId="3">#REF!</definedName>
    <definedName name="Байдибекский_район_9" localSheetId="19">#REF!</definedName>
    <definedName name="Байдибекский_район_9" localSheetId="14">#REF!</definedName>
    <definedName name="Байдибекский_район_9" localSheetId="17">#REF!</definedName>
    <definedName name="Байдибекский_район_9" localSheetId="2">#REF!</definedName>
    <definedName name="Байдибекский_район_9">#REF!</definedName>
    <definedName name="банк">[4]Main!$B$22</definedName>
    <definedName name="баста" localSheetId="12">#REF!</definedName>
    <definedName name="баста" localSheetId="3">#REF!</definedName>
    <definedName name="баста" localSheetId="19">#REF!</definedName>
    <definedName name="баста" localSheetId="14">#REF!</definedName>
    <definedName name="баста" localSheetId="17">#REF!</definedName>
    <definedName name="баста" localSheetId="2">#REF!</definedName>
    <definedName name="баста">#REF!</definedName>
    <definedName name="ббб" localSheetId="12">#REF!</definedName>
    <definedName name="ббб" localSheetId="3">#REF!</definedName>
    <definedName name="ббб" localSheetId="19">#REF!</definedName>
    <definedName name="ббб" localSheetId="14">#REF!</definedName>
    <definedName name="ббб" localSheetId="17">#REF!</definedName>
    <definedName name="ббб" localSheetId="2">#REF!</definedName>
    <definedName name="ббб">#REF!</definedName>
    <definedName name="БДО" localSheetId="12">#REF!</definedName>
    <definedName name="БДО" localSheetId="3">#REF!</definedName>
    <definedName name="БДО" localSheetId="19">#REF!</definedName>
    <definedName name="БДО" localSheetId="14">#REF!</definedName>
    <definedName name="БДО" localSheetId="17">#REF!</definedName>
    <definedName name="БДО" localSheetId="2">#REF!</definedName>
    <definedName name="БДО">#REF!</definedName>
    <definedName name="БДО_1" localSheetId="12">#REF!</definedName>
    <definedName name="БДО_1" localSheetId="3">#REF!</definedName>
    <definedName name="БДО_1" localSheetId="19">#REF!</definedName>
    <definedName name="БДО_1" localSheetId="14">#REF!</definedName>
    <definedName name="БДО_1" localSheetId="17">#REF!</definedName>
    <definedName name="БДО_1" localSheetId="2">#REF!</definedName>
    <definedName name="БДО_1">#REF!</definedName>
    <definedName name="БДО_10" localSheetId="12">#REF!</definedName>
    <definedName name="БДО_10" localSheetId="3">#REF!</definedName>
    <definedName name="БДО_10" localSheetId="19">#REF!</definedName>
    <definedName name="БДО_10" localSheetId="14">#REF!</definedName>
    <definedName name="БДО_10" localSheetId="17">#REF!</definedName>
    <definedName name="БДО_10" localSheetId="2">#REF!</definedName>
    <definedName name="БДО_10">#REF!</definedName>
    <definedName name="БДО_11" localSheetId="12">#REF!</definedName>
    <definedName name="БДО_11" localSheetId="3">#REF!</definedName>
    <definedName name="БДО_11" localSheetId="19">#REF!</definedName>
    <definedName name="БДО_11" localSheetId="14">#REF!</definedName>
    <definedName name="БДО_11" localSheetId="17">#REF!</definedName>
    <definedName name="БДО_11" localSheetId="2">#REF!</definedName>
    <definedName name="БДО_11">#REF!</definedName>
    <definedName name="БДО_12" localSheetId="12">#REF!</definedName>
    <definedName name="БДО_12" localSheetId="3">#REF!</definedName>
    <definedName name="БДО_12" localSheetId="19">#REF!</definedName>
    <definedName name="БДО_12" localSheetId="14">#REF!</definedName>
    <definedName name="БДО_12" localSheetId="17">#REF!</definedName>
    <definedName name="БДО_12" localSheetId="2">#REF!</definedName>
    <definedName name="БДО_12">#REF!</definedName>
    <definedName name="БДО_13" localSheetId="12">#REF!</definedName>
    <definedName name="БДО_13" localSheetId="3">#REF!</definedName>
    <definedName name="БДО_13" localSheetId="19">#REF!</definedName>
    <definedName name="БДО_13" localSheetId="14">#REF!</definedName>
    <definedName name="БДО_13" localSheetId="17">#REF!</definedName>
    <definedName name="БДО_13" localSheetId="2">#REF!</definedName>
    <definedName name="БДО_13">#REF!</definedName>
    <definedName name="БДО_14" localSheetId="12">#REF!</definedName>
    <definedName name="БДО_14" localSheetId="3">#REF!</definedName>
    <definedName name="БДО_14" localSheetId="19">#REF!</definedName>
    <definedName name="БДО_14" localSheetId="14">#REF!</definedName>
    <definedName name="БДО_14" localSheetId="17">#REF!</definedName>
    <definedName name="БДО_14" localSheetId="2">#REF!</definedName>
    <definedName name="БДО_14">#REF!</definedName>
    <definedName name="БДО_15" localSheetId="12">#REF!</definedName>
    <definedName name="БДО_15" localSheetId="3">#REF!</definedName>
    <definedName name="БДО_15" localSheetId="19">#REF!</definedName>
    <definedName name="БДО_15" localSheetId="14">#REF!</definedName>
    <definedName name="БДО_15" localSheetId="17">#REF!</definedName>
    <definedName name="БДО_15" localSheetId="2">#REF!</definedName>
    <definedName name="БДО_15">#REF!</definedName>
    <definedName name="БДО_16" localSheetId="12">#REF!</definedName>
    <definedName name="БДО_16" localSheetId="3">#REF!</definedName>
    <definedName name="БДО_16" localSheetId="19">#REF!</definedName>
    <definedName name="БДО_16" localSheetId="14">#REF!</definedName>
    <definedName name="БДО_16" localSheetId="17">#REF!</definedName>
    <definedName name="БДО_16" localSheetId="2">#REF!</definedName>
    <definedName name="БДО_16">#REF!</definedName>
    <definedName name="БДО_2" localSheetId="12">#REF!</definedName>
    <definedName name="БДО_2" localSheetId="3">#REF!</definedName>
    <definedName name="БДО_2" localSheetId="19">#REF!</definedName>
    <definedName name="БДО_2" localSheetId="14">#REF!</definedName>
    <definedName name="БДО_2" localSheetId="17">#REF!</definedName>
    <definedName name="БДО_2" localSheetId="2">#REF!</definedName>
    <definedName name="БДО_2">#REF!</definedName>
    <definedName name="БДО_3" localSheetId="12">#REF!</definedName>
    <definedName name="БДО_3" localSheetId="3">#REF!</definedName>
    <definedName name="БДО_3" localSheetId="19">#REF!</definedName>
    <definedName name="БДО_3" localSheetId="14">#REF!</definedName>
    <definedName name="БДО_3" localSheetId="17">#REF!</definedName>
    <definedName name="БДО_3" localSheetId="2">#REF!</definedName>
    <definedName name="БДО_3">#REF!</definedName>
    <definedName name="БДО_4" localSheetId="12">#REF!</definedName>
    <definedName name="БДО_4" localSheetId="3">#REF!</definedName>
    <definedName name="БДО_4" localSheetId="19">#REF!</definedName>
    <definedName name="БДО_4" localSheetId="14">#REF!</definedName>
    <definedName name="БДО_4" localSheetId="17">#REF!</definedName>
    <definedName name="БДО_4" localSheetId="2">#REF!</definedName>
    <definedName name="БДО_4">#REF!</definedName>
    <definedName name="БДО_5">"$#ССЫЛ!.$H$5"</definedName>
    <definedName name="БДО_6" localSheetId="12">#REF!</definedName>
    <definedName name="БДО_6" localSheetId="3">#REF!</definedName>
    <definedName name="БДО_6" localSheetId="19">#REF!</definedName>
    <definedName name="БДО_6" localSheetId="14">#REF!</definedName>
    <definedName name="БДО_6" localSheetId="17">#REF!</definedName>
    <definedName name="БДО_6" localSheetId="2">#REF!</definedName>
    <definedName name="БДО_6">#REF!</definedName>
    <definedName name="БДО_7" localSheetId="12">#REF!</definedName>
    <definedName name="БДО_7" localSheetId="3">#REF!</definedName>
    <definedName name="БДО_7" localSheetId="19">#REF!</definedName>
    <definedName name="БДО_7" localSheetId="14">#REF!</definedName>
    <definedName name="БДО_7" localSheetId="17">#REF!</definedName>
    <definedName name="БДО_7" localSheetId="2">#REF!</definedName>
    <definedName name="БДО_7">#REF!</definedName>
    <definedName name="БДО_8" localSheetId="12">#REF!</definedName>
    <definedName name="БДО_8" localSheetId="3">#REF!</definedName>
    <definedName name="БДО_8" localSheetId="19">#REF!</definedName>
    <definedName name="БДО_8" localSheetId="14">#REF!</definedName>
    <definedName name="БДО_8" localSheetId="17">#REF!</definedName>
    <definedName name="БДО_8" localSheetId="2">#REF!</definedName>
    <definedName name="БДО_8">#REF!</definedName>
    <definedName name="БДО_9" localSheetId="12">#REF!</definedName>
    <definedName name="БДО_9" localSheetId="3">#REF!</definedName>
    <definedName name="БДО_9" localSheetId="19">#REF!</definedName>
    <definedName name="БДО_9" localSheetId="14">#REF!</definedName>
    <definedName name="БДО_9" localSheetId="17">#REF!</definedName>
    <definedName name="БДО_9" localSheetId="2">#REF!</definedName>
    <definedName name="БДО_9">#REF!</definedName>
    <definedName name="БДО1">'[14]ПО НОВОМУ ШТАТНОМУ'!$J$7</definedName>
    <definedName name="БДО1_1">'[15]ПО НОВОМУ ШТАТНОМУ'!$J$7</definedName>
    <definedName name="БДО1_2">'[16]ПО НОВОМУ ШТАТНОМУ'!$J$7</definedName>
    <definedName name="бз" localSheetId="12">#REF!</definedName>
    <definedName name="бз" localSheetId="3">#REF!</definedName>
    <definedName name="бз" localSheetId="19">#REF!</definedName>
    <definedName name="бз" localSheetId="14">#REF!</definedName>
    <definedName name="бз" localSheetId="17">#REF!</definedName>
    <definedName name="бз" localSheetId="2">#REF!</definedName>
    <definedName name="бз">#REF!</definedName>
    <definedName name="БИК">[4]Main!$B$23</definedName>
    <definedName name="бланки" localSheetId="12">#REF!</definedName>
    <definedName name="бланки" localSheetId="3">#REF!</definedName>
    <definedName name="бланки" localSheetId="19">#REF!</definedName>
    <definedName name="бланки" localSheetId="14">#REF!</definedName>
    <definedName name="бланки" localSheetId="17">#REF!</definedName>
    <definedName name="бланки" localSheetId="2">#REF!</definedName>
    <definedName name="бланки">#REF!</definedName>
    <definedName name="бланки_1" localSheetId="12">#REF!</definedName>
    <definedName name="бланки_1" localSheetId="3">#REF!</definedName>
    <definedName name="бланки_1" localSheetId="19">#REF!</definedName>
    <definedName name="бланки_1" localSheetId="14">#REF!</definedName>
    <definedName name="бланки_1" localSheetId="17">#REF!</definedName>
    <definedName name="бланки_1" localSheetId="2">#REF!</definedName>
    <definedName name="бланки_1">#REF!</definedName>
    <definedName name="бланки_10" localSheetId="12">#REF!</definedName>
    <definedName name="бланки_10" localSheetId="3">#REF!</definedName>
    <definedName name="бланки_10" localSheetId="19">#REF!</definedName>
    <definedName name="бланки_10" localSheetId="14">#REF!</definedName>
    <definedName name="бланки_10" localSheetId="17">#REF!</definedName>
    <definedName name="бланки_10" localSheetId="2">#REF!</definedName>
    <definedName name="бланки_10">#REF!</definedName>
    <definedName name="бланки_11" localSheetId="12">#REF!</definedName>
    <definedName name="бланки_11" localSheetId="3">#REF!</definedName>
    <definedName name="бланки_11" localSheetId="19">#REF!</definedName>
    <definedName name="бланки_11" localSheetId="14">#REF!</definedName>
    <definedName name="бланки_11" localSheetId="17">#REF!</definedName>
    <definedName name="бланки_11" localSheetId="2">#REF!</definedName>
    <definedName name="бланки_11">#REF!</definedName>
    <definedName name="бланки_12" localSheetId="12">#REF!</definedName>
    <definedName name="бланки_12" localSheetId="3">#REF!</definedName>
    <definedName name="бланки_12" localSheetId="19">#REF!</definedName>
    <definedName name="бланки_12" localSheetId="14">#REF!</definedName>
    <definedName name="бланки_12" localSheetId="17">#REF!</definedName>
    <definedName name="бланки_12" localSheetId="2">#REF!</definedName>
    <definedName name="бланки_12">#REF!</definedName>
    <definedName name="бланки_2" localSheetId="12">#REF!</definedName>
    <definedName name="бланки_2" localSheetId="3">#REF!</definedName>
    <definedName name="бланки_2" localSheetId="19">#REF!</definedName>
    <definedName name="бланки_2" localSheetId="14">#REF!</definedName>
    <definedName name="бланки_2" localSheetId="17">#REF!</definedName>
    <definedName name="бланки_2" localSheetId="2">#REF!</definedName>
    <definedName name="бланки_2">#REF!</definedName>
    <definedName name="бланки_3" localSheetId="12">#REF!</definedName>
    <definedName name="бланки_3" localSheetId="3">#REF!</definedName>
    <definedName name="бланки_3" localSheetId="19">#REF!</definedName>
    <definedName name="бланки_3" localSheetId="14">#REF!</definedName>
    <definedName name="бланки_3" localSheetId="17">#REF!</definedName>
    <definedName name="бланки_3" localSheetId="2">#REF!</definedName>
    <definedName name="бланки_3">#REF!</definedName>
    <definedName name="бланки_4" localSheetId="12">#REF!</definedName>
    <definedName name="бланки_4" localSheetId="3">#REF!</definedName>
    <definedName name="бланки_4" localSheetId="19">#REF!</definedName>
    <definedName name="бланки_4" localSheetId="14">#REF!</definedName>
    <definedName name="бланки_4" localSheetId="17">#REF!</definedName>
    <definedName name="бланки_4" localSheetId="2">#REF!</definedName>
    <definedName name="бланки_4">#REF!</definedName>
    <definedName name="бланки_5" localSheetId="12">#REF!</definedName>
    <definedName name="бланки_5" localSheetId="3">#REF!</definedName>
    <definedName name="бланки_5" localSheetId="19">#REF!</definedName>
    <definedName name="бланки_5" localSheetId="14">#REF!</definedName>
    <definedName name="бланки_5" localSheetId="17">#REF!</definedName>
    <definedName name="бланки_5" localSheetId="2">#REF!</definedName>
    <definedName name="бланки_5">#REF!</definedName>
    <definedName name="бланки_6" localSheetId="12">#REF!</definedName>
    <definedName name="бланки_6" localSheetId="3">#REF!</definedName>
    <definedName name="бланки_6" localSheetId="19">#REF!</definedName>
    <definedName name="бланки_6" localSheetId="14">#REF!</definedName>
    <definedName name="бланки_6" localSheetId="17">#REF!</definedName>
    <definedName name="бланки_6" localSheetId="2">#REF!</definedName>
    <definedName name="бланки_6">#REF!</definedName>
    <definedName name="бланки_7" localSheetId="12">#REF!</definedName>
    <definedName name="бланки_7" localSheetId="3">#REF!</definedName>
    <definedName name="бланки_7" localSheetId="19">#REF!</definedName>
    <definedName name="бланки_7" localSheetId="14">#REF!</definedName>
    <definedName name="бланки_7" localSheetId="17">#REF!</definedName>
    <definedName name="бланки_7" localSheetId="2">#REF!</definedName>
    <definedName name="бланки_7">#REF!</definedName>
    <definedName name="бланки_8" localSheetId="12">#REF!</definedName>
    <definedName name="бланки_8" localSheetId="3">#REF!</definedName>
    <definedName name="бланки_8" localSheetId="19">#REF!</definedName>
    <definedName name="бланки_8" localSheetId="14">#REF!</definedName>
    <definedName name="бланки_8" localSheetId="17">#REF!</definedName>
    <definedName name="бланки_8" localSheetId="2">#REF!</definedName>
    <definedName name="бланки_8">#REF!</definedName>
    <definedName name="бланки_9" localSheetId="12">#REF!</definedName>
    <definedName name="бланки_9" localSheetId="3">#REF!</definedName>
    <definedName name="бланки_9" localSheetId="19">#REF!</definedName>
    <definedName name="бланки_9" localSheetId="14">#REF!</definedName>
    <definedName name="бланки_9" localSheetId="17">#REF!</definedName>
    <definedName name="бланки_9" localSheetId="2">#REF!</definedName>
    <definedName name="бланки_9">#REF!</definedName>
    <definedName name="ВидПредмета">'[13]Вид предмета'!$A$1:$A$3</definedName>
    <definedName name="вко" localSheetId="12">'[12]расш по 146  _2_'!#REF!</definedName>
    <definedName name="вко" localSheetId="3">'[12]расш по 146  _2_'!#REF!</definedName>
    <definedName name="вко" localSheetId="19">'[12]расш по 146  _2_'!#REF!</definedName>
    <definedName name="вко" localSheetId="14">'[12]расш по 146  _2_'!#REF!</definedName>
    <definedName name="вко" localSheetId="17">'[12]расш по 146  _2_'!#REF!</definedName>
    <definedName name="вко" localSheetId="2">'[12]расш по 146  _2_'!#REF!</definedName>
    <definedName name="вко">'[12]расш по 146  _2_'!#REF!</definedName>
    <definedName name="вко2" localSheetId="12">'[12]расш по 146  _2_'!#REF!</definedName>
    <definedName name="вко2" localSheetId="3">'[12]расш по 146  _2_'!#REF!</definedName>
    <definedName name="вко2" localSheetId="19">'[12]расш по 146  _2_'!#REF!</definedName>
    <definedName name="вко2" localSheetId="14">'[12]расш по 146  _2_'!#REF!</definedName>
    <definedName name="вко2" localSheetId="17">'[12]расш по 146  _2_'!#REF!</definedName>
    <definedName name="вко2" localSheetId="2">'[12]расш по 146  _2_'!#REF!</definedName>
    <definedName name="вко2">'[12]расш по 146  _2_'!#REF!</definedName>
    <definedName name="Всего_накоплений_женщины" localSheetId="12">#REF!</definedName>
    <definedName name="Всего_накоплений_женщины" localSheetId="3">#REF!</definedName>
    <definedName name="Всего_накоплений_женщины" localSheetId="19">#REF!</definedName>
    <definedName name="Всего_накоплений_женщины" localSheetId="14">#REF!</definedName>
    <definedName name="Всего_накоплений_женщины" localSheetId="17">#REF!</definedName>
    <definedName name="Всего_накоплений_женщины" localSheetId="2">#REF!</definedName>
    <definedName name="Всего_накоплений_женщины">#REF!</definedName>
    <definedName name="Всего_накоплений_мужчины" localSheetId="12">#REF!</definedName>
    <definedName name="Всего_накоплений_мужчины" localSheetId="3">#REF!</definedName>
    <definedName name="Всего_накоплений_мужчины" localSheetId="19">#REF!</definedName>
    <definedName name="Всего_накоплений_мужчины" localSheetId="14">#REF!</definedName>
    <definedName name="Всего_накоплений_мужчины" localSheetId="17">#REF!</definedName>
    <definedName name="Всего_накоплений_мужчины" localSheetId="2">#REF!</definedName>
    <definedName name="Всего_накоплений_мужчины">#REF!</definedName>
    <definedName name="ВЭД1">[4]Main!$B$31</definedName>
    <definedName name="ВЭДы">'[4]2'!$D$3:$D$293</definedName>
    <definedName name="г._Арыс" localSheetId="12">#REF!</definedName>
    <definedName name="г._Арыс" localSheetId="3">#REF!</definedName>
    <definedName name="г._Арыс" localSheetId="19">#REF!</definedName>
    <definedName name="г._Арыс" localSheetId="14">#REF!</definedName>
    <definedName name="г._Арыс" localSheetId="17">#REF!</definedName>
    <definedName name="г._Арыс" localSheetId="2">#REF!</definedName>
    <definedName name="г._Арыс">#REF!</definedName>
    <definedName name="г._Арыс_1" localSheetId="12">#REF!</definedName>
    <definedName name="г._Арыс_1" localSheetId="3">#REF!</definedName>
    <definedName name="г._Арыс_1" localSheetId="19">#REF!</definedName>
    <definedName name="г._Арыс_1" localSheetId="14">#REF!</definedName>
    <definedName name="г._Арыс_1" localSheetId="17">#REF!</definedName>
    <definedName name="г._Арыс_1" localSheetId="2">#REF!</definedName>
    <definedName name="г._Арыс_1">#REF!</definedName>
    <definedName name="г._Арыс_10" localSheetId="12">#REF!</definedName>
    <definedName name="г._Арыс_10" localSheetId="3">#REF!</definedName>
    <definedName name="г._Арыс_10" localSheetId="19">#REF!</definedName>
    <definedName name="г._Арыс_10" localSheetId="14">#REF!</definedName>
    <definedName name="г._Арыс_10" localSheetId="17">#REF!</definedName>
    <definedName name="г._Арыс_10" localSheetId="2">#REF!</definedName>
    <definedName name="г._Арыс_10">#REF!</definedName>
    <definedName name="г._Арыс_11" localSheetId="12">#REF!</definedName>
    <definedName name="г._Арыс_11" localSheetId="3">#REF!</definedName>
    <definedName name="г._Арыс_11" localSheetId="19">#REF!</definedName>
    <definedName name="г._Арыс_11" localSheetId="14">#REF!</definedName>
    <definedName name="г._Арыс_11" localSheetId="17">#REF!</definedName>
    <definedName name="г._Арыс_11" localSheetId="2">#REF!</definedName>
    <definedName name="г._Арыс_11">#REF!</definedName>
    <definedName name="г._Арыс_12" localSheetId="12">#REF!</definedName>
    <definedName name="г._Арыс_12" localSheetId="3">#REF!</definedName>
    <definedName name="г._Арыс_12" localSheetId="19">#REF!</definedName>
    <definedName name="г._Арыс_12" localSheetId="14">#REF!</definedName>
    <definedName name="г._Арыс_12" localSheetId="17">#REF!</definedName>
    <definedName name="г._Арыс_12" localSheetId="2">#REF!</definedName>
    <definedName name="г._Арыс_12">#REF!</definedName>
    <definedName name="г._Арыс_13" localSheetId="12">#REF!</definedName>
    <definedName name="г._Арыс_13" localSheetId="3">#REF!</definedName>
    <definedName name="г._Арыс_13" localSheetId="19">#REF!</definedName>
    <definedName name="г._Арыс_13" localSheetId="14">#REF!</definedName>
    <definedName name="г._Арыс_13" localSheetId="17">#REF!</definedName>
    <definedName name="г._Арыс_13" localSheetId="2">#REF!</definedName>
    <definedName name="г._Арыс_13">#REF!</definedName>
    <definedName name="г._Арыс_2" localSheetId="12">#REF!</definedName>
    <definedName name="г._Арыс_2" localSheetId="3">#REF!</definedName>
    <definedName name="г._Арыс_2" localSheetId="19">#REF!</definedName>
    <definedName name="г._Арыс_2" localSheetId="14">#REF!</definedName>
    <definedName name="г._Арыс_2" localSheetId="17">#REF!</definedName>
    <definedName name="г._Арыс_2" localSheetId="2">#REF!</definedName>
    <definedName name="г._Арыс_2">#REF!</definedName>
    <definedName name="г._Арыс_3" localSheetId="12">#REF!</definedName>
    <definedName name="г._Арыс_3" localSheetId="3">#REF!</definedName>
    <definedName name="г._Арыс_3" localSheetId="19">#REF!</definedName>
    <definedName name="г._Арыс_3" localSheetId="14">#REF!</definedName>
    <definedName name="г._Арыс_3" localSheetId="17">#REF!</definedName>
    <definedName name="г._Арыс_3" localSheetId="2">#REF!</definedName>
    <definedName name="г._Арыс_3">#REF!</definedName>
    <definedName name="г._Арыс_4" localSheetId="12">#REF!</definedName>
    <definedName name="г._Арыс_4" localSheetId="3">#REF!</definedName>
    <definedName name="г._Арыс_4" localSheetId="19">#REF!</definedName>
    <definedName name="г._Арыс_4" localSheetId="14">#REF!</definedName>
    <definedName name="г._Арыс_4" localSheetId="17">#REF!</definedName>
    <definedName name="г._Арыс_4" localSheetId="2">#REF!</definedName>
    <definedName name="г._Арыс_4">#REF!</definedName>
    <definedName name="г._Арыс_5" localSheetId="12">#REF!</definedName>
    <definedName name="г._Арыс_5" localSheetId="3">#REF!</definedName>
    <definedName name="г._Арыс_5" localSheetId="19">#REF!</definedName>
    <definedName name="г._Арыс_5" localSheetId="14">#REF!</definedName>
    <definedName name="г._Арыс_5" localSheetId="17">#REF!</definedName>
    <definedName name="г._Арыс_5" localSheetId="2">#REF!</definedName>
    <definedName name="г._Арыс_5">#REF!</definedName>
    <definedName name="г._Арыс_6" localSheetId="12">#REF!</definedName>
    <definedName name="г._Арыс_6" localSheetId="3">#REF!</definedName>
    <definedName name="г._Арыс_6" localSheetId="19">#REF!</definedName>
    <definedName name="г._Арыс_6" localSheetId="14">#REF!</definedName>
    <definedName name="г._Арыс_6" localSheetId="17">#REF!</definedName>
    <definedName name="г._Арыс_6" localSheetId="2">#REF!</definedName>
    <definedName name="г._Арыс_6">#REF!</definedName>
    <definedName name="г._Арыс_7" localSheetId="12">#REF!</definedName>
    <definedName name="г._Арыс_7" localSheetId="3">#REF!</definedName>
    <definedName name="г._Арыс_7" localSheetId="19">#REF!</definedName>
    <definedName name="г._Арыс_7" localSheetId="14">#REF!</definedName>
    <definedName name="г._Арыс_7" localSheetId="17">#REF!</definedName>
    <definedName name="г._Арыс_7" localSheetId="2">#REF!</definedName>
    <definedName name="г._Арыс_7">#REF!</definedName>
    <definedName name="г._Арыс_8" localSheetId="12">#REF!</definedName>
    <definedName name="г._Арыс_8" localSheetId="3">#REF!</definedName>
    <definedName name="г._Арыс_8" localSheetId="19">#REF!</definedName>
    <definedName name="г._Арыс_8" localSheetId="14">#REF!</definedName>
    <definedName name="г._Арыс_8" localSheetId="17">#REF!</definedName>
    <definedName name="г._Арыс_8" localSheetId="2">#REF!</definedName>
    <definedName name="г._Арыс_8">#REF!</definedName>
    <definedName name="г._Арыс_9" localSheetId="12">#REF!</definedName>
    <definedName name="г._Арыс_9" localSheetId="3">#REF!</definedName>
    <definedName name="г._Арыс_9" localSheetId="19">#REF!</definedName>
    <definedName name="г._Арыс_9" localSheetId="14">#REF!</definedName>
    <definedName name="г._Арыс_9" localSheetId="17">#REF!</definedName>
    <definedName name="г._Арыс_9" localSheetId="2">#REF!</definedName>
    <definedName name="г._Арыс_9">#REF!</definedName>
    <definedName name="г._Кентау" localSheetId="12">#REF!</definedName>
    <definedName name="г._Кентау" localSheetId="3">#REF!</definedName>
    <definedName name="г._Кентау" localSheetId="19">#REF!</definedName>
    <definedName name="г._Кентау" localSheetId="14">#REF!</definedName>
    <definedName name="г._Кентау" localSheetId="17">#REF!</definedName>
    <definedName name="г._Кентау" localSheetId="2">#REF!</definedName>
    <definedName name="г._Кентау">#REF!</definedName>
    <definedName name="г._Кентау_1" localSheetId="12">#REF!</definedName>
    <definedName name="г._Кентау_1" localSheetId="3">#REF!</definedName>
    <definedName name="г._Кентау_1" localSheetId="19">#REF!</definedName>
    <definedName name="г._Кентау_1" localSheetId="14">#REF!</definedName>
    <definedName name="г._Кентау_1" localSheetId="17">#REF!</definedName>
    <definedName name="г._Кентау_1" localSheetId="2">#REF!</definedName>
    <definedName name="г._Кентау_1">#REF!</definedName>
    <definedName name="г._Кентау_10" localSheetId="12">#REF!</definedName>
    <definedName name="г._Кентау_10" localSheetId="3">#REF!</definedName>
    <definedName name="г._Кентау_10" localSheetId="19">#REF!</definedName>
    <definedName name="г._Кентау_10" localSheetId="14">#REF!</definedName>
    <definedName name="г._Кентау_10" localSheetId="17">#REF!</definedName>
    <definedName name="г._Кентау_10" localSheetId="2">#REF!</definedName>
    <definedName name="г._Кентау_10">#REF!</definedName>
    <definedName name="г._Кентау_11" localSheetId="12">#REF!</definedName>
    <definedName name="г._Кентау_11" localSheetId="3">#REF!</definedName>
    <definedName name="г._Кентау_11" localSheetId="19">#REF!</definedName>
    <definedName name="г._Кентау_11" localSheetId="14">#REF!</definedName>
    <definedName name="г._Кентау_11" localSheetId="17">#REF!</definedName>
    <definedName name="г._Кентау_11" localSheetId="2">#REF!</definedName>
    <definedName name="г._Кентау_11">#REF!</definedName>
    <definedName name="г._Кентау_12" localSheetId="12">#REF!</definedName>
    <definedName name="г._Кентау_12" localSheetId="3">#REF!</definedName>
    <definedName name="г._Кентау_12" localSheetId="19">#REF!</definedName>
    <definedName name="г._Кентау_12" localSheetId="14">#REF!</definedName>
    <definedName name="г._Кентау_12" localSheetId="17">#REF!</definedName>
    <definedName name="г._Кентау_12" localSheetId="2">#REF!</definedName>
    <definedName name="г._Кентау_12">#REF!</definedName>
    <definedName name="г._Кентау_13" localSheetId="12">#REF!</definedName>
    <definedName name="г._Кентау_13" localSheetId="3">#REF!</definedName>
    <definedName name="г._Кентау_13" localSheetId="19">#REF!</definedName>
    <definedName name="г._Кентау_13" localSheetId="14">#REF!</definedName>
    <definedName name="г._Кентау_13" localSheetId="17">#REF!</definedName>
    <definedName name="г._Кентау_13" localSheetId="2">#REF!</definedName>
    <definedName name="г._Кентау_13">#REF!</definedName>
    <definedName name="г._Кентау_2" localSheetId="12">#REF!</definedName>
    <definedName name="г._Кентау_2" localSheetId="3">#REF!</definedName>
    <definedName name="г._Кентау_2" localSheetId="19">#REF!</definedName>
    <definedName name="г._Кентау_2" localSheetId="14">#REF!</definedName>
    <definedName name="г._Кентау_2" localSheetId="17">#REF!</definedName>
    <definedName name="г._Кентау_2" localSheetId="2">#REF!</definedName>
    <definedName name="г._Кентау_2">#REF!</definedName>
    <definedName name="г._Кентау_3" localSheetId="12">#REF!</definedName>
    <definedName name="г._Кентау_3" localSheetId="3">#REF!</definedName>
    <definedName name="г._Кентау_3" localSheetId="19">#REF!</definedName>
    <definedName name="г._Кентау_3" localSheetId="14">#REF!</definedName>
    <definedName name="г._Кентау_3" localSheetId="17">#REF!</definedName>
    <definedName name="г._Кентау_3" localSheetId="2">#REF!</definedName>
    <definedName name="г._Кентау_3">#REF!</definedName>
    <definedName name="г._Кентау_4" localSheetId="12">#REF!</definedName>
    <definedName name="г._Кентау_4" localSheetId="3">#REF!</definedName>
    <definedName name="г._Кентау_4" localSheetId="19">#REF!</definedName>
    <definedName name="г._Кентау_4" localSheetId="14">#REF!</definedName>
    <definedName name="г._Кентау_4" localSheetId="17">#REF!</definedName>
    <definedName name="г._Кентау_4" localSheetId="2">#REF!</definedName>
    <definedName name="г._Кентау_4">#REF!</definedName>
    <definedName name="г._Кентау_5" localSheetId="12">#REF!</definedName>
    <definedName name="г._Кентау_5" localSheetId="3">#REF!</definedName>
    <definedName name="г._Кентау_5" localSheetId="19">#REF!</definedName>
    <definedName name="г._Кентау_5" localSheetId="14">#REF!</definedName>
    <definedName name="г._Кентау_5" localSheetId="17">#REF!</definedName>
    <definedName name="г._Кентау_5" localSheetId="2">#REF!</definedName>
    <definedName name="г._Кентау_5">#REF!</definedName>
    <definedName name="г._Кентау_6" localSheetId="12">#REF!</definedName>
    <definedName name="г._Кентау_6" localSheetId="3">#REF!</definedName>
    <definedName name="г._Кентау_6" localSheetId="19">#REF!</definedName>
    <definedName name="г._Кентау_6" localSheetId="14">#REF!</definedName>
    <definedName name="г._Кентау_6" localSheetId="17">#REF!</definedName>
    <definedName name="г._Кентау_6" localSheetId="2">#REF!</definedName>
    <definedName name="г._Кентау_6">#REF!</definedName>
    <definedName name="г._Кентау_7" localSheetId="12">#REF!</definedName>
    <definedName name="г._Кентау_7" localSheetId="3">#REF!</definedName>
    <definedName name="г._Кентау_7" localSheetId="19">#REF!</definedName>
    <definedName name="г._Кентау_7" localSheetId="14">#REF!</definedName>
    <definedName name="г._Кентау_7" localSheetId="17">#REF!</definedName>
    <definedName name="г._Кентау_7" localSheetId="2">#REF!</definedName>
    <definedName name="г._Кентау_7">#REF!</definedName>
    <definedName name="г._Кентау_8" localSheetId="12">#REF!</definedName>
    <definedName name="г._Кентау_8" localSheetId="3">#REF!</definedName>
    <definedName name="г._Кентау_8" localSheetId="19">#REF!</definedName>
    <definedName name="г._Кентау_8" localSheetId="14">#REF!</definedName>
    <definedName name="г._Кентау_8" localSheetId="17">#REF!</definedName>
    <definedName name="г._Кентау_8" localSheetId="2">#REF!</definedName>
    <definedName name="г._Кентау_8">#REF!</definedName>
    <definedName name="г._Кентау_9" localSheetId="12">#REF!</definedName>
    <definedName name="г._Кентау_9" localSheetId="3">#REF!</definedName>
    <definedName name="г._Кентау_9" localSheetId="19">#REF!</definedName>
    <definedName name="г._Кентау_9" localSheetId="14">#REF!</definedName>
    <definedName name="г._Кентау_9" localSheetId="17">#REF!</definedName>
    <definedName name="г._Кентау_9" localSheetId="2">#REF!</definedName>
    <definedName name="г._Кентау_9">#REF!</definedName>
    <definedName name="г._Туркестан" localSheetId="12">#REF!</definedName>
    <definedName name="г._Туркестан" localSheetId="3">#REF!</definedName>
    <definedName name="г._Туркестан" localSheetId="19">#REF!</definedName>
    <definedName name="г._Туркестан" localSheetId="14">#REF!</definedName>
    <definedName name="г._Туркестан" localSheetId="17">#REF!</definedName>
    <definedName name="г._Туркестан" localSheetId="2">#REF!</definedName>
    <definedName name="г._Туркестан">#REF!</definedName>
    <definedName name="г._Туркестан_1" localSheetId="12">#REF!</definedName>
    <definedName name="г._Туркестан_1" localSheetId="3">#REF!</definedName>
    <definedName name="г._Туркестан_1" localSheetId="19">#REF!</definedName>
    <definedName name="г._Туркестан_1" localSheetId="14">#REF!</definedName>
    <definedName name="г._Туркестан_1" localSheetId="17">#REF!</definedName>
    <definedName name="г._Туркестан_1" localSheetId="2">#REF!</definedName>
    <definedName name="г._Туркестан_1">#REF!</definedName>
    <definedName name="г._Туркестан_10" localSheetId="12">#REF!</definedName>
    <definedName name="г._Туркестан_10" localSheetId="3">#REF!</definedName>
    <definedName name="г._Туркестан_10" localSheetId="19">#REF!</definedName>
    <definedName name="г._Туркестан_10" localSheetId="14">#REF!</definedName>
    <definedName name="г._Туркестан_10" localSheetId="17">#REF!</definedName>
    <definedName name="г._Туркестан_10" localSheetId="2">#REF!</definedName>
    <definedName name="г._Туркестан_10">#REF!</definedName>
    <definedName name="г._Туркестан_11" localSheetId="12">#REF!</definedName>
    <definedName name="г._Туркестан_11" localSheetId="3">#REF!</definedName>
    <definedName name="г._Туркестан_11" localSheetId="19">#REF!</definedName>
    <definedName name="г._Туркестан_11" localSheetId="14">#REF!</definedName>
    <definedName name="г._Туркестан_11" localSheetId="17">#REF!</definedName>
    <definedName name="г._Туркестан_11" localSheetId="2">#REF!</definedName>
    <definedName name="г._Туркестан_11">#REF!</definedName>
    <definedName name="г._Туркестан_12" localSheetId="12">#REF!</definedName>
    <definedName name="г._Туркестан_12" localSheetId="3">#REF!</definedName>
    <definedName name="г._Туркестан_12" localSheetId="19">#REF!</definedName>
    <definedName name="г._Туркестан_12" localSheetId="14">#REF!</definedName>
    <definedName name="г._Туркестан_12" localSheetId="17">#REF!</definedName>
    <definedName name="г._Туркестан_12" localSheetId="2">#REF!</definedName>
    <definedName name="г._Туркестан_12">#REF!</definedName>
    <definedName name="г._Туркестан_13" localSheetId="12">#REF!</definedName>
    <definedName name="г._Туркестан_13" localSheetId="3">#REF!</definedName>
    <definedName name="г._Туркестан_13" localSheetId="19">#REF!</definedName>
    <definedName name="г._Туркестан_13" localSheetId="14">#REF!</definedName>
    <definedName name="г._Туркестан_13" localSheetId="17">#REF!</definedName>
    <definedName name="г._Туркестан_13" localSheetId="2">#REF!</definedName>
    <definedName name="г._Туркестан_13">#REF!</definedName>
    <definedName name="г._Туркестан_2" localSheetId="12">#REF!</definedName>
    <definedName name="г._Туркестан_2" localSheetId="3">#REF!</definedName>
    <definedName name="г._Туркестан_2" localSheetId="19">#REF!</definedName>
    <definedName name="г._Туркестан_2" localSheetId="14">#REF!</definedName>
    <definedName name="г._Туркестан_2" localSheetId="17">#REF!</definedName>
    <definedName name="г._Туркестан_2" localSheetId="2">#REF!</definedName>
    <definedName name="г._Туркестан_2">#REF!</definedName>
    <definedName name="г._Туркестан_3" localSheetId="12">#REF!</definedName>
    <definedName name="г._Туркестан_3" localSheetId="3">#REF!</definedName>
    <definedName name="г._Туркестан_3" localSheetId="19">#REF!</definedName>
    <definedName name="г._Туркестан_3" localSheetId="14">#REF!</definedName>
    <definedName name="г._Туркестан_3" localSheetId="17">#REF!</definedName>
    <definedName name="г._Туркестан_3" localSheetId="2">#REF!</definedName>
    <definedName name="г._Туркестан_3">#REF!</definedName>
    <definedName name="г._Туркестан_4" localSheetId="12">#REF!</definedName>
    <definedName name="г._Туркестан_4" localSheetId="3">#REF!</definedName>
    <definedName name="г._Туркестан_4" localSheetId="19">#REF!</definedName>
    <definedName name="г._Туркестан_4" localSheetId="14">#REF!</definedName>
    <definedName name="г._Туркестан_4" localSheetId="17">#REF!</definedName>
    <definedName name="г._Туркестан_4" localSheetId="2">#REF!</definedName>
    <definedName name="г._Туркестан_4">#REF!</definedName>
    <definedName name="г._Туркестан_5" localSheetId="12">#REF!</definedName>
    <definedName name="г._Туркестан_5" localSheetId="3">#REF!</definedName>
    <definedName name="г._Туркестан_5" localSheetId="19">#REF!</definedName>
    <definedName name="г._Туркестан_5" localSheetId="14">#REF!</definedName>
    <definedName name="г._Туркестан_5" localSheetId="17">#REF!</definedName>
    <definedName name="г._Туркестан_5" localSheetId="2">#REF!</definedName>
    <definedName name="г._Туркестан_5">#REF!</definedName>
    <definedName name="г._Туркестан_6" localSheetId="12">#REF!</definedName>
    <definedName name="г._Туркестан_6" localSheetId="3">#REF!</definedName>
    <definedName name="г._Туркестан_6" localSheetId="19">#REF!</definedName>
    <definedName name="г._Туркестан_6" localSheetId="14">#REF!</definedName>
    <definedName name="г._Туркестан_6" localSheetId="17">#REF!</definedName>
    <definedName name="г._Туркестан_6" localSheetId="2">#REF!</definedName>
    <definedName name="г._Туркестан_6">#REF!</definedName>
    <definedName name="г._Туркестан_7" localSheetId="12">#REF!</definedName>
    <definedName name="г._Туркестан_7" localSheetId="3">#REF!</definedName>
    <definedName name="г._Туркестан_7" localSheetId="19">#REF!</definedName>
    <definedName name="г._Туркестан_7" localSheetId="14">#REF!</definedName>
    <definedName name="г._Туркестан_7" localSheetId="17">#REF!</definedName>
    <definedName name="г._Туркестан_7" localSheetId="2">#REF!</definedName>
    <definedName name="г._Туркестан_7">#REF!</definedName>
    <definedName name="г._Туркестан_8" localSheetId="12">#REF!</definedName>
    <definedName name="г._Туркестан_8" localSheetId="3">#REF!</definedName>
    <definedName name="г._Туркестан_8" localSheetId="19">#REF!</definedName>
    <definedName name="г._Туркестан_8" localSheetId="14">#REF!</definedName>
    <definedName name="г._Туркестан_8" localSheetId="17">#REF!</definedName>
    <definedName name="г._Туркестан_8" localSheetId="2">#REF!</definedName>
    <definedName name="г._Туркестан_8">#REF!</definedName>
    <definedName name="г._Туркестан_9" localSheetId="12">#REF!</definedName>
    <definedName name="г._Туркестан_9" localSheetId="3">#REF!</definedName>
    <definedName name="г._Туркестан_9" localSheetId="19">#REF!</definedName>
    <definedName name="г._Туркестан_9" localSheetId="14">#REF!</definedName>
    <definedName name="г._Туркестан_9" localSheetId="17">#REF!</definedName>
    <definedName name="г._Туркестан_9" localSheetId="2">#REF!</definedName>
    <definedName name="г._Туркестан_9">#REF!</definedName>
    <definedName name="ГГГГГ" localSheetId="12">#REF!</definedName>
    <definedName name="ГГГГГ" localSheetId="3">#REF!</definedName>
    <definedName name="ГГГГГ" localSheetId="19">#REF!</definedName>
    <definedName name="ГГГГГ" localSheetId="14">#REF!</definedName>
    <definedName name="ГГГГГ" localSheetId="17">#REF!</definedName>
    <definedName name="ГГГГГ" localSheetId="2">#REF!</definedName>
    <definedName name="ГГГГГ">#REF!</definedName>
    <definedName name="Гепатит" localSheetId="12">#REF!</definedName>
    <definedName name="Гепатит" localSheetId="3">#REF!</definedName>
    <definedName name="Гепатит" localSheetId="19">#REF!</definedName>
    <definedName name="Гепатит" localSheetId="14">#REF!</definedName>
    <definedName name="Гепатит" localSheetId="17">#REF!</definedName>
    <definedName name="Гепатит" localSheetId="2">#REF!</definedName>
    <definedName name="Гепатит">#REF!</definedName>
    <definedName name="ги" localSheetId="12">#REF!</definedName>
    <definedName name="ги" localSheetId="3">#REF!</definedName>
    <definedName name="ги" localSheetId="19">#REF!</definedName>
    <definedName name="ги" localSheetId="14">#REF!</definedName>
    <definedName name="ги" localSheetId="17">#REF!</definedName>
    <definedName name="ги" localSheetId="2">#REF!</definedName>
    <definedName name="ги">#REF!</definedName>
    <definedName name="Год">[17]Год!$A$1:$A$2</definedName>
    <definedName name="год_фонд_зп_адмупр_персонал">#N/A</definedName>
    <definedName name="год_фонд_зп_вспомог_персонал">#N/A</definedName>
    <definedName name="год_фонд_зп_пр_персонал">#N/A</definedName>
    <definedName name="гсм" localSheetId="12">#REF!</definedName>
    <definedName name="гсм" localSheetId="3">#REF!</definedName>
    <definedName name="гсм" localSheetId="19">#REF!</definedName>
    <definedName name="гсм" localSheetId="14">#REF!</definedName>
    <definedName name="гсм" localSheetId="17">#REF!</definedName>
    <definedName name="гсм" localSheetId="2">#REF!</definedName>
    <definedName name="гсм">#REF!</definedName>
    <definedName name="ГФОТ_ауп">[4]Main!$C$89</definedName>
    <definedName name="ГФОТ_вп">[4]Main!$C$91</definedName>
    <definedName name="ГФОТ_общ">[4]Main!$C$92</definedName>
    <definedName name="ГФОТ_пп">[4]Main!$C$90</definedName>
    <definedName name="данные" localSheetId="12">#REF!</definedName>
    <definedName name="данные" localSheetId="3">#REF!</definedName>
    <definedName name="данные" localSheetId="19">#REF!</definedName>
    <definedName name="данные" localSheetId="14">#REF!</definedName>
    <definedName name="данные" localSheetId="17">#REF!</definedName>
    <definedName name="данные" localSheetId="2">#REF!</definedName>
    <definedName name="данные">#REF!</definedName>
    <definedName name="дата" localSheetId="12">#REF!</definedName>
    <definedName name="дата" localSheetId="3">#REF!</definedName>
    <definedName name="дата" localSheetId="19">#REF!</definedName>
    <definedName name="дата" localSheetId="14">#REF!</definedName>
    <definedName name="дата" localSheetId="17">#REF!</definedName>
    <definedName name="дата" localSheetId="2">#REF!</definedName>
    <definedName name="дата">#REF!</definedName>
    <definedName name="дата_выписки">[4]Main!$B$13</definedName>
    <definedName name="дата_дов">[4]Main!$D$2</definedName>
    <definedName name="дата_изм">[4]Изменения!$C$25</definedName>
    <definedName name="динамика">IF([18]ГБ!$A$43=1,"**Поступления от приватизации исключены из доходов бюджетов 1997-2001 г.г.","**Поступления от приватизации не исключены из доходов бюджетов 1997-2001 г.г.")</definedName>
    <definedName name="докум_лицо">[4]Main!$B$45</definedName>
    <definedName name="долж_лицо">[4]Main!$B$44</definedName>
    <definedName name="долж_менеджер_р">[4]Main!$B$6</definedName>
    <definedName name="должность_р">[4]Main!$F$44</definedName>
    <definedName name="доплата">[4]Изменения!$C$44</definedName>
    <definedName name="жамб" localSheetId="12">#REF!</definedName>
    <definedName name="жамб" localSheetId="3">#REF!</definedName>
    <definedName name="жамб" localSheetId="19">#REF!</definedName>
    <definedName name="жамб" localSheetId="14">#REF!</definedName>
    <definedName name="жамб" localSheetId="17">#REF!</definedName>
    <definedName name="жамб" localSheetId="2">#REF!</definedName>
    <definedName name="жамб">#REF!</definedName>
    <definedName name="Жанна" localSheetId="12">#REF!</definedName>
    <definedName name="Жанна" localSheetId="3">#REF!</definedName>
    <definedName name="Жанна" localSheetId="19">#REF!</definedName>
    <definedName name="Жанна" localSheetId="14">#REF!</definedName>
    <definedName name="Жанна" localSheetId="17">#REF!</definedName>
    <definedName name="Жанна" localSheetId="2">#REF!</definedName>
    <definedName name="Жанна">#REF!</definedName>
    <definedName name="жжд" localSheetId="12">#REF!</definedName>
    <definedName name="жжд" localSheetId="3">#REF!</definedName>
    <definedName name="жжд" localSheetId="19">#REF!</definedName>
    <definedName name="жжд" localSheetId="14">#REF!</definedName>
    <definedName name="жжд" localSheetId="17">#REF!</definedName>
    <definedName name="жжд" localSheetId="2">#REF!</definedName>
    <definedName name="жжд">#REF!</definedName>
    <definedName name="з" localSheetId="12">#REF!</definedName>
    <definedName name="з" localSheetId="3">#REF!</definedName>
    <definedName name="з" localSheetId="19">#REF!</definedName>
    <definedName name="з" localSheetId="14">#REF!</definedName>
    <definedName name="з" localSheetId="17">#REF!</definedName>
    <definedName name="з" localSheetId="2">#REF!</definedName>
    <definedName name="з">#REF!</definedName>
    <definedName name="з_1" localSheetId="12">#REF!</definedName>
    <definedName name="з_1" localSheetId="3">#REF!</definedName>
    <definedName name="з_1" localSheetId="19">#REF!</definedName>
    <definedName name="з_1" localSheetId="14">#REF!</definedName>
    <definedName name="з_1" localSheetId="17">#REF!</definedName>
    <definedName name="з_1" localSheetId="2">#REF!</definedName>
    <definedName name="з_1">#REF!</definedName>
    <definedName name="з_2" localSheetId="12">#REF!</definedName>
    <definedName name="з_2" localSheetId="3">#REF!</definedName>
    <definedName name="з_2" localSheetId="19">#REF!</definedName>
    <definedName name="з_2" localSheetId="14">#REF!</definedName>
    <definedName name="з_2" localSheetId="17">#REF!</definedName>
    <definedName name="з_2" localSheetId="2">#REF!</definedName>
    <definedName name="з_2">#REF!</definedName>
    <definedName name="з_3" localSheetId="12">#REF!</definedName>
    <definedName name="з_3" localSheetId="3">#REF!</definedName>
    <definedName name="з_3" localSheetId="19">#REF!</definedName>
    <definedName name="з_3" localSheetId="14">#REF!</definedName>
    <definedName name="з_3" localSheetId="17">#REF!</definedName>
    <definedName name="з_3" localSheetId="2">#REF!</definedName>
    <definedName name="з_3">#REF!</definedName>
    <definedName name="з_4" localSheetId="12">#REF!</definedName>
    <definedName name="з_4" localSheetId="3">#REF!</definedName>
    <definedName name="з_4" localSheetId="19">#REF!</definedName>
    <definedName name="з_4" localSheetId="14">#REF!</definedName>
    <definedName name="з_4" localSheetId="17">#REF!</definedName>
    <definedName name="з_4" localSheetId="2">#REF!</definedName>
    <definedName name="з_4">#REF!</definedName>
    <definedName name="_xlnm.Print_Titles" localSheetId="7">'HC-HP'!$A:$B,'HC-HP'!$3:$4</definedName>
    <definedName name="_xlnm.Print_Titles" localSheetId="5">'HF-HC'!$4:$6</definedName>
    <definedName name="_xlnm.Print_Titles" localSheetId="6">'HP-HF'!$3:$5</definedName>
    <definedName name="_xlnm.Print_Titles" localSheetId="0">ВВП!$B:$B</definedName>
    <definedName name="_xlnm.Print_Titles" localSheetId="23">'ФХД 20'!$6:$9</definedName>
    <definedName name="затраты_вмес_на_элэн_воду_канализ">#N/A</definedName>
    <definedName name="затраты_мат_наед_бк">#N/A</definedName>
    <definedName name="затраты_мат_наед_пб190">#N/A</definedName>
    <definedName name="затраты_мат_наед_пб90">#N/A</definedName>
    <definedName name="затраты_мат_наед_тк">#N/A</definedName>
    <definedName name="затраты_на_элэн_использ_в_пром_процессе_10мес">#N/A</definedName>
    <definedName name="затраты_на_элэн_использ_в_пром_процессе_11мес">#N/A</definedName>
    <definedName name="затраты_на_элэн_использ_в_пром_процессе_12мес">#N/A</definedName>
    <definedName name="затраты_на_элэн_использ_в_пром_процессе_1год">#N/A</definedName>
    <definedName name="затраты_на_элэн_использ_в_пром_процессе_1мес">#N/A</definedName>
    <definedName name="затраты_на_элэн_использ_в_пром_процессе_2год">#N/A</definedName>
    <definedName name="затраты_на_элэн_использ_в_пром_процессе_2мес">#N/A</definedName>
    <definedName name="затраты_на_элэн_использ_в_пром_процессе_3год">#N/A</definedName>
    <definedName name="затраты_на_элэн_использ_в_пром_процессе_3мес">#N/A</definedName>
    <definedName name="затраты_на_элэн_использ_в_пром_процессе_4мес">#N/A</definedName>
    <definedName name="затраты_на_элэн_использ_в_пром_процессе_5мес">#N/A</definedName>
    <definedName name="затраты_на_элэн_использ_в_пром_процессе_6мес">#N/A</definedName>
    <definedName name="затраты_на_элэн_использ_в_пром_процессе_7мес">#N/A</definedName>
    <definedName name="затраты_на_элэн_использ_в_пром_процессе_8мес">#N/A</definedName>
    <definedName name="затраты_на_элэн_использ_в_пром_процессе_9мес">#N/A</definedName>
    <definedName name="затраты_наэлэн_неuse_впрве_10мес">#N/A</definedName>
    <definedName name="затраты_наэлэн_неuse_впрве_11мес">#N/A</definedName>
    <definedName name="затраты_наэлэн_неuse_впрве_12мес">#N/A</definedName>
    <definedName name="затраты_наэлэн_неuse_впрве_1год">#N/A</definedName>
    <definedName name="затраты_наэлэн_неuse_впрве_1мес">#N/A</definedName>
    <definedName name="затраты_наэлэн_неuse_впрве_2год">#N/A</definedName>
    <definedName name="затраты_наэлэн_неuse_впрве_2мес">#N/A</definedName>
    <definedName name="затраты_наэлэн_неuse_впрве_3год">#N/A</definedName>
    <definedName name="затраты_наэлэн_неuse_впрве_3мес">#N/A</definedName>
    <definedName name="затраты_наэлэн_неuse_впрве_4мес">#N/A</definedName>
    <definedName name="затраты_наэлэн_неuse_впрве_5мес">#N/A</definedName>
    <definedName name="затраты_наэлэн_неuse_впрве_6мес">#N/A</definedName>
    <definedName name="затраты_наэлэн_неuse_впрве_7мес">#N/A</definedName>
    <definedName name="затраты_наэлэн_неuse_впрве_8мес">#N/A</definedName>
    <definedName name="затраты_наэлэн_неuse_впрве_9мес">#N/A</definedName>
    <definedName name="иииии" localSheetId="12">#REF!</definedName>
    <definedName name="иииии" localSheetId="3">#REF!</definedName>
    <definedName name="иииии" localSheetId="19">#REF!</definedName>
    <definedName name="иииии" localSheetId="14">#REF!</definedName>
    <definedName name="иииии" localSheetId="17">#REF!</definedName>
    <definedName name="иииии" localSheetId="2">#REF!</definedName>
    <definedName name="иииии">#REF!</definedName>
    <definedName name="ИИК">[4]Main!$B$21</definedName>
    <definedName name="иол" localSheetId="12">#REF!</definedName>
    <definedName name="иол" localSheetId="3">#REF!</definedName>
    <definedName name="иол" localSheetId="19">#REF!</definedName>
    <definedName name="иол" localSheetId="14">#REF!</definedName>
    <definedName name="иол" localSheetId="17">#REF!</definedName>
    <definedName name="иол" localSheetId="2">#REF!</definedName>
    <definedName name="иол">#REF!</definedName>
    <definedName name="Источник" localSheetId="12">#REF!</definedName>
    <definedName name="Источник" localSheetId="3">#REF!</definedName>
    <definedName name="Источник" localSheetId="19">#REF!</definedName>
    <definedName name="Источник" localSheetId="14">#REF!</definedName>
    <definedName name="Источник" localSheetId="17">#REF!</definedName>
    <definedName name="Источник" localSheetId="2">#REF!</definedName>
    <definedName name="Источник">#REF!</definedName>
    <definedName name="Источник_1" localSheetId="12">#REF!</definedName>
    <definedName name="Источник_1" localSheetId="3">#REF!</definedName>
    <definedName name="Источник_1" localSheetId="19">#REF!</definedName>
    <definedName name="Источник_1" localSheetId="14">#REF!</definedName>
    <definedName name="Источник_1" localSheetId="17">#REF!</definedName>
    <definedName name="Источник_1" localSheetId="2">#REF!</definedName>
    <definedName name="Источник_1">#REF!</definedName>
    <definedName name="Источник_2" localSheetId="12">#REF!</definedName>
    <definedName name="Источник_2" localSheetId="3">#REF!</definedName>
    <definedName name="Источник_2" localSheetId="19">#REF!</definedName>
    <definedName name="Источник_2" localSheetId="14">#REF!</definedName>
    <definedName name="Источник_2" localSheetId="17">#REF!</definedName>
    <definedName name="Источник_2" localSheetId="2">#REF!</definedName>
    <definedName name="Источник_2">#REF!</definedName>
    <definedName name="Источник_3" localSheetId="12">#REF!</definedName>
    <definedName name="Источник_3" localSheetId="3">#REF!</definedName>
    <definedName name="Источник_3" localSheetId="19">#REF!</definedName>
    <definedName name="Источник_3" localSheetId="14">#REF!</definedName>
    <definedName name="Источник_3" localSheetId="17">#REF!</definedName>
    <definedName name="Источник_3" localSheetId="2">#REF!</definedName>
    <definedName name="Источник_3">#REF!</definedName>
    <definedName name="Источник_4" localSheetId="12">#REF!</definedName>
    <definedName name="Источник_4" localSheetId="3">#REF!</definedName>
    <definedName name="Источник_4" localSheetId="19">#REF!</definedName>
    <definedName name="Источник_4" localSheetId="14">#REF!</definedName>
    <definedName name="Источник_4" localSheetId="17">#REF!</definedName>
    <definedName name="Источник_4" localSheetId="2">#REF!</definedName>
    <definedName name="Источник_4">#REF!</definedName>
    <definedName name="Источник_5" localSheetId="12">#REF!</definedName>
    <definedName name="Источник_5" localSheetId="3">#REF!</definedName>
    <definedName name="Источник_5" localSheetId="19">#REF!</definedName>
    <definedName name="Источник_5" localSheetId="14">#REF!</definedName>
    <definedName name="Источник_5" localSheetId="17">#REF!</definedName>
    <definedName name="Источник_5" localSheetId="2">#REF!</definedName>
    <definedName name="Источник_5">#REF!</definedName>
    <definedName name="итого_перемен_затрат_10мес">#N/A</definedName>
    <definedName name="итого_перемен_затрат_11мес">#N/A</definedName>
    <definedName name="итого_перемен_затрат_12мес">#N/A</definedName>
    <definedName name="итого_перемен_затрат_1год">#N/A</definedName>
    <definedName name="итого_перемен_затрат_1мес">#N/A</definedName>
    <definedName name="итого_перемен_затрат_2год">#N/A</definedName>
    <definedName name="итого_перемен_затрат_2мес">#N/A</definedName>
    <definedName name="итого_перемен_затрат_3год">#N/A</definedName>
    <definedName name="итого_перемен_затрат_3мес">#N/A</definedName>
    <definedName name="итого_перемен_затрат_4мес">#N/A</definedName>
    <definedName name="итого_перемен_затрат_5мес">#N/A</definedName>
    <definedName name="итого_перемен_затрат_6мес">#N/A</definedName>
    <definedName name="итого_перемен_затрат_7мес">#N/A</definedName>
    <definedName name="итого_перемен_затрат_8мес">#N/A</definedName>
    <definedName name="итого_перемен_затрат_9мес">#N/A</definedName>
    <definedName name="итого_пост_затрат_10мес">#N/A</definedName>
    <definedName name="итого_пост_затрат_11мес">#N/A</definedName>
    <definedName name="итого_пост_затрат_12мес">#N/A</definedName>
    <definedName name="итого_пост_затрат_1год">#N/A</definedName>
    <definedName name="итого_пост_затрат_1мес">#N/A</definedName>
    <definedName name="итого_пост_затрат_2год">#N/A</definedName>
    <definedName name="итого_пост_затрат_2мес">#N/A</definedName>
    <definedName name="итого_пост_затрат_3год">#N/A</definedName>
    <definedName name="итого_пост_затрат_3мес">#N/A</definedName>
    <definedName name="итого_пост_затрат_4мес">#N/A</definedName>
    <definedName name="итого_пост_затрат_5мес">#N/A</definedName>
    <definedName name="итого_пост_затрат_6мес">#N/A</definedName>
    <definedName name="итого_пост_затрат_7мес">#N/A</definedName>
    <definedName name="итого_пост_затрат_8мес">#N/A</definedName>
    <definedName name="итого_пост_затрат_9мес">#N/A</definedName>
    <definedName name="й" localSheetId="12">#REF!</definedName>
    <definedName name="й" localSheetId="3">#REF!</definedName>
    <definedName name="й" localSheetId="19">#REF!</definedName>
    <definedName name="й" localSheetId="14">#REF!</definedName>
    <definedName name="й" localSheetId="17">#REF!</definedName>
    <definedName name="й" localSheetId="2">#REF!</definedName>
    <definedName name="й">#REF!</definedName>
    <definedName name="йййййй" localSheetId="12">#REF!</definedName>
    <definedName name="йййййй" localSheetId="3">#REF!</definedName>
    <definedName name="йййййй" localSheetId="19">#REF!</definedName>
    <definedName name="йййййй" localSheetId="14">#REF!</definedName>
    <definedName name="йййййй" localSheetId="17">#REF!</definedName>
    <definedName name="йййййй" localSheetId="2">#REF!</definedName>
    <definedName name="йййййй">#REF!</definedName>
    <definedName name="йцук" localSheetId="12">#REF!</definedName>
    <definedName name="йцук" localSheetId="3">#REF!</definedName>
    <definedName name="йцук" localSheetId="19">#REF!</definedName>
    <definedName name="йцук" localSheetId="14">#REF!</definedName>
    <definedName name="йцук" localSheetId="17">#REF!</definedName>
    <definedName name="йцук" localSheetId="2">#REF!</definedName>
    <definedName name="йцук">#REF!</definedName>
    <definedName name="йцукен" localSheetId="12">#REF!</definedName>
    <definedName name="йцукен" localSheetId="3">#REF!</definedName>
    <definedName name="йцукен" localSheetId="19">#REF!</definedName>
    <definedName name="йцукен" localSheetId="14">#REF!</definedName>
    <definedName name="йцукен" localSheetId="17">#REF!</definedName>
    <definedName name="йцукен" localSheetId="2">#REF!</definedName>
    <definedName name="йцукен">#REF!</definedName>
    <definedName name="йцукенгш" localSheetId="12">#REF!</definedName>
    <definedName name="йцукенгш" localSheetId="3">#REF!</definedName>
    <definedName name="йцукенгш" localSheetId="19">#REF!</definedName>
    <definedName name="йцукенгш" localSheetId="14">#REF!</definedName>
    <definedName name="йцукенгш" localSheetId="17">#REF!</definedName>
    <definedName name="йцукенгш" localSheetId="2">#REF!</definedName>
    <definedName name="йцукенгш">#REF!</definedName>
    <definedName name="казы" localSheetId="12">#REF!</definedName>
    <definedName name="казы" localSheetId="3">#REF!</definedName>
    <definedName name="казы" localSheetId="19">#REF!</definedName>
    <definedName name="казы" localSheetId="14">#REF!</definedName>
    <definedName name="казы" localSheetId="17">#REF!</definedName>
    <definedName name="казы" localSheetId="2">#REF!</definedName>
    <definedName name="казы">#REF!</definedName>
    <definedName name="казы_1" localSheetId="12">#REF!</definedName>
    <definedName name="казы_1" localSheetId="3">#REF!</definedName>
    <definedName name="казы_1" localSheetId="19">#REF!</definedName>
    <definedName name="казы_1" localSheetId="14">#REF!</definedName>
    <definedName name="казы_1" localSheetId="17">#REF!</definedName>
    <definedName name="казы_1" localSheetId="2">#REF!</definedName>
    <definedName name="казы_1">#REF!</definedName>
    <definedName name="казы_2" localSheetId="12">#REF!</definedName>
    <definedName name="казы_2" localSheetId="3">#REF!</definedName>
    <definedName name="казы_2" localSheetId="19">#REF!</definedName>
    <definedName name="казы_2" localSheetId="14">#REF!</definedName>
    <definedName name="казы_2" localSheetId="17">#REF!</definedName>
    <definedName name="казы_2" localSheetId="2">#REF!</definedName>
    <definedName name="казы_2">#REF!</definedName>
    <definedName name="казы_3" localSheetId="12">#REF!</definedName>
    <definedName name="казы_3" localSheetId="3">#REF!</definedName>
    <definedName name="казы_3" localSheetId="19">#REF!</definedName>
    <definedName name="казы_3" localSheetId="14">#REF!</definedName>
    <definedName name="казы_3" localSheetId="17">#REF!</definedName>
    <definedName name="казы_3" localSheetId="2">#REF!</definedName>
    <definedName name="казы_3">#REF!</definedName>
    <definedName name="казы_4" localSheetId="12">#REF!</definedName>
    <definedName name="казы_4" localSheetId="3">#REF!</definedName>
    <definedName name="казы_4" localSheetId="19">#REF!</definedName>
    <definedName name="казы_4" localSheetId="14">#REF!</definedName>
    <definedName name="казы_4" localSheetId="17">#REF!</definedName>
    <definedName name="казы_4" localSheetId="2">#REF!</definedName>
    <definedName name="казы_4">#REF!</definedName>
    <definedName name="Казыгуртский_район" localSheetId="12">#REF!</definedName>
    <definedName name="Казыгуртский_район" localSheetId="3">#REF!</definedName>
    <definedName name="Казыгуртский_район" localSheetId="19">#REF!</definedName>
    <definedName name="Казыгуртский_район" localSheetId="14">#REF!</definedName>
    <definedName name="Казыгуртский_район" localSheetId="17">#REF!</definedName>
    <definedName name="Казыгуртский_район" localSheetId="2">#REF!</definedName>
    <definedName name="Казыгуртский_район">#REF!</definedName>
    <definedName name="Казыгуртский_район_1" localSheetId="12">#REF!</definedName>
    <definedName name="Казыгуртский_район_1" localSheetId="3">#REF!</definedName>
    <definedName name="Казыгуртский_район_1" localSheetId="19">#REF!</definedName>
    <definedName name="Казыгуртский_район_1" localSheetId="14">#REF!</definedName>
    <definedName name="Казыгуртский_район_1" localSheetId="17">#REF!</definedName>
    <definedName name="Казыгуртский_район_1" localSheetId="2">#REF!</definedName>
    <definedName name="Казыгуртский_район_1">#REF!</definedName>
    <definedName name="Казыгуртский_район_10" localSheetId="12">#REF!</definedName>
    <definedName name="Казыгуртский_район_10" localSheetId="3">#REF!</definedName>
    <definedName name="Казыгуртский_район_10" localSheetId="19">#REF!</definedName>
    <definedName name="Казыгуртский_район_10" localSheetId="14">#REF!</definedName>
    <definedName name="Казыгуртский_район_10" localSheetId="17">#REF!</definedName>
    <definedName name="Казыгуртский_район_10" localSheetId="2">#REF!</definedName>
    <definedName name="Казыгуртский_район_10">#REF!</definedName>
    <definedName name="Казыгуртский_район_11" localSheetId="12">#REF!</definedName>
    <definedName name="Казыгуртский_район_11" localSheetId="3">#REF!</definedName>
    <definedName name="Казыгуртский_район_11" localSheetId="19">#REF!</definedName>
    <definedName name="Казыгуртский_район_11" localSheetId="14">#REF!</definedName>
    <definedName name="Казыгуртский_район_11" localSheetId="17">#REF!</definedName>
    <definedName name="Казыгуртский_район_11" localSheetId="2">#REF!</definedName>
    <definedName name="Казыгуртский_район_11">#REF!</definedName>
    <definedName name="Казыгуртский_район_12" localSheetId="12">#REF!</definedName>
    <definedName name="Казыгуртский_район_12" localSheetId="3">#REF!</definedName>
    <definedName name="Казыгуртский_район_12" localSheetId="19">#REF!</definedName>
    <definedName name="Казыгуртский_район_12" localSheetId="14">#REF!</definedName>
    <definedName name="Казыгуртский_район_12" localSheetId="17">#REF!</definedName>
    <definedName name="Казыгуртский_район_12" localSheetId="2">#REF!</definedName>
    <definedName name="Казыгуртский_район_12">#REF!</definedName>
    <definedName name="Казыгуртский_район_13" localSheetId="12">#REF!</definedName>
    <definedName name="Казыгуртский_район_13" localSheetId="3">#REF!</definedName>
    <definedName name="Казыгуртский_район_13" localSheetId="19">#REF!</definedName>
    <definedName name="Казыгуртский_район_13" localSheetId="14">#REF!</definedName>
    <definedName name="Казыгуртский_район_13" localSheetId="17">#REF!</definedName>
    <definedName name="Казыгуртский_район_13" localSheetId="2">#REF!</definedName>
    <definedName name="Казыгуртский_район_13">#REF!</definedName>
    <definedName name="Казыгуртский_район_2" localSheetId="12">#REF!</definedName>
    <definedName name="Казыгуртский_район_2" localSheetId="3">#REF!</definedName>
    <definedName name="Казыгуртский_район_2" localSheetId="19">#REF!</definedName>
    <definedName name="Казыгуртский_район_2" localSheetId="14">#REF!</definedName>
    <definedName name="Казыгуртский_район_2" localSheetId="17">#REF!</definedName>
    <definedName name="Казыгуртский_район_2" localSheetId="2">#REF!</definedName>
    <definedName name="Казыгуртский_район_2">#REF!</definedName>
    <definedName name="Казыгуртский_район_3" localSheetId="12">#REF!</definedName>
    <definedName name="Казыгуртский_район_3" localSheetId="3">#REF!</definedName>
    <definedName name="Казыгуртский_район_3" localSheetId="19">#REF!</definedName>
    <definedName name="Казыгуртский_район_3" localSheetId="14">#REF!</definedName>
    <definedName name="Казыгуртский_район_3" localSheetId="17">#REF!</definedName>
    <definedName name="Казыгуртский_район_3" localSheetId="2">#REF!</definedName>
    <definedName name="Казыгуртский_район_3">#REF!</definedName>
    <definedName name="Казыгуртский_район_4" localSheetId="12">#REF!</definedName>
    <definedName name="Казыгуртский_район_4" localSheetId="3">#REF!</definedName>
    <definedName name="Казыгуртский_район_4" localSheetId="19">#REF!</definedName>
    <definedName name="Казыгуртский_район_4" localSheetId="14">#REF!</definedName>
    <definedName name="Казыгуртский_район_4" localSheetId="17">#REF!</definedName>
    <definedName name="Казыгуртский_район_4" localSheetId="2">#REF!</definedName>
    <definedName name="Казыгуртский_район_4">#REF!</definedName>
    <definedName name="Казыгуртский_район_5" localSheetId="12">#REF!</definedName>
    <definedName name="Казыгуртский_район_5" localSheetId="3">#REF!</definedName>
    <definedName name="Казыгуртский_район_5" localSheetId="19">#REF!</definedName>
    <definedName name="Казыгуртский_район_5" localSheetId="14">#REF!</definedName>
    <definedName name="Казыгуртский_район_5" localSheetId="17">#REF!</definedName>
    <definedName name="Казыгуртский_район_5" localSheetId="2">#REF!</definedName>
    <definedName name="Казыгуртский_район_5">#REF!</definedName>
    <definedName name="Казыгуртский_район_6" localSheetId="12">#REF!</definedName>
    <definedName name="Казыгуртский_район_6" localSheetId="3">#REF!</definedName>
    <definedName name="Казыгуртский_район_6" localSheetId="19">#REF!</definedName>
    <definedName name="Казыгуртский_район_6" localSheetId="14">#REF!</definedName>
    <definedName name="Казыгуртский_район_6" localSheetId="17">#REF!</definedName>
    <definedName name="Казыгуртский_район_6" localSheetId="2">#REF!</definedName>
    <definedName name="Казыгуртский_район_6">#REF!</definedName>
    <definedName name="Казыгуртский_район_7" localSheetId="12">#REF!</definedName>
    <definedName name="Казыгуртский_район_7" localSheetId="3">#REF!</definedName>
    <definedName name="Казыгуртский_район_7" localSheetId="19">#REF!</definedName>
    <definedName name="Казыгуртский_район_7" localSheetId="14">#REF!</definedName>
    <definedName name="Казыгуртский_район_7" localSheetId="17">#REF!</definedName>
    <definedName name="Казыгуртский_район_7" localSheetId="2">#REF!</definedName>
    <definedName name="Казыгуртский_район_7">#REF!</definedName>
    <definedName name="Казыгуртский_район_8" localSheetId="12">#REF!</definedName>
    <definedName name="Казыгуртский_район_8" localSheetId="3">#REF!</definedName>
    <definedName name="Казыгуртский_район_8" localSheetId="19">#REF!</definedName>
    <definedName name="Казыгуртский_район_8" localSheetId="14">#REF!</definedName>
    <definedName name="Казыгуртский_район_8" localSheetId="17">#REF!</definedName>
    <definedName name="Казыгуртский_район_8" localSheetId="2">#REF!</definedName>
    <definedName name="Казыгуртский_район_8">#REF!</definedName>
    <definedName name="Казыгуртский_район_9" localSheetId="12">#REF!</definedName>
    <definedName name="Казыгуртский_район_9" localSheetId="3">#REF!</definedName>
    <definedName name="Казыгуртский_район_9" localSheetId="19">#REF!</definedName>
    <definedName name="Казыгуртский_район_9" localSheetId="14">#REF!</definedName>
    <definedName name="Казыгуртский_район_9" localSheetId="17">#REF!</definedName>
    <definedName name="Казыгуртский_район_9" localSheetId="2">#REF!</definedName>
    <definedName name="Казыгуртский_район_9">#REF!</definedName>
    <definedName name="КАТО" localSheetId="12">#REF!</definedName>
    <definedName name="КАТО" localSheetId="3">#REF!</definedName>
    <definedName name="КАТО" localSheetId="19">#REF!</definedName>
    <definedName name="КАТО" localSheetId="14">#REF!</definedName>
    <definedName name="КАТО" localSheetId="17">#REF!</definedName>
    <definedName name="КАТО" localSheetId="2">#REF!</definedName>
    <definedName name="КАТО">#REF!</definedName>
    <definedName name="КАТО_1" localSheetId="12">#REF!</definedName>
    <definedName name="КАТО_1" localSheetId="3">#REF!</definedName>
    <definedName name="КАТО_1" localSheetId="19">#REF!</definedName>
    <definedName name="КАТО_1" localSheetId="14">#REF!</definedName>
    <definedName name="КАТО_1" localSheetId="17">#REF!</definedName>
    <definedName name="КАТО_1" localSheetId="2">#REF!</definedName>
    <definedName name="КАТО_1">#REF!</definedName>
    <definedName name="КАТО_2" localSheetId="12">#REF!</definedName>
    <definedName name="КАТО_2" localSheetId="3">#REF!</definedName>
    <definedName name="КАТО_2" localSheetId="19">#REF!</definedName>
    <definedName name="КАТО_2" localSheetId="14">#REF!</definedName>
    <definedName name="КАТО_2" localSheetId="17">#REF!</definedName>
    <definedName name="КАТО_2" localSheetId="2">#REF!</definedName>
    <definedName name="КАТО_2">#REF!</definedName>
    <definedName name="КАТО_3" localSheetId="12">#REF!</definedName>
    <definedName name="КАТО_3" localSheetId="3">#REF!</definedName>
    <definedName name="КАТО_3" localSheetId="19">#REF!</definedName>
    <definedName name="КАТО_3" localSheetId="14">#REF!</definedName>
    <definedName name="КАТО_3" localSheetId="17">#REF!</definedName>
    <definedName name="КАТО_3" localSheetId="2">#REF!</definedName>
    <definedName name="КАТО_3">#REF!</definedName>
    <definedName name="КАТО_4" localSheetId="12">#REF!</definedName>
    <definedName name="КАТО_4" localSheetId="3">#REF!</definedName>
    <definedName name="КАТО_4" localSheetId="19">#REF!</definedName>
    <definedName name="КАТО_4" localSheetId="14">#REF!</definedName>
    <definedName name="КАТО_4" localSheetId="17">#REF!</definedName>
    <definedName name="КАТО_4" localSheetId="2">#REF!</definedName>
    <definedName name="КАТО_4">#REF!</definedName>
    <definedName name="КАТО_5" localSheetId="12">#REF!</definedName>
    <definedName name="КАТО_5" localSheetId="3">#REF!</definedName>
    <definedName name="КАТО_5" localSheetId="19">#REF!</definedName>
    <definedName name="КАТО_5" localSheetId="14">#REF!</definedName>
    <definedName name="КАТО_5" localSheetId="17">#REF!</definedName>
    <definedName name="КАТО_5" localSheetId="2">#REF!</definedName>
    <definedName name="КАТО_5">#REF!</definedName>
    <definedName name="кен" localSheetId="12">#REF!</definedName>
    <definedName name="кен" localSheetId="3">#REF!</definedName>
    <definedName name="кен" localSheetId="19">#REF!</definedName>
    <definedName name="кен" localSheetId="14">#REF!</definedName>
    <definedName name="кен" localSheetId="17">#REF!</definedName>
    <definedName name="кен" localSheetId="2">#REF!</definedName>
    <definedName name="кен">#REF!</definedName>
    <definedName name="кккк" localSheetId="12">#REF!</definedName>
    <definedName name="кккк" localSheetId="3">#REF!</definedName>
    <definedName name="кккк" localSheetId="19">#REF!</definedName>
    <definedName name="кккк" localSheetId="14">#REF!</definedName>
    <definedName name="кккк" localSheetId="17">#REF!</definedName>
    <definedName name="кккк" localSheetId="2">#REF!</definedName>
    <definedName name="кккк">#REF!</definedName>
    <definedName name="Код" localSheetId="12">#REF!</definedName>
    <definedName name="Код" localSheetId="3">#REF!</definedName>
    <definedName name="Код" localSheetId="19">#REF!</definedName>
    <definedName name="Код" localSheetId="14">#REF!</definedName>
    <definedName name="Код" localSheetId="17">#REF!</definedName>
    <definedName name="Код" localSheetId="2">#REF!</definedName>
    <definedName name="Код">#REF!</definedName>
    <definedName name="Код_1" localSheetId="12">#REF!</definedName>
    <definedName name="Код_1" localSheetId="3">#REF!</definedName>
    <definedName name="Код_1" localSheetId="19">#REF!</definedName>
    <definedName name="Код_1" localSheetId="14">#REF!</definedName>
    <definedName name="Код_1" localSheetId="17">#REF!</definedName>
    <definedName name="Код_1" localSheetId="2">#REF!</definedName>
    <definedName name="Код_1">#REF!</definedName>
    <definedName name="Код_10" localSheetId="12">#REF!</definedName>
    <definedName name="Код_10" localSheetId="3">#REF!</definedName>
    <definedName name="Код_10" localSheetId="19">#REF!</definedName>
    <definedName name="Код_10" localSheetId="14">#REF!</definedName>
    <definedName name="Код_10" localSheetId="17">#REF!</definedName>
    <definedName name="Код_10" localSheetId="2">#REF!</definedName>
    <definedName name="Код_10">#REF!</definedName>
    <definedName name="Код_11" localSheetId="12">#REF!</definedName>
    <definedName name="Код_11" localSheetId="3">#REF!</definedName>
    <definedName name="Код_11" localSheetId="19">#REF!</definedName>
    <definedName name="Код_11" localSheetId="14">#REF!</definedName>
    <definedName name="Код_11" localSheetId="17">#REF!</definedName>
    <definedName name="Код_11" localSheetId="2">#REF!</definedName>
    <definedName name="Код_11">#REF!</definedName>
    <definedName name="Код_12" localSheetId="12">#REF!</definedName>
    <definedName name="Код_12" localSheetId="3">#REF!</definedName>
    <definedName name="Код_12" localSheetId="19">#REF!</definedName>
    <definedName name="Код_12" localSheetId="14">#REF!</definedName>
    <definedName name="Код_12" localSheetId="17">#REF!</definedName>
    <definedName name="Код_12" localSheetId="2">#REF!</definedName>
    <definedName name="Код_12">#REF!</definedName>
    <definedName name="Код_13" localSheetId="12">#REF!</definedName>
    <definedName name="Код_13" localSheetId="3">#REF!</definedName>
    <definedName name="Код_13" localSheetId="19">#REF!</definedName>
    <definedName name="Код_13" localSheetId="14">#REF!</definedName>
    <definedName name="Код_13" localSheetId="17">#REF!</definedName>
    <definedName name="Код_13" localSheetId="2">#REF!</definedName>
    <definedName name="Код_13">#REF!</definedName>
    <definedName name="Код_2" localSheetId="12">#REF!</definedName>
    <definedName name="Код_2" localSheetId="3">#REF!</definedName>
    <definedName name="Код_2" localSheetId="19">#REF!</definedName>
    <definedName name="Код_2" localSheetId="14">#REF!</definedName>
    <definedName name="Код_2" localSheetId="17">#REF!</definedName>
    <definedName name="Код_2" localSheetId="2">#REF!</definedName>
    <definedName name="Код_2">#REF!</definedName>
    <definedName name="Код_3" localSheetId="12">#REF!</definedName>
    <definedName name="Код_3" localSheetId="3">#REF!</definedName>
    <definedName name="Код_3" localSheetId="19">#REF!</definedName>
    <definedName name="Код_3" localSheetId="14">#REF!</definedName>
    <definedName name="Код_3" localSheetId="17">#REF!</definedName>
    <definedName name="Код_3" localSheetId="2">#REF!</definedName>
    <definedName name="Код_3">#REF!</definedName>
    <definedName name="Код_4" localSheetId="12">#REF!</definedName>
    <definedName name="Код_4" localSheetId="3">#REF!</definedName>
    <definedName name="Код_4" localSheetId="19">#REF!</definedName>
    <definedName name="Код_4" localSheetId="14">#REF!</definedName>
    <definedName name="Код_4" localSheetId="17">#REF!</definedName>
    <definedName name="Код_4" localSheetId="2">#REF!</definedName>
    <definedName name="Код_4">#REF!</definedName>
    <definedName name="Код_5" localSheetId="12">#REF!</definedName>
    <definedName name="Код_5" localSheetId="3">#REF!</definedName>
    <definedName name="Код_5" localSheetId="19">#REF!</definedName>
    <definedName name="Код_5" localSheetId="14">#REF!</definedName>
    <definedName name="Код_5" localSheetId="17">#REF!</definedName>
    <definedName name="Код_5" localSheetId="2">#REF!</definedName>
    <definedName name="Код_5">#REF!</definedName>
    <definedName name="Код_6" localSheetId="12">#REF!</definedName>
    <definedName name="Код_6" localSheetId="3">#REF!</definedName>
    <definedName name="Код_6" localSheetId="19">#REF!</definedName>
    <definedName name="Код_6" localSheetId="14">#REF!</definedName>
    <definedName name="Код_6" localSheetId="17">#REF!</definedName>
    <definedName name="Код_6" localSheetId="2">#REF!</definedName>
    <definedName name="Код_6">#REF!</definedName>
    <definedName name="Код_7" localSheetId="12">#REF!</definedName>
    <definedName name="Код_7" localSheetId="3">#REF!</definedName>
    <definedName name="Код_7" localSheetId="19">#REF!</definedName>
    <definedName name="Код_7" localSheetId="14">#REF!</definedName>
    <definedName name="Код_7" localSheetId="17">#REF!</definedName>
    <definedName name="Код_7" localSheetId="2">#REF!</definedName>
    <definedName name="Код_7">#REF!</definedName>
    <definedName name="Код_8" localSheetId="12">#REF!</definedName>
    <definedName name="Код_8" localSheetId="3">#REF!</definedName>
    <definedName name="Код_8" localSheetId="19">#REF!</definedName>
    <definedName name="Код_8" localSheetId="14">#REF!</definedName>
    <definedName name="Код_8" localSheetId="17">#REF!</definedName>
    <definedName name="Код_8" localSheetId="2">#REF!</definedName>
    <definedName name="Код_8">#REF!</definedName>
    <definedName name="Код_9" localSheetId="12">#REF!</definedName>
    <definedName name="Код_9" localSheetId="3">#REF!</definedName>
    <definedName name="Код_9" localSheetId="19">#REF!</definedName>
    <definedName name="Код_9" localSheetId="14">#REF!</definedName>
    <definedName name="Код_9" localSheetId="17">#REF!</definedName>
    <definedName name="Код_9" localSheetId="2">#REF!</definedName>
    <definedName name="Код_9">#REF!</definedName>
    <definedName name="кол_ауп">[4]Main!$B$89</definedName>
    <definedName name="кол_вп">[4]Main!$B$91</definedName>
    <definedName name="кол_общ">[4]Main!$B$92</definedName>
    <definedName name="кол_пп">[4]Main!$B$90</definedName>
    <definedName name="комиссия">[4]Main!$B$98</definedName>
    <definedName name="коммунал_затраты_10мес">#N/A</definedName>
    <definedName name="коммунал_затраты_11мес">#N/A</definedName>
    <definedName name="коммунал_затраты_12мес">#N/A</definedName>
    <definedName name="коммунал_затраты_1год">#N/A</definedName>
    <definedName name="коммунал_затраты_1мес">#N/A</definedName>
    <definedName name="коммунал_затраты_2год">#N/A</definedName>
    <definedName name="коммунал_затраты_2мес">#N/A</definedName>
    <definedName name="коммунал_затраты_3год">#N/A</definedName>
    <definedName name="коммунал_затраты_3мес">#N/A</definedName>
    <definedName name="коммунал_затраты_4мес">#N/A</definedName>
    <definedName name="коммунал_затраты_5мес">#N/A</definedName>
    <definedName name="коммунал_затраты_6мес">#N/A</definedName>
    <definedName name="коммунал_затраты_7мес">#N/A</definedName>
    <definedName name="коммунал_затраты_8мес">#N/A</definedName>
    <definedName name="коммунал_затраты_9мес">#N/A</definedName>
    <definedName name="компания">[4]Main!$E$6</definedName>
    <definedName name="конец">[4]Main!$D$34</definedName>
    <definedName name="копия" localSheetId="12">#REF!</definedName>
    <definedName name="копия" localSheetId="3">#REF!</definedName>
    <definedName name="копия" localSheetId="19">#REF!</definedName>
    <definedName name="копия" localSheetId="14">#REF!</definedName>
    <definedName name="копия" localSheetId="17">#REF!</definedName>
    <definedName name="копия" localSheetId="2">#REF!</definedName>
    <definedName name="копия">#REF!</definedName>
    <definedName name="кост" localSheetId="12">#REF!</definedName>
    <definedName name="кост" localSheetId="3">#REF!</definedName>
    <definedName name="кост" localSheetId="19">#REF!</definedName>
    <definedName name="кост" localSheetId="14">#REF!</definedName>
    <definedName name="кост" localSheetId="17">#REF!</definedName>
    <definedName name="кост" localSheetId="2">#REF!</definedName>
    <definedName name="кост">#REF!</definedName>
    <definedName name="котиров" localSheetId="12">#REF!</definedName>
    <definedName name="котиров" localSheetId="3">#REF!</definedName>
    <definedName name="котиров" localSheetId="19">#REF!</definedName>
    <definedName name="котиров" localSheetId="14">#REF!</definedName>
    <definedName name="котиров" localSheetId="17">#REF!</definedName>
    <definedName name="котиров" localSheetId="2">#REF!</definedName>
    <definedName name="котиров">#REF!</definedName>
    <definedName name="котиров_1" localSheetId="12">#REF!</definedName>
    <definedName name="котиров_1" localSheetId="3">#REF!</definedName>
    <definedName name="котиров_1" localSheetId="19">#REF!</definedName>
    <definedName name="котиров_1" localSheetId="14">#REF!</definedName>
    <definedName name="котиров_1" localSheetId="17">#REF!</definedName>
    <definedName name="котиров_1" localSheetId="2">#REF!</definedName>
    <definedName name="котиров_1">#REF!</definedName>
    <definedName name="котиров_2" localSheetId="12">#REF!</definedName>
    <definedName name="котиров_2" localSheetId="3">#REF!</definedName>
    <definedName name="котиров_2" localSheetId="19">#REF!</definedName>
    <definedName name="котиров_2" localSheetId="14">#REF!</definedName>
    <definedName name="котиров_2" localSheetId="17">#REF!</definedName>
    <definedName name="котиров_2" localSheetId="2">#REF!</definedName>
    <definedName name="котиров_2">#REF!</definedName>
    <definedName name="котиров_3" localSheetId="12">#REF!</definedName>
    <definedName name="котиров_3" localSheetId="3">#REF!</definedName>
    <definedName name="котиров_3" localSheetId="19">#REF!</definedName>
    <definedName name="котиров_3" localSheetId="14">#REF!</definedName>
    <definedName name="котиров_3" localSheetId="17">#REF!</definedName>
    <definedName name="котиров_3" localSheetId="2">#REF!</definedName>
    <definedName name="котиров_3">#REF!</definedName>
    <definedName name="котиров_4" localSheetId="12">#REF!</definedName>
    <definedName name="котиров_4" localSheetId="3">#REF!</definedName>
    <definedName name="котиров_4" localSheetId="19">#REF!</definedName>
    <definedName name="котиров_4" localSheetId="14">#REF!</definedName>
    <definedName name="котиров_4" localSheetId="17">#REF!</definedName>
    <definedName name="котиров_4" localSheetId="2">#REF!</definedName>
    <definedName name="котиров_4">#REF!</definedName>
    <definedName name="КПВЭД" localSheetId="12">#REF!</definedName>
    <definedName name="КПВЭД" localSheetId="3">#REF!</definedName>
    <definedName name="КПВЭД" localSheetId="19">#REF!</definedName>
    <definedName name="КПВЭД" localSheetId="14">#REF!</definedName>
    <definedName name="КПВЭД" localSheetId="17">#REF!</definedName>
    <definedName name="КПВЭД" localSheetId="2">#REF!</definedName>
    <definedName name="КПВЭД">#REF!</definedName>
    <definedName name="КПВЭД_1" localSheetId="12">#REF!</definedName>
    <definedName name="КПВЭД_1" localSheetId="3">#REF!</definedName>
    <definedName name="КПВЭД_1" localSheetId="19">#REF!</definedName>
    <definedName name="КПВЭД_1" localSheetId="14">#REF!</definedName>
    <definedName name="КПВЭД_1" localSheetId="17">#REF!</definedName>
    <definedName name="КПВЭД_1" localSheetId="2">#REF!</definedName>
    <definedName name="КПВЭД_1">#REF!</definedName>
    <definedName name="КПВЭД_2" localSheetId="12">#REF!</definedName>
    <definedName name="КПВЭД_2" localSheetId="3">#REF!</definedName>
    <definedName name="КПВЭД_2" localSheetId="19">#REF!</definedName>
    <definedName name="КПВЭД_2" localSheetId="14">#REF!</definedName>
    <definedName name="КПВЭД_2" localSheetId="17">#REF!</definedName>
    <definedName name="КПВЭД_2" localSheetId="2">#REF!</definedName>
    <definedName name="КПВЭД_2">#REF!</definedName>
    <definedName name="КПВЭД_3" localSheetId="12">#REF!</definedName>
    <definedName name="КПВЭД_3" localSheetId="3">#REF!</definedName>
    <definedName name="КПВЭД_3" localSheetId="19">#REF!</definedName>
    <definedName name="КПВЭД_3" localSheetId="14">#REF!</definedName>
    <definedName name="КПВЭД_3" localSheetId="17">#REF!</definedName>
    <definedName name="КПВЭД_3" localSheetId="2">#REF!</definedName>
    <definedName name="КПВЭД_3">#REF!</definedName>
    <definedName name="КПВЭД_4" localSheetId="12">#REF!</definedName>
    <definedName name="КПВЭД_4" localSheetId="3">#REF!</definedName>
    <definedName name="КПВЭД_4" localSheetId="19">#REF!</definedName>
    <definedName name="КПВЭД_4" localSheetId="14">#REF!</definedName>
    <definedName name="КПВЭД_4" localSheetId="17">#REF!</definedName>
    <definedName name="КПВЭД_4" localSheetId="2">#REF!</definedName>
    <definedName name="КПВЭД_4">#REF!</definedName>
    <definedName name="КПВЭД_5" localSheetId="12">#REF!</definedName>
    <definedName name="КПВЭД_5" localSheetId="3">#REF!</definedName>
    <definedName name="КПВЭД_5" localSheetId="19">#REF!</definedName>
    <definedName name="КПВЭД_5" localSheetId="14">#REF!</definedName>
    <definedName name="КПВЭД_5" localSheetId="17">#REF!</definedName>
    <definedName name="КПВЭД_5" localSheetId="2">#REF!</definedName>
    <definedName name="КПВЭД_5">#REF!</definedName>
    <definedName name="кпо" localSheetId="12">[19]бланк!#REF!</definedName>
    <definedName name="кпо" localSheetId="3">[19]бланк!#REF!</definedName>
    <definedName name="кпо" localSheetId="19">[19]бланк!#REF!</definedName>
    <definedName name="кпо" localSheetId="14">[19]бланк!#REF!</definedName>
    <definedName name="кпо" localSheetId="17">[19]бланк!#REF!</definedName>
    <definedName name="кпо" localSheetId="2">[19]бланк!#REF!</definedName>
    <definedName name="кпо">[19]бланк!#REF!</definedName>
    <definedName name="кпр">[4]Main!$B$33</definedName>
    <definedName name="кпр_пп">'[4]1'!$C$5:$C$26</definedName>
    <definedName name="кпры">'[4]2'!$C$3:$C$293</definedName>
    <definedName name="курс">#N/A</definedName>
    <definedName name="л">#N/A</definedName>
    <definedName name="лист2" localSheetId="12">'[10]расш по 146  _2_'!#REF!</definedName>
    <definedName name="лист2" localSheetId="3">'[10]расш по 146  _2_'!#REF!</definedName>
    <definedName name="лист2" localSheetId="19">'[10]расш по 146  _2_'!#REF!</definedName>
    <definedName name="лист2" localSheetId="14">'[10]расш по 146  _2_'!#REF!</definedName>
    <definedName name="лист2" localSheetId="17">'[10]расш по 146  _2_'!#REF!</definedName>
    <definedName name="лист2" localSheetId="2">'[10]расш по 146  _2_'!#REF!</definedName>
    <definedName name="лист2">'[10]расш по 146  _2_'!#REF!</definedName>
    <definedName name="лллллл" localSheetId="12">#REF!</definedName>
    <definedName name="лллллл" localSheetId="3">#REF!</definedName>
    <definedName name="лллллл" localSheetId="19">#REF!</definedName>
    <definedName name="лллллл" localSheetId="14">#REF!</definedName>
    <definedName name="лллллл" localSheetId="17">#REF!</definedName>
    <definedName name="лллллл" localSheetId="2">#REF!</definedName>
    <definedName name="лллллл">#REF!</definedName>
    <definedName name="лор" localSheetId="12">#REF!</definedName>
    <definedName name="лор" localSheetId="3">#REF!</definedName>
    <definedName name="лор" localSheetId="19">#REF!</definedName>
    <definedName name="лор" localSheetId="14">#REF!</definedName>
    <definedName name="лор" localSheetId="17">#REF!</definedName>
    <definedName name="лор" localSheetId="2">#REF!</definedName>
    <definedName name="лор">#REF!</definedName>
    <definedName name="лро" localSheetId="12">#REF!</definedName>
    <definedName name="лро" localSheetId="3">#REF!</definedName>
    <definedName name="лро" localSheetId="19">#REF!</definedName>
    <definedName name="лро" localSheetId="14">#REF!</definedName>
    <definedName name="лро" localSheetId="17">#REF!</definedName>
    <definedName name="лро" localSheetId="2">#REF!</definedName>
    <definedName name="лро">#REF!</definedName>
    <definedName name="лро_1" localSheetId="12">#REF!</definedName>
    <definedName name="лро_1" localSheetId="3">#REF!</definedName>
    <definedName name="лро_1" localSheetId="19">#REF!</definedName>
    <definedName name="лро_1" localSheetId="14">#REF!</definedName>
    <definedName name="лро_1" localSheetId="17">#REF!</definedName>
    <definedName name="лро_1" localSheetId="2">#REF!</definedName>
    <definedName name="лро_1">#REF!</definedName>
    <definedName name="лро_10" localSheetId="12">#REF!</definedName>
    <definedName name="лро_10" localSheetId="3">#REF!</definedName>
    <definedName name="лро_10" localSheetId="19">#REF!</definedName>
    <definedName name="лро_10" localSheetId="14">#REF!</definedName>
    <definedName name="лро_10" localSheetId="17">#REF!</definedName>
    <definedName name="лро_10" localSheetId="2">#REF!</definedName>
    <definedName name="лро_10">#REF!</definedName>
    <definedName name="лро_2" localSheetId="12">#REF!</definedName>
    <definedName name="лро_2" localSheetId="3">#REF!</definedName>
    <definedName name="лро_2" localSheetId="19">#REF!</definedName>
    <definedName name="лро_2" localSheetId="14">#REF!</definedName>
    <definedName name="лро_2" localSheetId="17">#REF!</definedName>
    <definedName name="лро_2" localSheetId="2">#REF!</definedName>
    <definedName name="лро_2">#REF!</definedName>
    <definedName name="лро_3" localSheetId="12">#REF!</definedName>
    <definedName name="лро_3" localSheetId="3">#REF!</definedName>
    <definedName name="лро_3" localSheetId="19">#REF!</definedName>
    <definedName name="лро_3" localSheetId="14">#REF!</definedName>
    <definedName name="лро_3" localSheetId="17">#REF!</definedName>
    <definedName name="лро_3" localSheetId="2">#REF!</definedName>
    <definedName name="лро_3">#REF!</definedName>
    <definedName name="лро_4" localSheetId="12">#REF!</definedName>
    <definedName name="лро_4" localSheetId="3">#REF!</definedName>
    <definedName name="лро_4" localSheetId="19">#REF!</definedName>
    <definedName name="лро_4" localSheetId="14">#REF!</definedName>
    <definedName name="лро_4" localSheetId="17">#REF!</definedName>
    <definedName name="лро_4" localSheetId="2">#REF!</definedName>
    <definedName name="лро_4">#REF!</definedName>
    <definedName name="лро_5" localSheetId="12">#REF!</definedName>
    <definedName name="лро_5" localSheetId="3">#REF!</definedName>
    <definedName name="лро_5" localSheetId="19">#REF!</definedName>
    <definedName name="лро_5" localSheetId="14">#REF!</definedName>
    <definedName name="лро_5" localSheetId="17">#REF!</definedName>
    <definedName name="лро_5" localSheetId="2">#REF!</definedName>
    <definedName name="лро_5">#REF!</definedName>
    <definedName name="лро_6" localSheetId="12">#REF!</definedName>
    <definedName name="лро_6" localSheetId="3">#REF!</definedName>
    <definedName name="лро_6" localSheetId="19">#REF!</definedName>
    <definedName name="лро_6" localSheetId="14">#REF!</definedName>
    <definedName name="лро_6" localSheetId="17">#REF!</definedName>
    <definedName name="лро_6" localSheetId="2">#REF!</definedName>
    <definedName name="лро_6">#REF!</definedName>
    <definedName name="лро_7" localSheetId="12">#REF!</definedName>
    <definedName name="лро_7" localSheetId="3">#REF!</definedName>
    <definedName name="лро_7" localSheetId="19">#REF!</definedName>
    <definedName name="лро_7" localSheetId="14">#REF!</definedName>
    <definedName name="лро_7" localSheetId="17">#REF!</definedName>
    <definedName name="лро_7" localSheetId="2">#REF!</definedName>
    <definedName name="лро_7">#REF!</definedName>
    <definedName name="лро_8" localSheetId="12">#REF!</definedName>
    <definedName name="лро_8" localSheetId="3">#REF!</definedName>
    <definedName name="лро_8" localSheetId="19">#REF!</definedName>
    <definedName name="лро_8" localSheetId="14">#REF!</definedName>
    <definedName name="лро_8" localSheetId="17">#REF!</definedName>
    <definedName name="лро_8" localSheetId="2">#REF!</definedName>
    <definedName name="лро_8">#REF!</definedName>
    <definedName name="лро_9" localSheetId="12">#REF!</definedName>
    <definedName name="лро_9" localSheetId="3">#REF!</definedName>
    <definedName name="лро_9" localSheetId="19">#REF!</definedName>
    <definedName name="лро_9" localSheetId="14">#REF!</definedName>
    <definedName name="лро_9" localSheetId="17">#REF!</definedName>
    <definedName name="лро_9" localSheetId="2">#REF!</definedName>
    <definedName name="лро_9">#REF!</definedName>
    <definedName name="ЛС" localSheetId="12">#REF!</definedName>
    <definedName name="ЛС" localSheetId="3">#REF!</definedName>
    <definedName name="ЛС" localSheetId="19">#REF!</definedName>
    <definedName name="ЛС" localSheetId="14">#REF!</definedName>
    <definedName name="ЛС" localSheetId="17">#REF!</definedName>
    <definedName name="ЛС" localSheetId="2">#REF!</definedName>
    <definedName name="ЛС">#REF!</definedName>
    <definedName name="макро">#N/A</definedName>
    <definedName name="макс_ауп">[4]Main!$J$94</definedName>
    <definedName name="макс_вп">[4]Main!$J$96</definedName>
    <definedName name="макс_пп">[4]Main!$J$95</definedName>
    <definedName name="макс_пп_тар">'[4]1'!$E$5:$E$26</definedName>
    <definedName name="Махтааральский_район" localSheetId="12">#REF!</definedName>
    <definedName name="Махтааральский_район" localSheetId="3">#REF!</definedName>
    <definedName name="Махтааральский_район" localSheetId="19">#REF!</definedName>
    <definedName name="Махтааральский_район" localSheetId="14">#REF!</definedName>
    <definedName name="Махтааральский_район" localSheetId="17">#REF!</definedName>
    <definedName name="Махтааральский_район" localSheetId="2">#REF!</definedName>
    <definedName name="Махтааральский_район">#REF!</definedName>
    <definedName name="Махтааральский_район_1" localSheetId="12">#REF!</definedName>
    <definedName name="Махтааральский_район_1" localSheetId="3">#REF!</definedName>
    <definedName name="Махтааральский_район_1" localSheetId="19">#REF!</definedName>
    <definedName name="Махтааральский_район_1" localSheetId="14">#REF!</definedName>
    <definedName name="Махтааральский_район_1" localSheetId="17">#REF!</definedName>
    <definedName name="Махтааральский_район_1" localSheetId="2">#REF!</definedName>
    <definedName name="Махтааральский_район_1">#REF!</definedName>
    <definedName name="Махтааральский_район_10" localSheetId="12">#REF!</definedName>
    <definedName name="Махтааральский_район_10" localSheetId="3">#REF!</definedName>
    <definedName name="Махтааральский_район_10" localSheetId="19">#REF!</definedName>
    <definedName name="Махтааральский_район_10" localSheetId="14">#REF!</definedName>
    <definedName name="Махтааральский_район_10" localSheetId="17">#REF!</definedName>
    <definedName name="Махтааральский_район_10" localSheetId="2">#REF!</definedName>
    <definedName name="Махтааральский_район_10">#REF!</definedName>
    <definedName name="Махтааральский_район_11" localSheetId="12">#REF!</definedName>
    <definedName name="Махтааральский_район_11" localSheetId="3">#REF!</definedName>
    <definedName name="Махтааральский_район_11" localSheetId="19">#REF!</definedName>
    <definedName name="Махтааральский_район_11" localSheetId="14">#REF!</definedName>
    <definedName name="Махтааральский_район_11" localSheetId="17">#REF!</definedName>
    <definedName name="Махтааральский_район_11" localSheetId="2">#REF!</definedName>
    <definedName name="Махтааральский_район_11">#REF!</definedName>
    <definedName name="Махтааральский_район_12" localSheetId="12">#REF!</definedName>
    <definedName name="Махтааральский_район_12" localSheetId="3">#REF!</definedName>
    <definedName name="Махтааральский_район_12" localSheetId="19">#REF!</definedName>
    <definedName name="Махтааральский_район_12" localSheetId="14">#REF!</definedName>
    <definedName name="Махтааральский_район_12" localSheetId="17">#REF!</definedName>
    <definedName name="Махтааральский_район_12" localSheetId="2">#REF!</definedName>
    <definedName name="Махтааральский_район_12">#REF!</definedName>
    <definedName name="Махтааральский_район_13" localSheetId="12">#REF!</definedName>
    <definedName name="Махтааральский_район_13" localSheetId="3">#REF!</definedName>
    <definedName name="Махтааральский_район_13" localSheetId="19">#REF!</definedName>
    <definedName name="Махтааральский_район_13" localSheetId="14">#REF!</definedName>
    <definedName name="Махтааральский_район_13" localSheetId="17">#REF!</definedName>
    <definedName name="Махтааральский_район_13" localSheetId="2">#REF!</definedName>
    <definedName name="Махтааральский_район_13">#REF!</definedName>
    <definedName name="Махтааральский_район_2" localSheetId="12">#REF!</definedName>
    <definedName name="Махтааральский_район_2" localSheetId="3">#REF!</definedName>
    <definedName name="Махтааральский_район_2" localSheetId="19">#REF!</definedName>
    <definedName name="Махтааральский_район_2" localSheetId="14">#REF!</definedName>
    <definedName name="Махтааральский_район_2" localSheetId="17">#REF!</definedName>
    <definedName name="Махтааральский_район_2" localSheetId="2">#REF!</definedName>
    <definedName name="Махтааральский_район_2">#REF!</definedName>
    <definedName name="Махтааральский_район_3" localSheetId="12">#REF!</definedName>
    <definedName name="Махтааральский_район_3" localSheetId="3">#REF!</definedName>
    <definedName name="Махтааральский_район_3" localSheetId="19">#REF!</definedName>
    <definedName name="Махтааральский_район_3" localSheetId="14">#REF!</definedName>
    <definedName name="Махтааральский_район_3" localSheetId="17">#REF!</definedName>
    <definedName name="Махтааральский_район_3" localSheetId="2">#REF!</definedName>
    <definedName name="Махтааральский_район_3">#REF!</definedName>
    <definedName name="Махтааральский_район_4" localSheetId="12">#REF!</definedName>
    <definedName name="Махтааральский_район_4" localSheetId="3">#REF!</definedName>
    <definedName name="Махтааральский_район_4" localSheetId="19">#REF!</definedName>
    <definedName name="Махтааральский_район_4" localSheetId="14">#REF!</definedName>
    <definedName name="Махтааральский_район_4" localSheetId="17">#REF!</definedName>
    <definedName name="Махтааральский_район_4" localSheetId="2">#REF!</definedName>
    <definedName name="Махтааральский_район_4">#REF!</definedName>
    <definedName name="Махтааральский_район_5" localSheetId="12">#REF!</definedName>
    <definedName name="Махтааральский_район_5" localSheetId="3">#REF!</definedName>
    <definedName name="Махтааральский_район_5" localSheetId="19">#REF!</definedName>
    <definedName name="Махтааральский_район_5" localSheetId="14">#REF!</definedName>
    <definedName name="Махтааральский_район_5" localSheetId="17">#REF!</definedName>
    <definedName name="Махтааральский_район_5" localSheetId="2">#REF!</definedName>
    <definedName name="Махтааральский_район_5">#REF!</definedName>
    <definedName name="Махтааральский_район_6" localSheetId="12">#REF!</definedName>
    <definedName name="Махтааральский_район_6" localSheetId="3">#REF!</definedName>
    <definedName name="Махтааральский_район_6" localSheetId="19">#REF!</definedName>
    <definedName name="Махтааральский_район_6" localSheetId="14">#REF!</definedName>
    <definedName name="Махтааральский_район_6" localSheetId="17">#REF!</definedName>
    <definedName name="Махтааральский_район_6" localSheetId="2">#REF!</definedName>
    <definedName name="Махтааральский_район_6">#REF!</definedName>
    <definedName name="Махтааральский_район_7" localSheetId="12">#REF!</definedName>
    <definedName name="Махтааральский_район_7" localSheetId="3">#REF!</definedName>
    <definedName name="Махтааральский_район_7" localSheetId="19">#REF!</definedName>
    <definedName name="Махтааральский_район_7" localSheetId="14">#REF!</definedName>
    <definedName name="Махтааральский_район_7" localSheetId="17">#REF!</definedName>
    <definedName name="Махтааральский_район_7" localSheetId="2">#REF!</definedName>
    <definedName name="Махтааральский_район_7">#REF!</definedName>
    <definedName name="Махтааральский_район_8" localSheetId="12">#REF!</definedName>
    <definedName name="Махтааральский_район_8" localSheetId="3">#REF!</definedName>
    <definedName name="Махтааральский_район_8" localSheetId="19">#REF!</definedName>
    <definedName name="Махтааральский_район_8" localSheetId="14">#REF!</definedName>
    <definedName name="Махтааральский_район_8" localSheetId="17">#REF!</definedName>
    <definedName name="Махтааральский_район_8" localSheetId="2">#REF!</definedName>
    <definedName name="Махтааральский_район_8">#REF!</definedName>
    <definedName name="Махтааральский_район_9" localSheetId="12">#REF!</definedName>
    <definedName name="Махтааральский_район_9" localSheetId="3">#REF!</definedName>
    <definedName name="Махтааральский_район_9" localSheetId="19">#REF!</definedName>
    <definedName name="Махтааральский_район_9" localSheetId="14">#REF!</definedName>
    <definedName name="Махтааральский_район_9" localSheetId="17">#REF!</definedName>
    <definedName name="Махтааральский_район_9" localSheetId="2">#REF!</definedName>
    <definedName name="Махтааральский_район_9">#REF!</definedName>
    <definedName name="мбо" localSheetId="12">#REF!</definedName>
    <definedName name="мбо" localSheetId="3">#REF!</definedName>
    <definedName name="мбо" localSheetId="19">#REF!</definedName>
    <definedName name="мбо" localSheetId="14">#REF!</definedName>
    <definedName name="мбо" localSheetId="17">#REF!</definedName>
    <definedName name="мбо" localSheetId="2">#REF!</definedName>
    <definedName name="мбо">#REF!</definedName>
    <definedName name="Месяц">[17]Месяцы!$A$1:$A$12</definedName>
    <definedName name="мин_ауп">[4]Main!$H$94</definedName>
    <definedName name="мин_вп">[4]Main!$H$96</definedName>
    <definedName name="мин_пп">[4]Main!$H$95</definedName>
    <definedName name="мин_пп_тар">'[4]1'!$D$5:$D$26</definedName>
    <definedName name="мм" localSheetId="12">#REF!</definedName>
    <definedName name="мм" localSheetId="3">#REF!</definedName>
    <definedName name="мм" localSheetId="19">#REF!</definedName>
    <definedName name="мм" localSheetId="14">#REF!</definedName>
    <definedName name="мм" localSheetId="17">#REF!</definedName>
    <definedName name="мм" localSheetId="2">#REF!</definedName>
    <definedName name="мм">#REF!</definedName>
    <definedName name="мпгвн">'[1]067 100 (АПП не имеющ.право) '!мпгвн</definedName>
    <definedName name="н_сч_ф">[4]Main!$B$109</definedName>
    <definedName name="н_сч_ф_п">[4]Main!$B$110</definedName>
    <definedName name="наз" localSheetId="12">#REF!</definedName>
    <definedName name="наз" localSheetId="3">#REF!</definedName>
    <definedName name="наз" localSheetId="19">#REF!</definedName>
    <definedName name="наз" localSheetId="14">#REF!</definedName>
    <definedName name="наз" localSheetId="17">#REF!</definedName>
    <definedName name="наз" localSheetId="2">#REF!</definedName>
    <definedName name="наз">#REF!</definedName>
    <definedName name="наз_1" localSheetId="12">#REF!</definedName>
    <definedName name="наз_1" localSheetId="3">#REF!</definedName>
    <definedName name="наз_1" localSheetId="19">#REF!</definedName>
    <definedName name="наз_1" localSheetId="14">#REF!</definedName>
    <definedName name="наз_1" localSheetId="17">#REF!</definedName>
    <definedName name="наз_1" localSheetId="2">#REF!</definedName>
    <definedName name="наз_1">#REF!</definedName>
    <definedName name="наз_2" localSheetId="12">#REF!</definedName>
    <definedName name="наз_2" localSheetId="3">#REF!</definedName>
    <definedName name="наз_2" localSheetId="19">#REF!</definedName>
    <definedName name="наз_2" localSheetId="14">#REF!</definedName>
    <definedName name="наз_2" localSheetId="17">#REF!</definedName>
    <definedName name="наз_2" localSheetId="2">#REF!</definedName>
    <definedName name="наз_2">#REF!</definedName>
    <definedName name="наз_3" localSheetId="12">#REF!</definedName>
    <definedName name="наз_3" localSheetId="3">#REF!</definedName>
    <definedName name="наз_3" localSheetId="19">#REF!</definedName>
    <definedName name="наз_3" localSheetId="14">#REF!</definedName>
    <definedName name="наз_3" localSheetId="17">#REF!</definedName>
    <definedName name="наз_3" localSheetId="2">#REF!</definedName>
    <definedName name="наз_3">#REF!</definedName>
    <definedName name="наз_4" localSheetId="12">#REF!</definedName>
    <definedName name="наз_4" localSheetId="3">#REF!</definedName>
    <definedName name="наз_4" localSheetId="19">#REF!</definedName>
    <definedName name="наз_4" localSheetId="14">#REF!</definedName>
    <definedName name="наз_4" localSheetId="17">#REF!</definedName>
    <definedName name="наз_4" localSheetId="2">#REF!</definedName>
    <definedName name="наз_4">#REF!</definedName>
    <definedName name="ната" localSheetId="12">#REF!</definedName>
    <definedName name="ната" localSheetId="3">#REF!</definedName>
    <definedName name="ната" localSheetId="19">#REF!</definedName>
    <definedName name="ната" localSheetId="14">#REF!</definedName>
    <definedName name="ната" localSheetId="17">#REF!</definedName>
    <definedName name="ната" localSheetId="2">#REF!</definedName>
    <definedName name="ната">#REF!</definedName>
    <definedName name="начало">[4]Main!$B$34</definedName>
    <definedName name="новпр" localSheetId="12">#REF!</definedName>
    <definedName name="новпр" localSheetId="3">#REF!</definedName>
    <definedName name="новпр" localSheetId="19">#REF!</definedName>
    <definedName name="новпр" localSheetId="14">#REF!</definedName>
    <definedName name="новпр" localSheetId="17">#REF!</definedName>
    <definedName name="новпр" localSheetId="2">#REF!</definedName>
    <definedName name="новпр">#REF!</definedName>
    <definedName name="новые" localSheetId="12">#REF!</definedName>
    <definedName name="новые" localSheetId="3">#REF!</definedName>
    <definedName name="новые" localSheetId="19">#REF!</definedName>
    <definedName name="новые" localSheetId="14">#REF!</definedName>
    <definedName name="новые" localSheetId="17">#REF!</definedName>
    <definedName name="новые" localSheetId="2">#REF!</definedName>
    <definedName name="новые">#REF!</definedName>
    <definedName name="ном_дов">[4]Main!$B$2</definedName>
    <definedName name="ном_доп">[4]Изменения!$C$23</definedName>
    <definedName name="ном_мен">[4]Main!$W$11</definedName>
    <definedName name="номер_договора">[4]Main!$B$11</definedName>
    <definedName name="номер_док_лицо">[4]Main!$B$46</definedName>
    <definedName name="нооа" localSheetId="12">#REF!</definedName>
    <definedName name="нооа" localSheetId="3">#REF!</definedName>
    <definedName name="нооа" localSheetId="19">#REF!</definedName>
    <definedName name="нооа" localSheetId="14">#REF!</definedName>
    <definedName name="нооа" localSheetId="17">#REF!</definedName>
    <definedName name="нооа" localSheetId="2">#REF!</definedName>
    <definedName name="нооа">#REF!</definedName>
    <definedName name="_xlnm.Print_Area" localSheetId="7">'HC-HP'!$A$1:$AK$50</definedName>
    <definedName name="_xlnm.Print_Area" localSheetId="4">'HF-FS'!$A$1:$T$23</definedName>
    <definedName name="_xlnm.Print_Area" localSheetId="5">'HF-HC'!$A$1:$S$52</definedName>
    <definedName name="_xlnm.Print_Area" localSheetId="6">'HP-HF'!$A$1:$S$40</definedName>
    <definedName name="_xlnm.Print_Area" localSheetId="0">ВВП!$A$1:$M$32</definedName>
    <definedName name="_xlnm.Print_Area" localSheetId="12">#REF!</definedName>
    <definedName name="_xlnm.Print_Area" localSheetId="3">#REF!</definedName>
    <definedName name="_xlnm.Print_Area" localSheetId="20">ЛС!$A$1:$R$70</definedName>
    <definedName name="_xlnm.Print_Area" localSheetId="19">#REF!</definedName>
    <definedName name="_xlnm.Print_Area" localSheetId="22">'ООУ РК 20'!$A$1:$G$64</definedName>
    <definedName name="_xlnm.Print_Area" localSheetId="14">#REF!</definedName>
    <definedName name="_xlnm.Print_Area" localSheetId="17">#REF!</definedName>
    <definedName name="_xlnm.Print_Area" localSheetId="2">#REF!</definedName>
    <definedName name="_xlnm.Print_Area">#REF!</definedName>
    <definedName name="Общ_ИтСтр">#N/A</definedName>
    <definedName name="объем_прва_бк_10мес">#N/A</definedName>
    <definedName name="объем_прва_бк_11мес">#N/A</definedName>
    <definedName name="объем_прва_бк_12мес">#N/A</definedName>
    <definedName name="объем_прва_бк_1мес">#N/A</definedName>
    <definedName name="объем_прва_бк_2мес">#N/A</definedName>
    <definedName name="объем_прва_бк_3мес">#N/A</definedName>
    <definedName name="объем_прва_бк_4мес">#N/A</definedName>
    <definedName name="объем_прва_бк_5мес">#N/A</definedName>
    <definedName name="объем_прва_бк_6мес">#N/A</definedName>
    <definedName name="объем_прва_бк_7мес">#N/A</definedName>
    <definedName name="объем_прва_бк_8мес">#N/A</definedName>
    <definedName name="объем_прва_бк_9мес">#N/A</definedName>
    <definedName name="объем_прва_пб190_10мес">#N/A</definedName>
    <definedName name="объем_прва_пб190_11мес">#N/A</definedName>
    <definedName name="объем_прва_пб190_12мес">#N/A</definedName>
    <definedName name="объем_прва_пб190_1мес">#N/A</definedName>
    <definedName name="объем_прва_пб190_2мес">#N/A</definedName>
    <definedName name="объем_прва_пб190_3мес">#N/A</definedName>
    <definedName name="объем_прва_пб190_4мес">#N/A</definedName>
    <definedName name="объем_прва_пб190_5мес">#N/A</definedName>
    <definedName name="объем_прва_пб190_6мес">#N/A</definedName>
    <definedName name="объем_прва_пб190_7мес">#N/A</definedName>
    <definedName name="объем_прва_пб190_8мес">#N/A</definedName>
    <definedName name="объем_прва_пб190_9мес">#N/A</definedName>
    <definedName name="объем_прва_пб90_10мес">#N/A</definedName>
    <definedName name="объем_прва_пб90_11мес">#N/A</definedName>
    <definedName name="объем_прва_пб90_12мес">#N/A</definedName>
    <definedName name="объем_прва_пб90_1мес">#N/A</definedName>
    <definedName name="объем_прва_пб90_2мес">#N/A</definedName>
    <definedName name="объем_прва_пб90_3мес">#N/A</definedName>
    <definedName name="объем_прва_пб90_4мес">#N/A</definedName>
    <definedName name="объем_прва_пб90_5мес">#N/A</definedName>
    <definedName name="объем_прва_пб90_6мес">#N/A</definedName>
    <definedName name="объем_прва_пб90_7мес">#N/A</definedName>
    <definedName name="объем_прва_пб90_8мес">#N/A</definedName>
    <definedName name="объем_прва_пб90_9мес">#N/A</definedName>
    <definedName name="объем_прва_тк_10мес">#N/A</definedName>
    <definedName name="объем_прва_тк_11мес">#N/A</definedName>
    <definedName name="объем_прва_тк_12мес">#N/A</definedName>
    <definedName name="объем_прва_тк_1мес">#N/A</definedName>
    <definedName name="объем_прва_тк_2мес">#N/A</definedName>
    <definedName name="объем_прва_тк_3мес">#N/A</definedName>
    <definedName name="объем_прва_тк_4мес">#N/A</definedName>
    <definedName name="объем_прва_тк_5мес">#N/A</definedName>
    <definedName name="объем_прва_тк_6мес">#N/A</definedName>
    <definedName name="объем_прва_тк_7мес">#N/A</definedName>
    <definedName name="объем_прва_тк_8мес">#N/A</definedName>
    <definedName name="объем_прва_тк_9мес">#N/A</definedName>
    <definedName name="огрло" localSheetId="12">#REF!</definedName>
    <definedName name="огрло" localSheetId="3">#REF!</definedName>
    <definedName name="огрло" localSheetId="19">#REF!</definedName>
    <definedName name="огрло" localSheetId="14">#REF!</definedName>
    <definedName name="огрло" localSheetId="17">#REF!</definedName>
    <definedName name="огрло" localSheetId="2">#REF!</definedName>
    <definedName name="огрло">#REF!</definedName>
    <definedName name="ОКЭД">[4]Main!$B$30</definedName>
    <definedName name="ол">#N/A</definedName>
    <definedName name="олололололо" localSheetId="12">#REF!</definedName>
    <definedName name="олололололо" localSheetId="3">#REF!</definedName>
    <definedName name="олололололо" localSheetId="19">#REF!</definedName>
    <definedName name="олололололо" localSheetId="14">#REF!</definedName>
    <definedName name="олололололо" localSheetId="17">#REF!</definedName>
    <definedName name="олололололо" localSheetId="2">#REF!</definedName>
    <definedName name="олололололо">#REF!</definedName>
    <definedName name="онко" localSheetId="12">#REF!</definedName>
    <definedName name="онко" localSheetId="3">#REF!</definedName>
    <definedName name="онко" localSheetId="19">#REF!</definedName>
    <definedName name="онко" localSheetId="14">#REF!</definedName>
    <definedName name="онко" localSheetId="17">#REF!</definedName>
    <definedName name="онко" localSheetId="2">#REF!</definedName>
    <definedName name="онко">#REF!</definedName>
    <definedName name="ооо" localSheetId="12">#REF!</definedName>
    <definedName name="ооо" localSheetId="3">#REF!</definedName>
    <definedName name="ооо" localSheetId="19">#REF!</definedName>
    <definedName name="ооо" localSheetId="14">#REF!</definedName>
    <definedName name="ооо" localSheetId="17">#REF!</definedName>
    <definedName name="ооо" localSheetId="2">#REF!</definedName>
    <definedName name="ооо">#REF!</definedName>
    <definedName name="оооооооооо" localSheetId="12">#REF!</definedName>
    <definedName name="оооооооооо" localSheetId="3">#REF!</definedName>
    <definedName name="оооооооооо" localSheetId="19">#REF!</definedName>
    <definedName name="оооооооооо" localSheetId="14">#REF!</definedName>
    <definedName name="оооооооооо" localSheetId="17">#REF!</definedName>
    <definedName name="оооооооооо" localSheetId="2">#REF!</definedName>
    <definedName name="оооооооооо">#REF!</definedName>
    <definedName name="Опеку" localSheetId="12">#REF!</definedName>
    <definedName name="Опеку" localSheetId="3">#REF!</definedName>
    <definedName name="Опеку" localSheetId="19">#REF!</definedName>
    <definedName name="Опеку" localSheetId="14">#REF!</definedName>
    <definedName name="Опеку" localSheetId="17">#REF!</definedName>
    <definedName name="Опеку" localSheetId="2">#REF!</definedName>
    <definedName name="Опеку">#REF!</definedName>
    <definedName name="оплата_премии">[4]Main!$C$83</definedName>
    <definedName name="Ордабасинский_район" localSheetId="12">#REF!</definedName>
    <definedName name="Ордабасинский_район" localSheetId="3">#REF!</definedName>
    <definedName name="Ордабасинский_район" localSheetId="19">#REF!</definedName>
    <definedName name="Ордабасинский_район" localSheetId="14">#REF!</definedName>
    <definedName name="Ордабасинский_район" localSheetId="17">#REF!</definedName>
    <definedName name="Ордабасинский_район" localSheetId="2">#REF!</definedName>
    <definedName name="Ордабасинский_район">#REF!</definedName>
    <definedName name="Ордабасинский_район_1" localSheetId="12">#REF!</definedName>
    <definedName name="Ордабасинский_район_1" localSheetId="3">#REF!</definedName>
    <definedName name="Ордабасинский_район_1" localSheetId="19">#REF!</definedName>
    <definedName name="Ордабасинский_район_1" localSheetId="14">#REF!</definedName>
    <definedName name="Ордабасинский_район_1" localSheetId="17">#REF!</definedName>
    <definedName name="Ордабасинский_район_1" localSheetId="2">#REF!</definedName>
    <definedName name="Ордабасинский_район_1">#REF!</definedName>
    <definedName name="Ордабасинский_район_10" localSheetId="12">#REF!</definedName>
    <definedName name="Ордабасинский_район_10" localSheetId="3">#REF!</definedName>
    <definedName name="Ордабасинский_район_10" localSheetId="19">#REF!</definedName>
    <definedName name="Ордабасинский_район_10" localSheetId="14">#REF!</definedName>
    <definedName name="Ордабасинский_район_10" localSheetId="17">#REF!</definedName>
    <definedName name="Ордабасинский_район_10" localSheetId="2">#REF!</definedName>
    <definedName name="Ордабасинский_район_10">#REF!</definedName>
    <definedName name="Ордабасинский_район_11" localSheetId="12">#REF!</definedName>
    <definedName name="Ордабасинский_район_11" localSheetId="3">#REF!</definedName>
    <definedName name="Ордабасинский_район_11" localSheetId="19">#REF!</definedName>
    <definedName name="Ордабасинский_район_11" localSheetId="14">#REF!</definedName>
    <definedName name="Ордабасинский_район_11" localSheetId="17">#REF!</definedName>
    <definedName name="Ордабасинский_район_11" localSheetId="2">#REF!</definedName>
    <definedName name="Ордабасинский_район_11">#REF!</definedName>
    <definedName name="Ордабасинский_район_12" localSheetId="12">#REF!</definedName>
    <definedName name="Ордабасинский_район_12" localSheetId="3">#REF!</definedName>
    <definedName name="Ордабасинский_район_12" localSheetId="19">#REF!</definedName>
    <definedName name="Ордабасинский_район_12" localSheetId="14">#REF!</definedName>
    <definedName name="Ордабасинский_район_12" localSheetId="17">#REF!</definedName>
    <definedName name="Ордабасинский_район_12" localSheetId="2">#REF!</definedName>
    <definedName name="Ордабасинский_район_12">#REF!</definedName>
    <definedName name="Ордабасинский_район_13" localSheetId="12">#REF!</definedName>
    <definedName name="Ордабасинский_район_13" localSheetId="3">#REF!</definedName>
    <definedName name="Ордабасинский_район_13" localSheetId="19">#REF!</definedName>
    <definedName name="Ордабасинский_район_13" localSheetId="14">#REF!</definedName>
    <definedName name="Ордабасинский_район_13" localSheetId="17">#REF!</definedName>
    <definedName name="Ордабасинский_район_13" localSheetId="2">#REF!</definedName>
    <definedName name="Ордабасинский_район_13">#REF!</definedName>
    <definedName name="Ордабасинский_район_2" localSheetId="12">#REF!</definedName>
    <definedName name="Ордабасинский_район_2" localSheetId="3">#REF!</definedName>
    <definedName name="Ордабасинский_район_2" localSheetId="19">#REF!</definedName>
    <definedName name="Ордабасинский_район_2" localSheetId="14">#REF!</definedName>
    <definedName name="Ордабасинский_район_2" localSheetId="17">#REF!</definedName>
    <definedName name="Ордабасинский_район_2" localSheetId="2">#REF!</definedName>
    <definedName name="Ордабасинский_район_2">#REF!</definedName>
    <definedName name="Ордабасинский_район_3" localSheetId="12">#REF!</definedName>
    <definedName name="Ордабасинский_район_3" localSheetId="3">#REF!</definedName>
    <definedName name="Ордабасинский_район_3" localSheetId="19">#REF!</definedName>
    <definedName name="Ордабасинский_район_3" localSheetId="14">#REF!</definedName>
    <definedName name="Ордабасинский_район_3" localSheetId="17">#REF!</definedName>
    <definedName name="Ордабасинский_район_3" localSheetId="2">#REF!</definedName>
    <definedName name="Ордабасинский_район_3">#REF!</definedName>
    <definedName name="Ордабасинский_район_4" localSheetId="12">#REF!</definedName>
    <definedName name="Ордабасинский_район_4" localSheetId="3">#REF!</definedName>
    <definedName name="Ордабасинский_район_4" localSheetId="19">#REF!</definedName>
    <definedName name="Ордабасинский_район_4" localSheetId="14">#REF!</definedName>
    <definedName name="Ордабасинский_район_4" localSheetId="17">#REF!</definedName>
    <definedName name="Ордабасинский_район_4" localSheetId="2">#REF!</definedName>
    <definedName name="Ордабасинский_район_4">#REF!</definedName>
    <definedName name="Ордабасинский_район_5" localSheetId="12">#REF!</definedName>
    <definedName name="Ордабасинский_район_5" localSheetId="3">#REF!</definedName>
    <definedName name="Ордабасинский_район_5" localSheetId="19">#REF!</definedName>
    <definedName name="Ордабасинский_район_5" localSheetId="14">#REF!</definedName>
    <definedName name="Ордабасинский_район_5" localSheetId="17">#REF!</definedName>
    <definedName name="Ордабасинский_район_5" localSheetId="2">#REF!</definedName>
    <definedName name="Ордабасинский_район_5">#REF!</definedName>
    <definedName name="Ордабасинский_район_6" localSheetId="12">#REF!</definedName>
    <definedName name="Ордабасинский_район_6" localSheetId="3">#REF!</definedName>
    <definedName name="Ордабасинский_район_6" localSheetId="19">#REF!</definedName>
    <definedName name="Ордабасинский_район_6" localSheetId="14">#REF!</definedName>
    <definedName name="Ордабасинский_район_6" localSheetId="17">#REF!</definedName>
    <definedName name="Ордабасинский_район_6" localSheetId="2">#REF!</definedName>
    <definedName name="Ордабасинский_район_6">#REF!</definedName>
    <definedName name="Ордабасинский_район_7" localSheetId="12">#REF!</definedName>
    <definedName name="Ордабасинский_район_7" localSheetId="3">#REF!</definedName>
    <definedName name="Ордабасинский_район_7" localSheetId="19">#REF!</definedName>
    <definedName name="Ордабасинский_район_7" localSheetId="14">#REF!</definedName>
    <definedName name="Ордабасинский_район_7" localSheetId="17">#REF!</definedName>
    <definedName name="Ордабасинский_район_7" localSheetId="2">#REF!</definedName>
    <definedName name="Ордабасинский_район_7">#REF!</definedName>
    <definedName name="Ордабасинский_район_8" localSheetId="12">#REF!</definedName>
    <definedName name="Ордабасинский_район_8" localSheetId="3">#REF!</definedName>
    <definedName name="Ордабасинский_район_8" localSheetId="19">#REF!</definedName>
    <definedName name="Ордабасинский_район_8" localSheetId="14">#REF!</definedName>
    <definedName name="Ордабасинский_район_8" localSheetId="17">#REF!</definedName>
    <definedName name="Ордабасинский_район_8" localSheetId="2">#REF!</definedName>
    <definedName name="Ордабасинский_район_8">#REF!</definedName>
    <definedName name="Ордабасинский_район_9" localSheetId="12">#REF!</definedName>
    <definedName name="Ордабасинский_район_9" localSheetId="3">#REF!</definedName>
    <definedName name="Ордабасинский_район_9" localSheetId="19">#REF!</definedName>
    <definedName name="Ордабасинский_район_9" localSheetId="14">#REF!</definedName>
    <definedName name="Ордабасинский_район_9" localSheetId="17">#REF!</definedName>
    <definedName name="Ордабасинский_район_9" localSheetId="2">#REF!</definedName>
    <definedName name="Ордабасинский_район_9">#REF!</definedName>
    <definedName name="Отрарский_район" localSheetId="12">#REF!</definedName>
    <definedName name="Отрарский_район" localSheetId="3">#REF!</definedName>
    <definedName name="Отрарский_район" localSheetId="19">#REF!</definedName>
    <definedName name="Отрарский_район" localSheetId="14">#REF!</definedName>
    <definedName name="Отрарский_район" localSheetId="17">#REF!</definedName>
    <definedName name="Отрарский_район" localSheetId="2">#REF!</definedName>
    <definedName name="Отрарский_район">#REF!</definedName>
    <definedName name="Отрарский_район_1" localSheetId="12">#REF!</definedName>
    <definedName name="Отрарский_район_1" localSheetId="3">#REF!</definedName>
    <definedName name="Отрарский_район_1" localSheetId="19">#REF!</definedName>
    <definedName name="Отрарский_район_1" localSheetId="14">#REF!</definedName>
    <definedName name="Отрарский_район_1" localSheetId="17">#REF!</definedName>
    <definedName name="Отрарский_район_1" localSheetId="2">#REF!</definedName>
    <definedName name="Отрарский_район_1">#REF!</definedName>
    <definedName name="Отрарский_район_10" localSheetId="12">#REF!</definedName>
    <definedName name="Отрарский_район_10" localSheetId="3">#REF!</definedName>
    <definedName name="Отрарский_район_10" localSheetId="19">#REF!</definedName>
    <definedName name="Отрарский_район_10" localSheetId="14">#REF!</definedName>
    <definedName name="Отрарский_район_10" localSheetId="17">#REF!</definedName>
    <definedName name="Отрарский_район_10" localSheetId="2">#REF!</definedName>
    <definedName name="Отрарский_район_10">#REF!</definedName>
    <definedName name="Отрарский_район_11" localSheetId="12">#REF!</definedName>
    <definedName name="Отрарский_район_11" localSheetId="3">#REF!</definedName>
    <definedName name="Отрарский_район_11" localSheetId="19">#REF!</definedName>
    <definedName name="Отрарский_район_11" localSheetId="14">#REF!</definedName>
    <definedName name="Отрарский_район_11" localSheetId="17">#REF!</definedName>
    <definedName name="Отрарский_район_11" localSheetId="2">#REF!</definedName>
    <definedName name="Отрарский_район_11">#REF!</definedName>
    <definedName name="Отрарский_район_12" localSheetId="12">#REF!</definedName>
    <definedName name="Отрарский_район_12" localSheetId="3">#REF!</definedName>
    <definedName name="Отрарский_район_12" localSheetId="19">#REF!</definedName>
    <definedName name="Отрарский_район_12" localSheetId="14">#REF!</definedName>
    <definedName name="Отрарский_район_12" localSheetId="17">#REF!</definedName>
    <definedName name="Отрарский_район_12" localSheetId="2">#REF!</definedName>
    <definedName name="Отрарский_район_12">#REF!</definedName>
    <definedName name="Отрарский_район_13" localSheetId="12">#REF!</definedName>
    <definedName name="Отрарский_район_13" localSheetId="3">#REF!</definedName>
    <definedName name="Отрарский_район_13" localSheetId="19">#REF!</definedName>
    <definedName name="Отрарский_район_13" localSheetId="14">#REF!</definedName>
    <definedName name="Отрарский_район_13" localSheetId="17">#REF!</definedName>
    <definedName name="Отрарский_район_13" localSheetId="2">#REF!</definedName>
    <definedName name="Отрарский_район_13">#REF!</definedName>
    <definedName name="Отрарский_район_2" localSheetId="12">#REF!</definedName>
    <definedName name="Отрарский_район_2" localSheetId="3">#REF!</definedName>
    <definedName name="Отрарский_район_2" localSheetId="19">#REF!</definedName>
    <definedName name="Отрарский_район_2" localSheetId="14">#REF!</definedName>
    <definedName name="Отрарский_район_2" localSheetId="17">#REF!</definedName>
    <definedName name="Отрарский_район_2" localSheetId="2">#REF!</definedName>
    <definedName name="Отрарский_район_2">#REF!</definedName>
    <definedName name="Отрарский_район_3" localSheetId="12">#REF!</definedName>
    <definedName name="Отрарский_район_3" localSheetId="3">#REF!</definedName>
    <definedName name="Отрарский_район_3" localSheetId="19">#REF!</definedName>
    <definedName name="Отрарский_район_3" localSheetId="14">#REF!</definedName>
    <definedName name="Отрарский_район_3" localSheetId="17">#REF!</definedName>
    <definedName name="Отрарский_район_3" localSheetId="2">#REF!</definedName>
    <definedName name="Отрарский_район_3">#REF!</definedName>
    <definedName name="Отрарский_район_4" localSheetId="12">#REF!</definedName>
    <definedName name="Отрарский_район_4" localSheetId="3">#REF!</definedName>
    <definedName name="Отрарский_район_4" localSheetId="19">#REF!</definedName>
    <definedName name="Отрарский_район_4" localSheetId="14">#REF!</definedName>
    <definedName name="Отрарский_район_4" localSheetId="17">#REF!</definedName>
    <definedName name="Отрарский_район_4" localSheetId="2">#REF!</definedName>
    <definedName name="Отрарский_район_4">#REF!</definedName>
    <definedName name="Отрарский_район_5" localSheetId="12">#REF!</definedName>
    <definedName name="Отрарский_район_5" localSheetId="3">#REF!</definedName>
    <definedName name="Отрарский_район_5" localSheetId="19">#REF!</definedName>
    <definedName name="Отрарский_район_5" localSheetId="14">#REF!</definedName>
    <definedName name="Отрарский_район_5" localSheetId="17">#REF!</definedName>
    <definedName name="Отрарский_район_5" localSheetId="2">#REF!</definedName>
    <definedName name="Отрарский_район_5">#REF!</definedName>
    <definedName name="Отрарский_район_6" localSheetId="12">#REF!</definedName>
    <definedName name="Отрарский_район_6" localSheetId="3">#REF!</definedName>
    <definedName name="Отрарский_район_6" localSheetId="19">#REF!</definedName>
    <definedName name="Отрарский_район_6" localSheetId="14">#REF!</definedName>
    <definedName name="Отрарский_район_6" localSheetId="17">#REF!</definedName>
    <definedName name="Отрарский_район_6" localSheetId="2">#REF!</definedName>
    <definedName name="Отрарский_район_6">#REF!</definedName>
    <definedName name="Отрарский_район_7" localSheetId="12">#REF!</definedName>
    <definedName name="Отрарский_район_7" localSheetId="3">#REF!</definedName>
    <definedName name="Отрарский_район_7" localSheetId="19">#REF!</definedName>
    <definedName name="Отрарский_район_7" localSheetId="14">#REF!</definedName>
    <definedName name="Отрарский_район_7" localSheetId="17">#REF!</definedName>
    <definedName name="Отрарский_район_7" localSheetId="2">#REF!</definedName>
    <definedName name="Отрарский_район_7">#REF!</definedName>
    <definedName name="Отрарский_район_8" localSheetId="12">#REF!</definedName>
    <definedName name="Отрарский_район_8" localSheetId="3">#REF!</definedName>
    <definedName name="Отрарский_район_8" localSheetId="19">#REF!</definedName>
    <definedName name="Отрарский_район_8" localSheetId="14">#REF!</definedName>
    <definedName name="Отрарский_район_8" localSheetId="17">#REF!</definedName>
    <definedName name="Отрарский_район_8" localSheetId="2">#REF!</definedName>
    <definedName name="Отрарский_район_8">#REF!</definedName>
    <definedName name="Отрарский_район_9" localSheetId="12">#REF!</definedName>
    <definedName name="Отрарский_район_9" localSheetId="3">#REF!</definedName>
    <definedName name="Отрарский_район_9" localSheetId="19">#REF!</definedName>
    <definedName name="Отрарский_район_9" localSheetId="14">#REF!</definedName>
    <definedName name="Отрарский_район_9" localSheetId="17">#REF!</definedName>
    <definedName name="Отрарский_район_9" localSheetId="2">#REF!</definedName>
    <definedName name="Отрарский_район_9">#REF!</definedName>
    <definedName name="п" localSheetId="12">#REF!</definedName>
    <definedName name="п" localSheetId="3">#REF!</definedName>
    <definedName name="п" localSheetId="19">#REF!</definedName>
    <definedName name="п" localSheetId="14">#REF!</definedName>
    <definedName name="п" localSheetId="17">#REF!</definedName>
    <definedName name="п" localSheetId="2">#REF!</definedName>
    <definedName name="п">#REF!</definedName>
    <definedName name="п_1" localSheetId="12">#REF!</definedName>
    <definedName name="п_1" localSheetId="3">#REF!</definedName>
    <definedName name="п_1" localSheetId="19">#REF!</definedName>
    <definedName name="п_1" localSheetId="14">#REF!</definedName>
    <definedName name="п_1" localSheetId="17">#REF!</definedName>
    <definedName name="п_1" localSheetId="2">#REF!</definedName>
    <definedName name="п_1">#REF!</definedName>
    <definedName name="п_2" localSheetId="12">#REF!</definedName>
    <definedName name="п_2" localSheetId="3">#REF!</definedName>
    <definedName name="п_2" localSheetId="19">#REF!</definedName>
    <definedName name="п_2" localSheetId="14">#REF!</definedName>
    <definedName name="п_2" localSheetId="17">#REF!</definedName>
    <definedName name="п_2" localSheetId="2">#REF!</definedName>
    <definedName name="п_2">#REF!</definedName>
    <definedName name="п_3" localSheetId="12">#REF!</definedName>
    <definedName name="п_3" localSheetId="3">#REF!</definedName>
    <definedName name="п_3" localSheetId="19">#REF!</definedName>
    <definedName name="п_3" localSheetId="14">#REF!</definedName>
    <definedName name="п_3" localSheetId="17">#REF!</definedName>
    <definedName name="п_3" localSheetId="2">#REF!</definedName>
    <definedName name="п_3">#REF!</definedName>
    <definedName name="п_4" localSheetId="12">#REF!</definedName>
    <definedName name="п_4" localSheetId="3">#REF!</definedName>
    <definedName name="п_4" localSheetId="19">#REF!</definedName>
    <definedName name="п_4" localSheetId="14">#REF!</definedName>
    <definedName name="п_4" localSheetId="17">#REF!</definedName>
    <definedName name="п_4" localSheetId="2">#REF!</definedName>
    <definedName name="п_4">#REF!</definedName>
    <definedName name="паррк" localSheetId="12">#REF!</definedName>
    <definedName name="паррк" localSheetId="3">#REF!</definedName>
    <definedName name="паррк" localSheetId="19">#REF!</definedName>
    <definedName name="паррк" localSheetId="14">#REF!</definedName>
    <definedName name="паррк" localSheetId="17">#REF!</definedName>
    <definedName name="паррк" localSheetId="2">#REF!</definedName>
    <definedName name="паррк">#REF!</definedName>
    <definedName name="первонач_стоимость_оборудования">#N/A</definedName>
    <definedName name="Подпрограмма" localSheetId="12">#REF!</definedName>
    <definedName name="Подпрограмма" localSheetId="3">#REF!</definedName>
    <definedName name="Подпрограмма" localSheetId="19">#REF!</definedName>
    <definedName name="Подпрограмма" localSheetId="14">#REF!</definedName>
    <definedName name="Подпрограмма" localSheetId="17">#REF!</definedName>
    <definedName name="Подпрограмма" localSheetId="2">#REF!</definedName>
    <definedName name="Подпрограмма">#REF!</definedName>
    <definedName name="Подпрограмма_1" localSheetId="12">#REF!</definedName>
    <definedName name="Подпрограмма_1" localSheetId="3">#REF!</definedName>
    <definedName name="Подпрограмма_1" localSheetId="19">#REF!</definedName>
    <definedName name="Подпрограмма_1" localSheetId="14">#REF!</definedName>
    <definedName name="Подпрограмма_1" localSheetId="17">#REF!</definedName>
    <definedName name="Подпрограмма_1" localSheetId="2">#REF!</definedName>
    <definedName name="Подпрограмма_1">#REF!</definedName>
    <definedName name="Подпрограмма_2" localSheetId="12">#REF!</definedName>
    <definedName name="Подпрограмма_2" localSheetId="3">#REF!</definedName>
    <definedName name="Подпрограмма_2" localSheetId="19">#REF!</definedName>
    <definedName name="Подпрограмма_2" localSheetId="14">#REF!</definedName>
    <definedName name="Подпрограмма_2" localSheetId="17">#REF!</definedName>
    <definedName name="Подпрограмма_2" localSheetId="2">#REF!</definedName>
    <definedName name="Подпрограмма_2">#REF!</definedName>
    <definedName name="Подпрограмма_3" localSheetId="12">#REF!</definedName>
    <definedName name="Подпрограмма_3" localSheetId="3">#REF!</definedName>
    <definedName name="Подпрограмма_3" localSheetId="19">#REF!</definedName>
    <definedName name="Подпрограмма_3" localSheetId="14">#REF!</definedName>
    <definedName name="Подпрограмма_3" localSheetId="17">#REF!</definedName>
    <definedName name="Подпрограмма_3" localSheetId="2">#REF!</definedName>
    <definedName name="Подпрограмма_3">#REF!</definedName>
    <definedName name="Подпрограмма_4" localSheetId="12">#REF!</definedName>
    <definedName name="Подпрограмма_4" localSheetId="3">#REF!</definedName>
    <definedName name="Подпрограмма_4" localSheetId="19">#REF!</definedName>
    <definedName name="Подпрограмма_4" localSheetId="14">#REF!</definedName>
    <definedName name="Подпрограмма_4" localSheetId="17">#REF!</definedName>
    <definedName name="Подпрограмма_4" localSheetId="2">#REF!</definedName>
    <definedName name="Подпрограмма_4">#REF!</definedName>
    <definedName name="Подпрограмма_5" localSheetId="12">#REF!</definedName>
    <definedName name="Подпрограмма_5" localSheetId="3">#REF!</definedName>
    <definedName name="Подпрограмма_5" localSheetId="19">#REF!</definedName>
    <definedName name="Подпрограмма_5" localSheetId="14">#REF!</definedName>
    <definedName name="Подпрограмма_5" localSheetId="17">#REF!</definedName>
    <definedName name="Подпрограмма_5" localSheetId="2">#REF!</definedName>
    <definedName name="Подпрограмма_5">#REF!</definedName>
    <definedName name="Показатели" localSheetId="12">#REF!</definedName>
    <definedName name="Показатели" localSheetId="3">#REF!</definedName>
    <definedName name="Показатели" localSheetId="19">#REF!</definedName>
    <definedName name="Показатели" localSheetId="14">#REF!</definedName>
    <definedName name="Показатели" localSheetId="17">#REF!</definedName>
    <definedName name="Показатели" localSheetId="2">#REF!</definedName>
    <definedName name="Показатели">#REF!</definedName>
    <definedName name="пост_затраты_операцион_10мес">#N/A</definedName>
    <definedName name="пост_затраты_операцион_11мес">#N/A</definedName>
    <definedName name="пост_затраты_операцион_12мес">#N/A</definedName>
    <definedName name="пост_затраты_операцион_1год">#N/A</definedName>
    <definedName name="пост_затраты_операцион_1мес">#N/A</definedName>
    <definedName name="пост_затраты_операцион_2год">#N/A</definedName>
    <definedName name="пост_затраты_операцион_2мес">#N/A</definedName>
    <definedName name="пост_затраты_операцион_3год">#N/A</definedName>
    <definedName name="пост_затраты_операцион_3мес">#N/A</definedName>
    <definedName name="пост_затраты_операцион_4мес">#N/A</definedName>
    <definedName name="пост_затраты_операцион_5мес">#N/A</definedName>
    <definedName name="пост_затраты_операцион_6мес">#N/A</definedName>
    <definedName name="пост_затраты_операцион_7мес">#N/A</definedName>
    <definedName name="пост_затраты_операцион_8мес">#N/A</definedName>
    <definedName name="пост_затраты_операцион_9мес">#N/A</definedName>
    <definedName name="пост_затраты_торг_адм_10мес">#N/A</definedName>
    <definedName name="пост_затраты_торг_адм_11мес">#N/A</definedName>
    <definedName name="пост_затраты_торг_адм_12мес">#N/A</definedName>
    <definedName name="пост_затраты_торг_адм_1год">#N/A</definedName>
    <definedName name="пост_затраты_торг_адм_1мес">#N/A</definedName>
    <definedName name="пост_затраты_торг_адм_2год">#N/A</definedName>
    <definedName name="пост_затраты_торг_адм_2мес">#N/A</definedName>
    <definedName name="пост_затраты_торг_адм_3год">#N/A</definedName>
    <definedName name="пост_затраты_торг_адм_3мес">#N/A</definedName>
    <definedName name="пост_затраты_торг_адм_4мес">#N/A</definedName>
    <definedName name="пост_затраты_торг_адм_5мес">#N/A</definedName>
    <definedName name="пост_затраты_торг_адм_6мес">#N/A</definedName>
    <definedName name="пост_затраты_торг_адм_7мес">#N/A</definedName>
    <definedName name="пост_затраты_торг_адм_8мес">#N/A</definedName>
    <definedName name="пост_затраты_торг_адм_9мес">#N/A</definedName>
    <definedName name="пп" localSheetId="12">#REF!</definedName>
    <definedName name="пп" localSheetId="3">#REF!</definedName>
    <definedName name="пп" localSheetId="19">#REF!</definedName>
    <definedName name="пп" localSheetId="14">#REF!</definedName>
    <definedName name="пп" localSheetId="17">#REF!</definedName>
    <definedName name="пп" localSheetId="2">#REF!</definedName>
    <definedName name="пп">#REF!</definedName>
    <definedName name="ппп" localSheetId="12">#REF!</definedName>
    <definedName name="ппп" localSheetId="3">#REF!</definedName>
    <definedName name="ппп" localSheetId="19">#REF!</definedName>
    <definedName name="ппп" localSheetId="14">#REF!</definedName>
    <definedName name="ппп" localSheetId="17">#REF!</definedName>
    <definedName name="ппп" localSheetId="2">#REF!</definedName>
    <definedName name="ппп">#REF!</definedName>
    <definedName name="пппп" localSheetId="12">#REF!</definedName>
    <definedName name="пппп" localSheetId="3">#REF!</definedName>
    <definedName name="пппп" localSheetId="19">#REF!</definedName>
    <definedName name="пппп" localSheetId="14">#REF!</definedName>
    <definedName name="пппп" localSheetId="17">#REF!</definedName>
    <definedName name="пппп" localSheetId="2">#REF!</definedName>
    <definedName name="пппп">#REF!</definedName>
    <definedName name="пр" localSheetId="12">#REF!</definedName>
    <definedName name="пр" localSheetId="3">#REF!</definedName>
    <definedName name="пр" localSheetId="19">#REF!</definedName>
    <definedName name="пр" localSheetId="14">#REF!</definedName>
    <definedName name="пр" localSheetId="17">#REF!</definedName>
    <definedName name="пр" localSheetId="2">#REF!</definedName>
    <definedName name="пр">#REF!</definedName>
    <definedName name="правоуст_док">[4]Main!$F$45</definedName>
    <definedName name="праооа" localSheetId="12">#REF!</definedName>
    <definedName name="праооа" localSheetId="3">#REF!</definedName>
    <definedName name="праооа" localSheetId="19">#REF!</definedName>
    <definedName name="праооа" localSheetId="14">#REF!</definedName>
    <definedName name="праооа" localSheetId="17">#REF!</definedName>
    <definedName name="праооа" localSheetId="2">#REF!</definedName>
    <definedName name="праооа">#REF!</definedName>
    <definedName name="прв">IF([20]ГБ!$A$43=1,"**Поступления от приватизации исключены из доходов бюджетов 1997-2001 г.г.","**Поступления от приватизации не исключены из доходов бюджетов 1997-2001 г.г.")</definedName>
    <definedName name="прив">#N/A</definedName>
    <definedName name="приви">IF([18]ГБ!$A$43=1,"**Поступления от приватизации исключены из доходов бюджетов 1997-2001 г.г.","**Поступления от приватизации не исключены из доходов бюджетов 1997-2001 г.г.")</definedName>
    <definedName name="приложение" localSheetId="12">#REF!</definedName>
    <definedName name="приложение" localSheetId="3">#REF!</definedName>
    <definedName name="приложение" localSheetId="19">#REF!</definedName>
    <definedName name="приложение" localSheetId="14">#REF!</definedName>
    <definedName name="приложение" localSheetId="17">#REF!</definedName>
    <definedName name="приложение" localSheetId="2">#REF!</definedName>
    <definedName name="приложение">#REF!</definedName>
    <definedName name="про" localSheetId="12">#REF!</definedName>
    <definedName name="про" localSheetId="3">#REF!</definedName>
    <definedName name="про" localSheetId="19">#REF!</definedName>
    <definedName name="про" localSheetId="14">#REF!</definedName>
    <definedName name="про" localSheetId="17">#REF!</definedName>
    <definedName name="про" localSheetId="2">#REF!</definedName>
    <definedName name="про">#REF!</definedName>
    <definedName name="проги" localSheetId="12">#REF!</definedName>
    <definedName name="проги" localSheetId="3">#REF!</definedName>
    <definedName name="проги" localSheetId="19">#REF!</definedName>
    <definedName name="проги" localSheetId="14">#REF!</definedName>
    <definedName name="проги" localSheetId="17">#REF!</definedName>
    <definedName name="проги" localSheetId="2">#REF!</definedName>
    <definedName name="проги">#REF!</definedName>
    <definedName name="Программа" localSheetId="12">#REF!</definedName>
    <definedName name="Программа" localSheetId="3">#REF!</definedName>
    <definedName name="Программа" localSheetId="19">#REF!</definedName>
    <definedName name="Программа" localSheetId="14">#REF!</definedName>
    <definedName name="Программа" localSheetId="17">#REF!</definedName>
    <definedName name="Программа" localSheetId="2">#REF!</definedName>
    <definedName name="Программа">#REF!</definedName>
    <definedName name="Программа_1" localSheetId="12">#REF!</definedName>
    <definedName name="Программа_1" localSheetId="3">#REF!</definedName>
    <definedName name="Программа_1" localSheetId="19">#REF!</definedName>
    <definedName name="Программа_1" localSheetId="14">#REF!</definedName>
    <definedName name="Программа_1" localSheetId="17">#REF!</definedName>
    <definedName name="Программа_1" localSheetId="2">#REF!</definedName>
    <definedName name="Программа_1">#REF!</definedName>
    <definedName name="Программа_2" localSheetId="12">#REF!</definedName>
    <definedName name="Программа_2" localSheetId="3">#REF!</definedName>
    <definedName name="Программа_2" localSheetId="19">#REF!</definedName>
    <definedName name="Программа_2" localSheetId="14">#REF!</definedName>
    <definedName name="Программа_2" localSheetId="17">#REF!</definedName>
    <definedName name="Программа_2" localSheetId="2">#REF!</definedName>
    <definedName name="Программа_2">#REF!</definedName>
    <definedName name="Программа_3" localSheetId="12">#REF!</definedName>
    <definedName name="Программа_3" localSheetId="3">#REF!</definedName>
    <definedName name="Программа_3" localSheetId="19">#REF!</definedName>
    <definedName name="Программа_3" localSheetId="14">#REF!</definedName>
    <definedName name="Программа_3" localSheetId="17">#REF!</definedName>
    <definedName name="Программа_3" localSheetId="2">#REF!</definedName>
    <definedName name="Программа_3">#REF!</definedName>
    <definedName name="Программа_4" localSheetId="12">#REF!</definedName>
    <definedName name="Программа_4" localSheetId="3">#REF!</definedName>
    <definedName name="Программа_4" localSheetId="19">#REF!</definedName>
    <definedName name="Программа_4" localSheetId="14">#REF!</definedName>
    <definedName name="Программа_4" localSheetId="17">#REF!</definedName>
    <definedName name="Программа_4" localSheetId="2">#REF!</definedName>
    <definedName name="Программа_4">#REF!</definedName>
    <definedName name="Программа_5" localSheetId="12">#REF!</definedName>
    <definedName name="Программа_5" localSheetId="3">#REF!</definedName>
    <definedName name="Программа_5" localSheetId="19">#REF!</definedName>
    <definedName name="Программа_5" localSheetId="14">#REF!</definedName>
    <definedName name="Программа_5" localSheetId="17">#REF!</definedName>
    <definedName name="Программа_5" localSheetId="2">#REF!</definedName>
    <definedName name="Программа_5">#REF!</definedName>
    <definedName name="произ_льность_10мес">#N/A</definedName>
    <definedName name="произ_льность_11мес">#N/A</definedName>
    <definedName name="произ_льность_12мес">#N/A</definedName>
    <definedName name="произ_льность_1мес">#N/A</definedName>
    <definedName name="произ_льность_2мес">#N/A</definedName>
    <definedName name="произ_льность_4мес">#N/A</definedName>
    <definedName name="произ_льность_5мес">#N/A</definedName>
    <definedName name="произ_льность_6мес">#N/A</definedName>
    <definedName name="произ_льность_7мес">#N/A</definedName>
    <definedName name="произ_льность_8мес">#N/A</definedName>
    <definedName name="произ_льность_9мес">#N/A</definedName>
    <definedName name="проф" localSheetId="12">#REF!</definedName>
    <definedName name="проф" localSheetId="3">#REF!</definedName>
    <definedName name="проф" localSheetId="19">#REF!</definedName>
    <definedName name="проф" localSheetId="14">#REF!</definedName>
    <definedName name="проф" localSheetId="17">#REF!</definedName>
    <definedName name="проф" localSheetId="2">#REF!</definedName>
    <definedName name="проф">#REF!</definedName>
    <definedName name="прочие" localSheetId="12">#REF!</definedName>
    <definedName name="прочие" localSheetId="3">#REF!</definedName>
    <definedName name="прочие" localSheetId="19">#REF!</definedName>
    <definedName name="прочие" localSheetId="14">#REF!</definedName>
    <definedName name="прочие" localSheetId="17">#REF!</definedName>
    <definedName name="прочие" localSheetId="2">#REF!</definedName>
    <definedName name="прочие">#REF!</definedName>
    <definedName name="прям_вспомог_мат_10мес">#N/A</definedName>
    <definedName name="прям_вспомог_мат_11мес">#N/A</definedName>
    <definedName name="прям_вспомог_мат_12мес">#N/A</definedName>
    <definedName name="прям_вспомог_мат_1год">#N/A</definedName>
    <definedName name="прям_вспомог_мат_1мес">#N/A</definedName>
    <definedName name="прям_вспомог_мат_2год">#N/A</definedName>
    <definedName name="прям_вспомог_мат_2мес">#N/A</definedName>
    <definedName name="прям_вспомог_мат_3год">#N/A</definedName>
    <definedName name="прям_вспомог_мат_3мес">#N/A</definedName>
    <definedName name="прям_вспомог_мат_4мес">#N/A</definedName>
    <definedName name="прям_вспомог_мат_5мес">#N/A</definedName>
    <definedName name="прям_вспомог_мат_6мес">#N/A</definedName>
    <definedName name="прям_вспомог_мат_7мес">#N/A</definedName>
    <definedName name="прям_вспомог_мат_8мес">#N/A</definedName>
    <definedName name="прям_вспомог_мат_9мес">#N/A</definedName>
    <definedName name="ПТАВО" localSheetId="12">#REF!</definedName>
    <definedName name="ПТАВО" localSheetId="3">#REF!</definedName>
    <definedName name="ПТАВО" localSheetId="19">#REF!</definedName>
    <definedName name="ПТАВО" localSheetId="14">#REF!</definedName>
    <definedName name="ПТАВО" localSheetId="17">#REF!</definedName>
    <definedName name="ПТАВО" localSheetId="2">#REF!</definedName>
    <definedName name="ПТАВО">#REF!</definedName>
    <definedName name="р" localSheetId="12">#REF!</definedName>
    <definedName name="р" localSheetId="3">#REF!</definedName>
    <definedName name="р" localSheetId="19">#REF!</definedName>
    <definedName name="р" localSheetId="14">#REF!</definedName>
    <definedName name="р" localSheetId="17">#REF!</definedName>
    <definedName name="р" localSheetId="2">#REF!</definedName>
    <definedName name="р">#REF!</definedName>
    <definedName name="Работа" localSheetId="12">#REF!</definedName>
    <definedName name="Работа" localSheetId="3">#REF!</definedName>
    <definedName name="Работа" localSheetId="19">#REF!</definedName>
    <definedName name="Работа" localSheetId="14">#REF!</definedName>
    <definedName name="Работа" localSheetId="17">#REF!</definedName>
    <definedName name="Работа" localSheetId="2">#REF!</definedName>
    <definedName name="Работа">#REF!</definedName>
    <definedName name="Работа_1" localSheetId="12">#REF!</definedName>
    <definedName name="Работа_1" localSheetId="3">#REF!</definedName>
    <definedName name="Работа_1" localSheetId="19">#REF!</definedName>
    <definedName name="Работа_1" localSheetId="14">#REF!</definedName>
    <definedName name="Работа_1" localSheetId="17">#REF!</definedName>
    <definedName name="Работа_1" localSheetId="2">#REF!</definedName>
    <definedName name="Работа_1">#REF!</definedName>
    <definedName name="Работа_2" localSheetId="12">#REF!</definedName>
    <definedName name="Работа_2" localSheetId="3">#REF!</definedName>
    <definedName name="Работа_2" localSheetId="19">#REF!</definedName>
    <definedName name="Работа_2" localSheetId="14">#REF!</definedName>
    <definedName name="Работа_2" localSheetId="17">#REF!</definedName>
    <definedName name="Работа_2" localSheetId="2">#REF!</definedName>
    <definedName name="Работа_2">#REF!</definedName>
    <definedName name="Работа_3" localSheetId="12">#REF!</definedName>
    <definedName name="Работа_3" localSheetId="3">#REF!</definedName>
    <definedName name="Работа_3" localSheetId="19">#REF!</definedName>
    <definedName name="Работа_3" localSheetId="14">#REF!</definedName>
    <definedName name="Работа_3" localSheetId="17">#REF!</definedName>
    <definedName name="Работа_3" localSheetId="2">#REF!</definedName>
    <definedName name="Работа_3">#REF!</definedName>
    <definedName name="Работа_4" localSheetId="12">#REF!</definedName>
    <definedName name="Работа_4" localSheetId="3">#REF!</definedName>
    <definedName name="Работа_4" localSheetId="19">#REF!</definedName>
    <definedName name="Работа_4" localSheetId="14">#REF!</definedName>
    <definedName name="Работа_4" localSheetId="17">#REF!</definedName>
    <definedName name="Работа_4" localSheetId="2">#REF!</definedName>
    <definedName name="Работа_4">#REF!</definedName>
    <definedName name="рас2" localSheetId="12">#REF!</definedName>
    <definedName name="рас2" localSheetId="3">#REF!</definedName>
    <definedName name="рас2" localSheetId="19">#REF!</definedName>
    <definedName name="рас2" localSheetId="14">#REF!</definedName>
    <definedName name="рас2" localSheetId="17">#REF!</definedName>
    <definedName name="рас2" localSheetId="2">#REF!</definedName>
    <definedName name="рас2">#REF!</definedName>
    <definedName name="расход_намаркетинг_10мес">#N/A</definedName>
    <definedName name="расход_намаркетинг_11мес">#N/A</definedName>
    <definedName name="расход_намаркетинг_12мес">#N/A</definedName>
    <definedName name="расход_намаркетинг_1год">#N/A</definedName>
    <definedName name="расход_намаркетинг_1мес">#N/A</definedName>
    <definedName name="расход_намаркетинг_2год">#N/A</definedName>
    <definedName name="расход_намаркетинг_2мес">#N/A</definedName>
    <definedName name="расход_намаркетинг_3год">#N/A</definedName>
    <definedName name="расход_намаркетинг_3мес">#N/A</definedName>
    <definedName name="расход_намаркетинг_4мес">#N/A</definedName>
    <definedName name="расход_намаркетинг_5мес">#N/A</definedName>
    <definedName name="расход_намаркетинг_6мес">#N/A</definedName>
    <definedName name="расход_намаркетинг_7мес">#N/A</definedName>
    <definedName name="расход_намаркетинг_8мес">#N/A</definedName>
    <definedName name="расход_намаркетинг_9мес">#N/A</definedName>
    <definedName name="расход_наоплату_пр_персонал_10мес">#N/A</definedName>
    <definedName name="расход_наоплату_пр_персонал_11мес">#N/A</definedName>
    <definedName name="расход_наоплату_пр_персонал_12мес">#N/A</definedName>
    <definedName name="расход_наоплату_пр_персонал_1год">#N/A</definedName>
    <definedName name="расход_наоплату_пр_персонал_1мес">#N/A</definedName>
    <definedName name="расход_наоплату_пр_персонал_2год">#N/A</definedName>
    <definedName name="расход_наоплату_пр_персонал_2мес">#N/A</definedName>
    <definedName name="расход_наоплату_пр_персонал_3год">#N/A</definedName>
    <definedName name="расход_наоплату_пр_персонал_3мес">#N/A</definedName>
    <definedName name="расход_наоплату_пр_персонал_4мес">#N/A</definedName>
    <definedName name="расход_наоплату_пр_персонал_5мес">#N/A</definedName>
    <definedName name="расход_наоплату_пр_персонал_6мес">#N/A</definedName>
    <definedName name="расход_наоплату_пр_персонал_7мес">#N/A</definedName>
    <definedName name="расход_наоплату_пр_персонал_8мес">#N/A</definedName>
    <definedName name="расход_наоплату_пр_персонал_9мес">#N/A</definedName>
    <definedName name="ре" localSheetId="12">#REF!</definedName>
    <definedName name="ре" localSheetId="3">#REF!</definedName>
    <definedName name="ре" localSheetId="19">#REF!</definedName>
    <definedName name="ре" localSheetId="14">#REF!</definedName>
    <definedName name="ре" localSheetId="17">#REF!</definedName>
    <definedName name="ре" localSheetId="2">#REF!</definedName>
    <definedName name="ре">#REF!</definedName>
    <definedName name="ре_1" localSheetId="12">#REF!</definedName>
    <definedName name="ре_1" localSheetId="3">#REF!</definedName>
    <definedName name="ре_1" localSheetId="19">#REF!</definedName>
    <definedName name="ре_1" localSheetId="14">#REF!</definedName>
    <definedName name="ре_1" localSheetId="17">#REF!</definedName>
    <definedName name="ре_1" localSheetId="2">#REF!</definedName>
    <definedName name="ре_1">#REF!</definedName>
    <definedName name="ре_2" localSheetId="12">#REF!</definedName>
    <definedName name="ре_2" localSheetId="3">#REF!</definedName>
    <definedName name="ре_2" localSheetId="19">#REF!</definedName>
    <definedName name="ре_2" localSheetId="14">#REF!</definedName>
    <definedName name="ре_2" localSheetId="17">#REF!</definedName>
    <definedName name="ре_2" localSheetId="2">#REF!</definedName>
    <definedName name="ре_2">#REF!</definedName>
    <definedName name="ре_3" localSheetId="12">#REF!</definedName>
    <definedName name="ре_3" localSheetId="3">#REF!</definedName>
    <definedName name="ре_3" localSheetId="19">#REF!</definedName>
    <definedName name="ре_3" localSheetId="14">#REF!</definedName>
    <definedName name="ре_3" localSheetId="17">#REF!</definedName>
    <definedName name="ре_3" localSheetId="2">#REF!</definedName>
    <definedName name="ре_3">#REF!</definedName>
    <definedName name="ре_4" localSheetId="12">#REF!</definedName>
    <definedName name="ре_4" localSheetId="3">#REF!</definedName>
    <definedName name="ре_4" localSheetId="19">#REF!</definedName>
    <definedName name="ре_4" localSheetId="14">#REF!</definedName>
    <definedName name="ре_4" localSheetId="17">#REF!</definedName>
    <definedName name="ре_4" localSheetId="2">#REF!</definedName>
    <definedName name="ре_4">#REF!</definedName>
    <definedName name="реал_ИтСтр">#N/A</definedName>
    <definedName name="регион">[4]Main!$B$12</definedName>
    <definedName name="рен" localSheetId="12">'[12]расш по 146  _2_'!#REF!</definedName>
    <definedName name="рен" localSheetId="3">'[12]расш по 146  _2_'!#REF!</definedName>
    <definedName name="рен" localSheetId="19">'[12]расш по 146  _2_'!#REF!</definedName>
    <definedName name="рен" localSheetId="14">'[12]расш по 146  _2_'!#REF!</definedName>
    <definedName name="рен" localSheetId="17">'[12]расш по 146  _2_'!#REF!</definedName>
    <definedName name="рен" localSheetId="2">'[12]расш по 146  _2_'!#REF!</definedName>
    <definedName name="рен">'[12]расш по 146  _2_'!#REF!</definedName>
    <definedName name="РНН">[4]Main!$B$20</definedName>
    <definedName name="ррр" localSheetId="12">#REF!</definedName>
    <definedName name="ррр" localSheetId="3">#REF!</definedName>
    <definedName name="ррр" localSheetId="19">#REF!</definedName>
    <definedName name="ррр" localSheetId="14">#REF!</definedName>
    <definedName name="ррр" localSheetId="17">#REF!</definedName>
    <definedName name="ррр" localSheetId="2">#REF!</definedName>
    <definedName name="ррр">#REF!</definedName>
    <definedName name="ррррр" localSheetId="12">#REF!</definedName>
    <definedName name="ррррр" localSheetId="3">#REF!</definedName>
    <definedName name="ррррр" localSheetId="19">#REF!</definedName>
    <definedName name="ррррр" localSheetId="14">#REF!</definedName>
    <definedName name="ррррр" localSheetId="17">#REF!</definedName>
    <definedName name="ррррр" localSheetId="2">#REF!</definedName>
    <definedName name="ррррр">#REF!</definedName>
    <definedName name="С071" localSheetId="8">#REF!</definedName>
    <definedName name="С071" localSheetId="0">#REF!</definedName>
    <definedName name="С071" localSheetId="12">#REF!</definedName>
    <definedName name="С071" localSheetId="3">#REF!</definedName>
    <definedName name="С071" localSheetId="19">#REF!</definedName>
    <definedName name="С071" localSheetId="14">#REF!</definedName>
    <definedName name="С071" localSheetId="17">#REF!</definedName>
    <definedName name="С071" localSheetId="11">#REF!</definedName>
    <definedName name="С071" localSheetId="2">#REF!</definedName>
    <definedName name="С071">#REF!</definedName>
    <definedName name="С071_1" localSheetId="12">#REF!</definedName>
    <definedName name="С071_1" localSheetId="3">#REF!</definedName>
    <definedName name="С071_1" localSheetId="19">#REF!</definedName>
    <definedName name="С071_1" localSheetId="14">#REF!</definedName>
    <definedName name="С071_1" localSheetId="17">#REF!</definedName>
    <definedName name="С071_1" localSheetId="2">#REF!</definedName>
    <definedName name="С071_1">#REF!</definedName>
    <definedName name="С071_10" localSheetId="12">#REF!</definedName>
    <definedName name="С071_10" localSheetId="3">#REF!</definedName>
    <definedName name="С071_10" localSheetId="19">#REF!</definedName>
    <definedName name="С071_10" localSheetId="14">#REF!</definedName>
    <definedName name="С071_10" localSheetId="17">#REF!</definedName>
    <definedName name="С071_10" localSheetId="2">#REF!</definedName>
    <definedName name="С071_10">#REF!</definedName>
    <definedName name="С071_11" localSheetId="12">#REF!</definedName>
    <definedName name="С071_11" localSheetId="3">#REF!</definedName>
    <definedName name="С071_11" localSheetId="19">#REF!</definedName>
    <definedName name="С071_11" localSheetId="14">#REF!</definedName>
    <definedName name="С071_11" localSheetId="17">#REF!</definedName>
    <definedName name="С071_11" localSheetId="2">#REF!</definedName>
    <definedName name="С071_11">#REF!</definedName>
    <definedName name="С071_12" localSheetId="12">#REF!</definedName>
    <definedName name="С071_12" localSheetId="3">#REF!</definedName>
    <definedName name="С071_12" localSheetId="19">#REF!</definedName>
    <definedName name="С071_12" localSheetId="14">#REF!</definedName>
    <definedName name="С071_12" localSheetId="17">#REF!</definedName>
    <definedName name="С071_12" localSheetId="2">#REF!</definedName>
    <definedName name="С071_12">#REF!</definedName>
    <definedName name="С071_13" localSheetId="12">#REF!</definedName>
    <definedName name="С071_13" localSheetId="3">#REF!</definedName>
    <definedName name="С071_13" localSheetId="19">#REF!</definedName>
    <definedName name="С071_13" localSheetId="14">#REF!</definedName>
    <definedName name="С071_13" localSheetId="17">#REF!</definedName>
    <definedName name="С071_13" localSheetId="2">#REF!</definedName>
    <definedName name="С071_13">#REF!</definedName>
    <definedName name="С071_14" localSheetId="12">#REF!</definedName>
    <definedName name="С071_14" localSheetId="3">#REF!</definedName>
    <definedName name="С071_14" localSheetId="19">#REF!</definedName>
    <definedName name="С071_14" localSheetId="14">#REF!</definedName>
    <definedName name="С071_14" localSheetId="17">#REF!</definedName>
    <definedName name="С071_14" localSheetId="2">#REF!</definedName>
    <definedName name="С071_14">#REF!</definedName>
    <definedName name="С071_2" localSheetId="12">#REF!</definedName>
    <definedName name="С071_2" localSheetId="3">#REF!</definedName>
    <definedName name="С071_2" localSheetId="19">#REF!</definedName>
    <definedName name="С071_2" localSheetId="14">#REF!</definedName>
    <definedName name="С071_2" localSheetId="17">#REF!</definedName>
    <definedName name="С071_2" localSheetId="2">#REF!</definedName>
    <definedName name="С071_2">#REF!</definedName>
    <definedName name="С071_3" localSheetId="12">#REF!</definedName>
    <definedName name="С071_3" localSheetId="3">#REF!</definedName>
    <definedName name="С071_3" localSheetId="19">#REF!</definedName>
    <definedName name="С071_3" localSheetId="14">#REF!</definedName>
    <definedName name="С071_3" localSheetId="17">#REF!</definedName>
    <definedName name="С071_3" localSheetId="2">#REF!</definedName>
    <definedName name="С071_3">#REF!</definedName>
    <definedName name="С071_4" localSheetId="12">#REF!</definedName>
    <definedName name="С071_4" localSheetId="3">#REF!</definedName>
    <definedName name="С071_4" localSheetId="19">#REF!</definedName>
    <definedName name="С071_4" localSheetId="14">#REF!</definedName>
    <definedName name="С071_4" localSheetId="17">#REF!</definedName>
    <definedName name="С071_4" localSheetId="2">#REF!</definedName>
    <definedName name="С071_4">#REF!</definedName>
    <definedName name="С071_5" localSheetId="12">#REF!</definedName>
    <definedName name="С071_5" localSheetId="3">#REF!</definedName>
    <definedName name="С071_5" localSheetId="19">#REF!</definedName>
    <definedName name="С071_5" localSheetId="14">#REF!</definedName>
    <definedName name="С071_5" localSheetId="17">#REF!</definedName>
    <definedName name="С071_5" localSheetId="2">#REF!</definedName>
    <definedName name="С071_5">#REF!</definedName>
    <definedName name="С071_6" localSheetId="12">#REF!</definedName>
    <definedName name="С071_6" localSheetId="3">#REF!</definedName>
    <definedName name="С071_6" localSheetId="19">#REF!</definedName>
    <definedName name="С071_6" localSheetId="14">#REF!</definedName>
    <definedName name="С071_6" localSheetId="17">#REF!</definedName>
    <definedName name="С071_6" localSheetId="2">#REF!</definedName>
    <definedName name="С071_6">#REF!</definedName>
    <definedName name="С071_7" localSheetId="12">#REF!</definedName>
    <definedName name="С071_7" localSheetId="3">#REF!</definedName>
    <definedName name="С071_7" localSheetId="19">#REF!</definedName>
    <definedName name="С071_7" localSheetId="14">#REF!</definedName>
    <definedName name="С071_7" localSheetId="17">#REF!</definedName>
    <definedName name="С071_7" localSheetId="2">#REF!</definedName>
    <definedName name="С071_7">#REF!</definedName>
    <definedName name="С071_8" localSheetId="12">#REF!</definedName>
    <definedName name="С071_8" localSheetId="3">#REF!</definedName>
    <definedName name="С071_8" localSheetId="19">#REF!</definedName>
    <definedName name="С071_8" localSheetId="14">#REF!</definedName>
    <definedName name="С071_8" localSheetId="17">#REF!</definedName>
    <definedName name="С071_8" localSheetId="2">#REF!</definedName>
    <definedName name="С071_8">#REF!</definedName>
    <definedName name="С071_9" localSheetId="12">#REF!</definedName>
    <definedName name="С071_9" localSheetId="3">#REF!</definedName>
    <definedName name="С071_9" localSheetId="19">#REF!</definedName>
    <definedName name="С071_9" localSheetId="14">#REF!</definedName>
    <definedName name="С071_9" localSheetId="17">#REF!</definedName>
    <definedName name="С071_9" localSheetId="2">#REF!</definedName>
    <definedName name="С071_9">#REF!</definedName>
    <definedName name="с072" localSheetId="12">#REF!</definedName>
    <definedName name="с072" localSheetId="3">#REF!</definedName>
    <definedName name="с072" localSheetId="19">#REF!</definedName>
    <definedName name="с072" localSheetId="14">#REF!</definedName>
    <definedName name="с072" localSheetId="17">#REF!</definedName>
    <definedName name="с072" localSheetId="2">#REF!</definedName>
    <definedName name="с072">#REF!</definedName>
    <definedName name="Сайрамский_район" localSheetId="12">#REF!</definedName>
    <definedName name="Сайрамский_район" localSheetId="3">#REF!</definedName>
    <definedName name="Сайрамский_район" localSheetId="19">#REF!</definedName>
    <definedName name="Сайрамский_район" localSheetId="14">#REF!</definedName>
    <definedName name="Сайрамский_район" localSheetId="17">#REF!</definedName>
    <definedName name="Сайрамский_район" localSheetId="2">#REF!</definedName>
    <definedName name="Сайрамский_район">#REF!</definedName>
    <definedName name="Сайрамский_район_1" localSheetId="12">#REF!</definedName>
    <definedName name="Сайрамский_район_1" localSheetId="3">#REF!</definedName>
    <definedName name="Сайрамский_район_1" localSheetId="19">#REF!</definedName>
    <definedName name="Сайрамский_район_1" localSheetId="14">#REF!</definedName>
    <definedName name="Сайрамский_район_1" localSheetId="17">#REF!</definedName>
    <definedName name="Сайрамский_район_1" localSheetId="2">#REF!</definedName>
    <definedName name="Сайрамский_район_1">#REF!</definedName>
    <definedName name="Сайрамский_район_10" localSheetId="12">#REF!</definedName>
    <definedName name="Сайрамский_район_10" localSheetId="3">#REF!</definedName>
    <definedName name="Сайрамский_район_10" localSheetId="19">#REF!</definedName>
    <definedName name="Сайрамский_район_10" localSheetId="14">#REF!</definedName>
    <definedName name="Сайрамский_район_10" localSheetId="17">#REF!</definedName>
    <definedName name="Сайрамский_район_10" localSheetId="2">#REF!</definedName>
    <definedName name="Сайрамский_район_10">#REF!</definedName>
    <definedName name="Сайрамский_район_11" localSheetId="12">#REF!</definedName>
    <definedName name="Сайрамский_район_11" localSheetId="3">#REF!</definedName>
    <definedName name="Сайрамский_район_11" localSheetId="19">#REF!</definedName>
    <definedName name="Сайрамский_район_11" localSheetId="14">#REF!</definedName>
    <definedName name="Сайрамский_район_11" localSheetId="17">#REF!</definedName>
    <definedName name="Сайрамский_район_11" localSheetId="2">#REF!</definedName>
    <definedName name="Сайрамский_район_11">#REF!</definedName>
    <definedName name="Сайрамский_район_12" localSheetId="12">#REF!</definedName>
    <definedName name="Сайрамский_район_12" localSheetId="3">#REF!</definedName>
    <definedName name="Сайрамский_район_12" localSheetId="19">#REF!</definedName>
    <definedName name="Сайрамский_район_12" localSheetId="14">#REF!</definedName>
    <definedName name="Сайрамский_район_12" localSheetId="17">#REF!</definedName>
    <definedName name="Сайрамский_район_12" localSheetId="2">#REF!</definedName>
    <definedName name="Сайрамский_район_12">#REF!</definedName>
    <definedName name="Сайрамский_район_13" localSheetId="12">#REF!</definedName>
    <definedName name="Сайрамский_район_13" localSheetId="3">#REF!</definedName>
    <definedName name="Сайрамский_район_13" localSheetId="19">#REF!</definedName>
    <definedName name="Сайрамский_район_13" localSheetId="14">#REF!</definedName>
    <definedName name="Сайрамский_район_13" localSheetId="17">#REF!</definedName>
    <definedName name="Сайрамский_район_13" localSheetId="2">#REF!</definedName>
    <definedName name="Сайрамский_район_13">#REF!</definedName>
    <definedName name="Сайрамский_район_2" localSheetId="12">#REF!</definedName>
    <definedName name="Сайрамский_район_2" localSheetId="3">#REF!</definedName>
    <definedName name="Сайрамский_район_2" localSheetId="19">#REF!</definedName>
    <definedName name="Сайрамский_район_2" localSheetId="14">#REF!</definedName>
    <definedName name="Сайрамский_район_2" localSheetId="17">#REF!</definedName>
    <definedName name="Сайрамский_район_2" localSheetId="2">#REF!</definedName>
    <definedName name="Сайрамский_район_2">#REF!</definedName>
    <definedName name="Сайрамский_район_3" localSheetId="12">#REF!</definedName>
    <definedName name="Сайрамский_район_3" localSheetId="3">#REF!</definedName>
    <definedName name="Сайрамский_район_3" localSheetId="19">#REF!</definedName>
    <definedName name="Сайрамский_район_3" localSheetId="14">#REF!</definedName>
    <definedName name="Сайрамский_район_3" localSheetId="17">#REF!</definedName>
    <definedName name="Сайрамский_район_3" localSheetId="2">#REF!</definedName>
    <definedName name="Сайрамский_район_3">#REF!</definedName>
    <definedName name="Сайрамский_район_4" localSheetId="12">#REF!</definedName>
    <definedName name="Сайрамский_район_4" localSheetId="3">#REF!</definedName>
    <definedName name="Сайрамский_район_4" localSheetId="19">#REF!</definedName>
    <definedName name="Сайрамский_район_4" localSheetId="14">#REF!</definedName>
    <definedName name="Сайрамский_район_4" localSheetId="17">#REF!</definedName>
    <definedName name="Сайрамский_район_4" localSheetId="2">#REF!</definedName>
    <definedName name="Сайрамский_район_4">#REF!</definedName>
    <definedName name="Сайрамский_район_5" localSheetId="12">#REF!</definedName>
    <definedName name="Сайрамский_район_5" localSheetId="3">#REF!</definedName>
    <definedName name="Сайрамский_район_5" localSheetId="19">#REF!</definedName>
    <definedName name="Сайрамский_район_5" localSheetId="14">#REF!</definedName>
    <definedName name="Сайрамский_район_5" localSheetId="17">#REF!</definedName>
    <definedName name="Сайрамский_район_5" localSheetId="2">#REF!</definedName>
    <definedName name="Сайрамский_район_5">#REF!</definedName>
    <definedName name="Сайрамский_район_6" localSheetId="12">#REF!</definedName>
    <definedName name="Сайрамский_район_6" localSheetId="3">#REF!</definedName>
    <definedName name="Сайрамский_район_6" localSheetId="19">#REF!</definedName>
    <definedName name="Сайрамский_район_6" localSheetId="14">#REF!</definedName>
    <definedName name="Сайрамский_район_6" localSheetId="17">#REF!</definedName>
    <definedName name="Сайрамский_район_6" localSheetId="2">#REF!</definedName>
    <definedName name="Сайрамский_район_6">#REF!</definedName>
    <definedName name="Сайрамский_район_7" localSheetId="12">#REF!</definedName>
    <definedName name="Сайрамский_район_7" localSheetId="3">#REF!</definedName>
    <definedName name="Сайрамский_район_7" localSheetId="19">#REF!</definedName>
    <definedName name="Сайрамский_район_7" localSheetId="14">#REF!</definedName>
    <definedName name="Сайрамский_район_7" localSheetId="17">#REF!</definedName>
    <definedName name="Сайрамский_район_7" localSheetId="2">#REF!</definedName>
    <definedName name="Сайрамский_район_7">#REF!</definedName>
    <definedName name="Сайрамский_район_8" localSheetId="12">#REF!</definedName>
    <definedName name="Сайрамский_район_8" localSheetId="3">#REF!</definedName>
    <definedName name="Сайрамский_район_8" localSheetId="19">#REF!</definedName>
    <definedName name="Сайрамский_район_8" localSheetId="14">#REF!</definedName>
    <definedName name="Сайрамский_район_8" localSheetId="17">#REF!</definedName>
    <definedName name="Сайрамский_район_8" localSheetId="2">#REF!</definedName>
    <definedName name="Сайрамский_район_8">#REF!</definedName>
    <definedName name="Сайрамский_район_9" localSheetId="12">#REF!</definedName>
    <definedName name="Сайрамский_район_9" localSheetId="3">#REF!</definedName>
    <definedName name="Сайрамский_район_9" localSheetId="19">#REF!</definedName>
    <definedName name="Сайрамский_район_9" localSheetId="14">#REF!</definedName>
    <definedName name="Сайрамский_район_9" localSheetId="17">#REF!</definedName>
    <definedName name="Сайрамский_район_9" localSheetId="2">#REF!</definedName>
    <definedName name="Сайрамский_район_9">#REF!</definedName>
    <definedName name="Сарыагашский_район" localSheetId="12">#REF!</definedName>
    <definedName name="Сарыагашский_район" localSheetId="3">#REF!</definedName>
    <definedName name="Сарыагашский_район" localSheetId="19">#REF!</definedName>
    <definedName name="Сарыагашский_район" localSheetId="14">#REF!</definedName>
    <definedName name="Сарыагашский_район" localSheetId="17">#REF!</definedName>
    <definedName name="Сарыагашский_район" localSheetId="2">#REF!</definedName>
    <definedName name="Сарыагашский_район">#REF!</definedName>
    <definedName name="Сарыагашский_район_1" localSheetId="12">#REF!</definedName>
    <definedName name="Сарыагашский_район_1" localSheetId="3">#REF!</definedName>
    <definedName name="Сарыагашский_район_1" localSheetId="19">#REF!</definedName>
    <definedName name="Сарыагашский_район_1" localSheetId="14">#REF!</definedName>
    <definedName name="Сарыагашский_район_1" localSheetId="17">#REF!</definedName>
    <definedName name="Сарыагашский_район_1" localSheetId="2">#REF!</definedName>
    <definedName name="Сарыагашский_район_1">#REF!</definedName>
    <definedName name="Сарыагашский_район_10" localSheetId="12">#REF!</definedName>
    <definedName name="Сарыагашский_район_10" localSheetId="3">#REF!</definedName>
    <definedName name="Сарыагашский_район_10" localSheetId="19">#REF!</definedName>
    <definedName name="Сарыагашский_район_10" localSheetId="14">#REF!</definedName>
    <definedName name="Сарыагашский_район_10" localSheetId="17">#REF!</definedName>
    <definedName name="Сарыагашский_район_10" localSheetId="2">#REF!</definedName>
    <definedName name="Сарыагашский_район_10">#REF!</definedName>
    <definedName name="Сарыагашский_район_11" localSheetId="12">#REF!</definedName>
    <definedName name="Сарыагашский_район_11" localSheetId="3">#REF!</definedName>
    <definedName name="Сарыагашский_район_11" localSheetId="19">#REF!</definedName>
    <definedName name="Сарыагашский_район_11" localSheetId="14">#REF!</definedName>
    <definedName name="Сарыагашский_район_11" localSheetId="17">#REF!</definedName>
    <definedName name="Сарыагашский_район_11" localSheetId="2">#REF!</definedName>
    <definedName name="Сарыагашский_район_11">#REF!</definedName>
    <definedName name="Сарыагашский_район_12" localSheetId="12">#REF!</definedName>
    <definedName name="Сарыагашский_район_12" localSheetId="3">#REF!</definedName>
    <definedName name="Сарыагашский_район_12" localSheetId="19">#REF!</definedName>
    <definedName name="Сарыагашский_район_12" localSheetId="14">#REF!</definedName>
    <definedName name="Сарыагашский_район_12" localSheetId="17">#REF!</definedName>
    <definedName name="Сарыагашский_район_12" localSheetId="2">#REF!</definedName>
    <definedName name="Сарыагашский_район_12">#REF!</definedName>
    <definedName name="Сарыагашский_район_13" localSheetId="12">#REF!</definedName>
    <definedName name="Сарыагашский_район_13" localSheetId="3">#REF!</definedName>
    <definedName name="Сарыагашский_район_13" localSheetId="19">#REF!</definedName>
    <definedName name="Сарыагашский_район_13" localSheetId="14">#REF!</definedName>
    <definedName name="Сарыагашский_район_13" localSheetId="17">#REF!</definedName>
    <definedName name="Сарыагашский_район_13" localSheetId="2">#REF!</definedName>
    <definedName name="Сарыагашский_район_13">#REF!</definedName>
    <definedName name="Сарыагашский_район_2" localSheetId="12">#REF!</definedName>
    <definedName name="Сарыагашский_район_2" localSheetId="3">#REF!</definedName>
    <definedName name="Сарыагашский_район_2" localSheetId="19">#REF!</definedName>
    <definedName name="Сарыагашский_район_2" localSheetId="14">#REF!</definedName>
    <definedName name="Сарыагашский_район_2" localSheetId="17">#REF!</definedName>
    <definedName name="Сарыагашский_район_2" localSheetId="2">#REF!</definedName>
    <definedName name="Сарыагашский_район_2">#REF!</definedName>
    <definedName name="Сарыагашский_район_3" localSheetId="12">#REF!</definedName>
    <definedName name="Сарыагашский_район_3" localSheetId="3">#REF!</definedName>
    <definedName name="Сарыагашский_район_3" localSheetId="19">#REF!</definedName>
    <definedName name="Сарыагашский_район_3" localSheetId="14">#REF!</definedName>
    <definedName name="Сарыагашский_район_3" localSheetId="17">#REF!</definedName>
    <definedName name="Сарыагашский_район_3" localSheetId="2">#REF!</definedName>
    <definedName name="Сарыагашский_район_3">#REF!</definedName>
    <definedName name="Сарыагашский_район_4" localSheetId="12">#REF!</definedName>
    <definedName name="Сарыагашский_район_4" localSheetId="3">#REF!</definedName>
    <definedName name="Сарыагашский_район_4" localSheetId="19">#REF!</definedName>
    <definedName name="Сарыагашский_район_4" localSheetId="14">#REF!</definedName>
    <definedName name="Сарыагашский_район_4" localSheetId="17">#REF!</definedName>
    <definedName name="Сарыагашский_район_4" localSheetId="2">#REF!</definedName>
    <definedName name="Сарыагашский_район_4">#REF!</definedName>
    <definedName name="Сарыагашский_район_5" localSheetId="12">#REF!</definedName>
    <definedName name="Сарыагашский_район_5" localSheetId="3">#REF!</definedName>
    <definedName name="Сарыагашский_район_5" localSheetId="19">#REF!</definedName>
    <definedName name="Сарыагашский_район_5" localSheetId="14">#REF!</definedName>
    <definedName name="Сарыагашский_район_5" localSheetId="17">#REF!</definedName>
    <definedName name="Сарыагашский_район_5" localSheetId="2">#REF!</definedName>
    <definedName name="Сарыагашский_район_5">#REF!</definedName>
    <definedName name="Сарыагашский_район_6" localSheetId="12">#REF!</definedName>
    <definedName name="Сарыагашский_район_6" localSheetId="3">#REF!</definedName>
    <definedName name="Сарыагашский_район_6" localSheetId="19">#REF!</definedName>
    <definedName name="Сарыагашский_район_6" localSheetId="14">#REF!</definedName>
    <definedName name="Сарыагашский_район_6" localSheetId="17">#REF!</definedName>
    <definedName name="Сарыагашский_район_6" localSheetId="2">#REF!</definedName>
    <definedName name="Сарыагашский_район_6">#REF!</definedName>
    <definedName name="Сарыагашский_район_7" localSheetId="12">#REF!</definedName>
    <definedName name="Сарыагашский_район_7" localSheetId="3">#REF!</definedName>
    <definedName name="Сарыагашский_район_7" localSheetId="19">#REF!</definedName>
    <definedName name="Сарыагашский_район_7" localSheetId="14">#REF!</definedName>
    <definedName name="Сарыагашский_район_7" localSheetId="17">#REF!</definedName>
    <definedName name="Сарыагашский_район_7" localSheetId="2">#REF!</definedName>
    <definedName name="Сарыагашский_район_7">#REF!</definedName>
    <definedName name="Сарыагашский_район_8" localSheetId="12">#REF!</definedName>
    <definedName name="Сарыагашский_район_8" localSheetId="3">#REF!</definedName>
    <definedName name="Сарыагашский_район_8" localSheetId="19">#REF!</definedName>
    <definedName name="Сарыагашский_район_8" localSheetId="14">#REF!</definedName>
    <definedName name="Сарыагашский_район_8" localSheetId="17">#REF!</definedName>
    <definedName name="Сарыагашский_район_8" localSheetId="2">#REF!</definedName>
    <definedName name="Сарыагашский_район_8">#REF!</definedName>
    <definedName name="Сарыагашский_район_9" localSheetId="12">#REF!</definedName>
    <definedName name="Сарыагашский_район_9" localSheetId="3">#REF!</definedName>
    <definedName name="Сарыагашский_район_9" localSheetId="19">#REF!</definedName>
    <definedName name="Сарыагашский_район_9" localSheetId="14">#REF!</definedName>
    <definedName name="Сарыагашский_район_9" localSheetId="17">#REF!</definedName>
    <definedName name="Сарыагашский_район_9" localSheetId="2">#REF!</definedName>
    <definedName name="Сарыагашский_район_9">#REF!</definedName>
    <definedName name="св" localSheetId="12">#REF!</definedName>
    <definedName name="св" localSheetId="3">#REF!</definedName>
    <definedName name="св" localSheetId="19">#REF!</definedName>
    <definedName name="св" localSheetId="14">#REF!</definedName>
    <definedName name="св" localSheetId="17">#REF!</definedName>
    <definedName name="св" localSheetId="2">#REF!</definedName>
    <definedName name="св">#REF!</definedName>
    <definedName name="св12.04" localSheetId="12">#REF!</definedName>
    <definedName name="св12.04" localSheetId="3">#REF!</definedName>
    <definedName name="св12.04" localSheetId="19">#REF!</definedName>
    <definedName name="св12.04" localSheetId="14">#REF!</definedName>
    <definedName name="св12.04" localSheetId="17">#REF!</definedName>
    <definedName name="св12.04" localSheetId="2">#REF!</definedName>
    <definedName name="св12.04">#REF!</definedName>
    <definedName name="Свод" localSheetId="12">#REF!</definedName>
    <definedName name="Свод" localSheetId="3">#REF!</definedName>
    <definedName name="Свод" localSheetId="19">#REF!</definedName>
    <definedName name="Свод" localSheetId="14">#REF!</definedName>
    <definedName name="Свод" localSheetId="17">#REF!</definedName>
    <definedName name="Свод" localSheetId="2">#REF!</definedName>
    <definedName name="Свод">#REF!</definedName>
    <definedName name="СВОД___г.Шымкент" localSheetId="12">#REF!</definedName>
    <definedName name="СВОД___г.Шымкент" localSheetId="3">#REF!</definedName>
    <definedName name="СВОД___г.Шымкент" localSheetId="19">#REF!</definedName>
    <definedName name="СВОД___г.Шымкент" localSheetId="14">#REF!</definedName>
    <definedName name="СВОД___г.Шымкент" localSheetId="17">#REF!</definedName>
    <definedName name="СВОД___г.Шымкент" localSheetId="2">#REF!</definedName>
    <definedName name="СВОД___г.Шымкент">#REF!</definedName>
    <definedName name="СВОД___г.Шымкент_1" localSheetId="12">#REF!</definedName>
    <definedName name="СВОД___г.Шымкент_1" localSheetId="3">#REF!</definedName>
    <definedName name="СВОД___г.Шымкент_1" localSheetId="19">#REF!</definedName>
    <definedName name="СВОД___г.Шымкент_1" localSheetId="14">#REF!</definedName>
    <definedName name="СВОД___г.Шымкент_1" localSheetId="17">#REF!</definedName>
    <definedName name="СВОД___г.Шымкент_1" localSheetId="2">#REF!</definedName>
    <definedName name="СВОД___г.Шымкент_1">#REF!</definedName>
    <definedName name="СВОД___г.Шымкент_10" localSheetId="12">#REF!</definedName>
    <definedName name="СВОД___г.Шымкент_10" localSheetId="3">#REF!</definedName>
    <definedName name="СВОД___г.Шымкент_10" localSheetId="19">#REF!</definedName>
    <definedName name="СВОД___г.Шымкент_10" localSheetId="14">#REF!</definedName>
    <definedName name="СВОД___г.Шымкент_10" localSheetId="17">#REF!</definedName>
    <definedName name="СВОД___г.Шымкент_10" localSheetId="2">#REF!</definedName>
    <definedName name="СВОД___г.Шымкент_10">#REF!</definedName>
    <definedName name="СВОД___г.Шымкент_11" localSheetId="12">#REF!</definedName>
    <definedName name="СВОД___г.Шымкент_11" localSheetId="3">#REF!</definedName>
    <definedName name="СВОД___г.Шымкент_11" localSheetId="19">#REF!</definedName>
    <definedName name="СВОД___г.Шымкент_11" localSheetId="14">#REF!</definedName>
    <definedName name="СВОД___г.Шымкент_11" localSheetId="17">#REF!</definedName>
    <definedName name="СВОД___г.Шымкент_11" localSheetId="2">#REF!</definedName>
    <definedName name="СВОД___г.Шымкент_11">#REF!</definedName>
    <definedName name="СВОД___г.Шымкент_12" localSheetId="12">#REF!</definedName>
    <definedName name="СВОД___г.Шымкент_12" localSheetId="3">#REF!</definedName>
    <definedName name="СВОД___г.Шымкент_12" localSheetId="19">#REF!</definedName>
    <definedName name="СВОД___г.Шымкент_12" localSheetId="14">#REF!</definedName>
    <definedName name="СВОД___г.Шымкент_12" localSheetId="17">#REF!</definedName>
    <definedName name="СВОД___г.Шымкент_12" localSheetId="2">#REF!</definedName>
    <definedName name="СВОД___г.Шымкент_12">#REF!</definedName>
    <definedName name="СВОД___г.Шымкент_13" localSheetId="12">#REF!</definedName>
    <definedName name="СВОД___г.Шымкент_13" localSheetId="3">#REF!</definedName>
    <definedName name="СВОД___г.Шымкент_13" localSheetId="19">#REF!</definedName>
    <definedName name="СВОД___г.Шымкент_13" localSheetId="14">#REF!</definedName>
    <definedName name="СВОД___г.Шымкент_13" localSheetId="17">#REF!</definedName>
    <definedName name="СВОД___г.Шымкент_13" localSheetId="2">#REF!</definedName>
    <definedName name="СВОД___г.Шымкент_13">#REF!</definedName>
    <definedName name="СВОД___г.Шымкент_2" localSheetId="12">#REF!</definedName>
    <definedName name="СВОД___г.Шымкент_2" localSheetId="3">#REF!</definedName>
    <definedName name="СВОД___г.Шымкент_2" localSheetId="19">#REF!</definedName>
    <definedName name="СВОД___г.Шымкент_2" localSheetId="14">#REF!</definedName>
    <definedName name="СВОД___г.Шымкент_2" localSheetId="17">#REF!</definedName>
    <definedName name="СВОД___г.Шымкент_2" localSheetId="2">#REF!</definedName>
    <definedName name="СВОД___г.Шымкент_2">#REF!</definedName>
    <definedName name="СВОД___г.Шымкент_3" localSheetId="12">#REF!</definedName>
    <definedName name="СВОД___г.Шымкент_3" localSheetId="3">#REF!</definedName>
    <definedName name="СВОД___г.Шымкент_3" localSheetId="19">#REF!</definedName>
    <definedName name="СВОД___г.Шымкент_3" localSheetId="14">#REF!</definedName>
    <definedName name="СВОД___г.Шымкент_3" localSheetId="17">#REF!</definedName>
    <definedName name="СВОД___г.Шымкент_3" localSheetId="2">#REF!</definedName>
    <definedName name="СВОД___г.Шымкент_3">#REF!</definedName>
    <definedName name="СВОД___г.Шымкент_4" localSheetId="12">#REF!</definedName>
    <definedName name="СВОД___г.Шымкент_4" localSheetId="3">#REF!</definedName>
    <definedName name="СВОД___г.Шымкент_4" localSheetId="19">#REF!</definedName>
    <definedName name="СВОД___г.Шымкент_4" localSheetId="14">#REF!</definedName>
    <definedName name="СВОД___г.Шымкент_4" localSheetId="17">#REF!</definedName>
    <definedName name="СВОД___г.Шымкент_4" localSheetId="2">#REF!</definedName>
    <definedName name="СВОД___г.Шымкент_4">#REF!</definedName>
    <definedName name="СВОД___г.Шымкент_5" localSheetId="12">#REF!</definedName>
    <definedName name="СВОД___г.Шымкент_5" localSheetId="3">#REF!</definedName>
    <definedName name="СВОД___г.Шымкент_5" localSheetId="19">#REF!</definedName>
    <definedName name="СВОД___г.Шымкент_5" localSheetId="14">#REF!</definedName>
    <definedName name="СВОД___г.Шымкент_5" localSheetId="17">#REF!</definedName>
    <definedName name="СВОД___г.Шымкент_5" localSheetId="2">#REF!</definedName>
    <definedName name="СВОД___г.Шымкент_5">#REF!</definedName>
    <definedName name="СВОД___г.Шымкент_6" localSheetId="12">#REF!</definedName>
    <definedName name="СВОД___г.Шымкент_6" localSheetId="3">#REF!</definedName>
    <definedName name="СВОД___г.Шымкент_6" localSheetId="19">#REF!</definedName>
    <definedName name="СВОД___г.Шымкент_6" localSheetId="14">#REF!</definedName>
    <definedName name="СВОД___г.Шымкент_6" localSheetId="17">#REF!</definedName>
    <definedName name="СВОД___г.Шымкент_6" localSheetId="2">#REF!</definedName>
    <definedName name="СВОД___г.Шымкент_6">#REF!</definedName>
    <definedName name="СВОД___г.Шымкент_7" localSheetId="12">#REF!</definedName>
    <definedName name="СВОД___г.Шымкент_7" localSheetId="3">#REF!</definedName>
    <definedName name="СВОД___г.Шымкент_7" localSheetId="19">#REF!</definedName>
    <definedName name="СВОД___г.Шымкент_7" localSheetId="14">#REF!</definedName>
    <definedName name="СВОД___г.Шымкент_7" localSheetId="17">#REF!</definedName>
    <definedName name="СВОД___г.Шымкент_7" localSheetId="2">#REF!</definedName>
    <definedName name="СВОД___г.Шымкент_7">#REF!</definedName>
    <definedName name="СВОД___г.Шымкент_8" localSheetId="12">#REF!</definedName>
    <definedName name="СВОД___г.Шымкент_8" localSheetId="3">#REF!</definedName>
    <definedName name="СВОД___г.Шымкент_8" localSheetId="19">#REF!</definedName>
    <definedName name="СВОД___г.Шымкент_8" localSheetId="14">#REF!</definedName>
    <definedName name="СВОД___г.Шымкент_8" localSheetId="17">#REF!</definedName>
    <definedName name="СВОД___г.Шымкент_8" localSheetId="2">#REF!</definedName>
    <definedName name="СВОД___г.Шымкент_8">#REF!</definedName>
    <definedName name="СВОД___г.Шымкент_9" localSheetId="12">#REF!</definedName>
    <definedName name="СВОД___г.Шымкент_9" localSheetId="3">#REF!</definedName>
    <definedName name="СВОД___г.Шымкент_9" localSheetId="19">#REF!</definedName>
    <definedName name="СВОД___г.Шымкент_9" localSheetId="14">#REF!</definedName>
    <definedName name="СВОД___г.Шымкент_9" localSheetId="17">#REF!</definedName>
    <definedName name="СВОД___г.Шымкент_9" localSheetId="2">#REF!</definedName>
    <definedName name="СВОД___г.Шымкент_9">#REF!</definedName>
    <definedName name="СВОД___г.Шымкент2" localSheetId="12">#REF!</definedName>
    <definedName name="СВОД___г.Шымкент2" localSheetId="3">#REF!</definedName>
    <definedName name="СВОД___г.Шымкент2" localSheetId="19">#REF!</definedName>
    <definedName name="СВОД___г.Шымкент2" localSheetId="14">#REF!</definedName>
    <definedName name="СВОД___г.Шымкент2" localSheetId="17">#REF!</definedName>
    <definedName name="СВОД___г.Шымкент2" localSheetId="2">#REF!</definedName>
    <definedName name="СВОД___г.Шымкент2">#REF!</definedName>
    <definedName name="СВОД_Обл_ЛПУ" localSheetId="12">#REF!</definedName>
    <definedName name="СВОД_Обл_ЛПУ" localSheetId="3">#REF!</definedName>
    <definedName name="СВОД_Обл_ЛПУ" localSheetId="19">#REF!</definedName>
    <definedName name="СВОД_Обл_ЛПУ" localSheetId="14">#REF!</definedName>
    <definedName name="СВОД_Обл_ЛПУ" localSheetId="17">#REF!</definedName>
    <definedName name="СВОД_Обл_ЛПУ" localSheetId="2">#REF!</definedName>
    <definedName name="СВОД_Обл_ЛПУ">#REF!</definedName>
    <definedName name="СВОД_Обл_ЛПУ_1" localSheetId="12">#REF!</definedName>
    <definedName name="СВОД_Обл_ЛПУ_1" localSheetId="3">#REF!</definedName>
    <definedName name="СВОД_Обл_ЛПУ_1" localSheetId="19">#REF!</definedName>
    <definedName name="СВОД_Обл_ЛПУ_1" localSheetId="14">#REF!</definedName>
    <definedName name="СВОД_Обл_ЛПУ_1" localSheetId="17">#REF!</definedName>
    <definedName name="СВОД_Обл_ЛПУ_1" localSheetId="2">#REF!</definedName>
    <definedName name="СВОД_Обл_ЛПУ_1">#REF!</definedName>
    <definedName name="СВОД_Обл_ЛПУ_10" localSheetId="12">#REF!</definedName>
    <definedName name="СВОД_Обл_ЛПУ_10" localSheetId="3">#REF!</definedName>
    <definedName name="СВОД_Обл_ЛПУ_10" localSheetId="19">#REF!</definedName>
    <definedName name="СВОД_Обл_ЛПУ_10" localSheetId="14">#REF!</definedName>
    <definedName name="СВОД_Обл_ЛПУ_10" localSheetId="17">#REF!</definedName>
    <definedName name="СВОД_Обл_ЛПУ_10" localSheetId="2">#REF!</definedName>
    <definedName name="СВОД_Обл_ЛПУ_10">#REF!</definedName>
    <definedName name="СВОД_Обл_ЛПУ_11" localSheetId="12">#REF!</definedName>
    <definedName name="СВОД_Обл_ЛПУ_11" localSheetId="3">#REF!</definedName>
    <definedName name="СВОД_Обл_ЛПУ_11" localSheetId="19">#REF!</definedName>
    <definedName name="СВОД_Обл_ЛПУ_11" localSheetId="14">#REF!</definedName>
    <definedName name="СВОД_Обл_ЛПУ_11" localSheetId="17">#REF!</definedName>
    <definedName name="СВОД_Обл_ЛПУ_11" localSheetId="2">#REF!</definedName>
    <definedName name="СВОД_Обл_ЛПУ_11">#REF!</definedName>
    <definedName name="СВОД_Обл_ЛПУ_12" localSheetId="12">#REF!</definedName>
    <definedName name="СВОД_Обл_ЛПУ_12" localSheetId="3">#REF!</definedName>
    <definedName name="СВОД_Обл_ЛПУ_12" localSheetId="19">#REF!</definedName>
    <definedName name="СВОД_Обл_ЛПУ_12" localSheetId="14">#REF!</definedName>
    <definedName name="СВОД_Обл_ЛПУ_12" localSheetId="17">#REF!</definedName>
    <definedName name="СВОД_Обл_ЛПУ_12" localSheetId="2">#REF!</definedName>
    <definedName name="СВОД_Обл_ЛПУ_12">#REF!</definedName>
    <definedName name="СВОД_Обл_ЛПУ_13" localSheetId="12">#REF!</definedName>
    <definedName name="СВОД_Обл_ЛПУ_13" localSheetId="3">#REF!</definedName>
    <definedName name="СВОД_Обл_ЛПУ_13" localSheetId="19">#REF!</definedName>
    <definedName name="СВОД_Обл_ЛПУ_13" localSheetId="14">#REF!</definedName>
    <definedName name="СВОД_Обл_ЛПУ_13" localSheetId="17">#REF!</definedName>
    <definedName name="СВОД_Обл_ЛПУ_13" localSheetId="2">#REF!</definedName>
    <definedName name="СВОД_Обл_ЛПУ_13">#REF!</definedName>
    <definedName name="СВОД_Обл_ЛПУ_2" localSheetId="12">#REF!</definedName>
    <definedName name="СВОД_Обл_ЛПУ_2" localSheetId="3">#REF!</definedName>
    <definedName name="СВОД_Обл_ЛПУ_2" localSheetId="19">#REF!</definedName>
    <definedName name="СВОД_Обл_ЛПУ_2" localSheetId="14">#REF!</definedName>
    <definedName name="СВОД_Обл_ЛПУ_2" localSheetId="17">#REF!</definedName>
    <definedName name="СВОД_Обл_ЛПУ_2" localSheetId="2">#REF!</definedName>
    <definedName name="СВОД_Обл_ЛПУ_2">#REF!</definedName>
    <definedName name="СВОД_Обл_ЛПУ_3" localSheetId="12">#REF!</definedName>
    <definedName name="СВОД_Обл_ЛПУ_3" localSheetId="3">#REF!</definedName>
    <definedName name="СВОД_Обл_ЛПУ_3" localSheetId="19">#REF!</definedName>
    <definedName name="СВОД_Обл_ЛПУ_3" localSheetId="14">#REF!</definedName>
    <definedName name="СВОД_Обл_ЛПУ_3" localSheetId="17">#REF!</definedName>
    <definedName name="СВОД_Обл_ЛПУ_3" localSheetId="2">#REF!</definedName>
    <definedName name="СВОД_Обл_ЛПУ_3">#REF!</definedName>
    <definedName name="СВОД_Обл_ЛПУ_4" localSheetId="12">#REF!</definedName>
    <definedName name="СВОД_Обл_ЛПУ_4" localSheetId="3">#REF!</definedName>
    <definedName name="СВОД_Обл_ЛПУ_4" localSheetId="19">#REF!</definedName>
    <definedName name="СВОД_Обл_ЛПУ_4" localSheetId="14">#REF!</definedName>
    <definedName name="СВОД_Обл_ЛПУ_4" localSheetId="17">#REF!</definedName>
    <definedName name="СВОД_Обл_ЛПУ_4" localSheetId="2">#REF!</definedName>
    <definedName name="СВОД_Обл_ЛПУ_4">#REF!</definedName>
    <definedName name="СВОД_Обл_ЛПУ_5" localSheetId="12">#REF!</definedName>
    <definedName name="СВОД_Обл_ЛПУ_5" localSheetId="3">#REF!</definedName>
    <definedName name="СВОД_Обл_ЛПУ_5" localSheetId="19">#REF!</definedName>
    <definedName name="СВОД_Обл_ЛПУ_5" localSheetId="14">#REF!</definedName>
    <definedName name="СВОД_Обл_ЛПУ_5" localSheetId="17">#REF!</definedName>
    <definedName name="СВОД_Обл_ЛПУ_5" localSheetId="2">#REF!</definedName>
    <definedName name="СВОД_Обл_ЛПУ_5">#REF!</definedName>
    <definedName name="СВОД_Обл_ЛПУ_6" localSheetId="12">#REF!</definedName>
    <definedName name="СВОД_Обл_ЛПУ_6" localSheetId="3">#REF!</definedName>
    <definedName name="СВОД_Обл_ЛПУ_6" localSheetId="19">#REF!</definedName>
    <definedName name="СВОД_Обл_ЛПУ_6" localSheetId="14">#REF!</definedName>
    <definedName name="СВОД_Обл_ЛПУ_6" localSheetId="17">#REF!</definedName>
    <definedName name="СВОД_Обл_ЛПУ_6" localSheetId="2">#REF!</definedName>
    <definedName name="СВОД_Обл_ЛПУ_6">#REF!</definedName>
    <definedName name="СВОД_Обл_ЛПУ_7" localSheetId="12">#REF!</definedName>
    <definedName name="СВОД_Обл_ЛПУ_7" localSheetId="3">#REF!</definedName>
    <definedName name="СВОД_Обл_ЛПУ_7" localSheetId="19">#REF!</definedName>
    <definedName name="СВОД_Обл_ЛПУ_7" localSheetId="14">#REF!</definedName>
    <definedName name="СВОД_Обл_ЛПУ_7" localSheetId="17">#REF!</definedName>
    <definedName name="СВОД_Обл_ЛПУ_7" localSheetId="2">#REF!</definedName>
    <definedName name="СВОД_Обл_ЛПУ_7">#REF!</definedName>
    <definedName name="СВОД_Обл_ЛПУ_8" localSheetId="12">#REF!</definedName>
    <definedName name="СВОД_Обл_ЛПУ_8" localSheetId="3">#REF!</definedName>
    <definedName name="СВОД_Обл_ЛПУ_8" localSheetId="19">#REF!</definedName>
    <definedName name="СВОД_Обл_ЛПУ_8" localSheetId="14">#REF!</definedName>
    <definedName name="СВОД_Обл_ЛПУ_8" localSheetId="17">#REF!</definedName>
    <definedName name="СВОД_Обл_ЛПУ_8" localSheetId="2">#REF!</definedName>
    <definedName name="СВОД_Обл_ЛПУ_8">#REF!</definedName>
    <definedName name="СВОД_Обл_ЛПУ_9" localSheetId="12">#REF!</definedName>
    <definedName name="СВОД_Обл_ЛПУ_9" localSheetId="3">#REF!</definedName>
    <definedName name="СВОД_Обл_ЛПУ_9" localSheetId="19">#REF!</definedName>
    <definedName name="СВОД_Обл_ЛПУ_9" localSheetId="14">#REF!</definedName>
    <definedName name="СВОД_Обл_ЛПУ_9" localSheetId="17">#REF!</definedName>
    <definedName name="СВОД_Обл_ЛПУ_9" localSheetId="2">#REF!</definedName>
    <definedName name="СВОД_Обл_ЛПУ_9">#REF!</definedName>
    <definedName name="СВОД_поспец2016" localSheetId="12">#REF!</definedName>
    <definedName name="СВОД_поспец2016" localSheetId="3">#REF!</definedName>
    <definedName name="СВОД_поспец2016" localSheetId="19">#REF!</definedName>
    <definedName name="СВОД_поспец2016" localSheetId="14">#REF!</definedName>
    <definedName name="СВОД_поспец2016" localSheetId="17">#REF!</definedName>
    <definedName name="СВОД_поспец2016" localSheetId="2">#REF!</definedName>
    <definedName name="СВОД_поспец2016">#REF!</definedName>
    <definedName name="свод2" localSheetId="12">#REF!</definedName>
    <definedName name="свод2" localSheetId="3">#REF!</definedName>
    <definedName name="свод2" localSheetId="19">#REF!</definedName>
    <definedName name="свод2" localSheetId="14">#REF!</definedName>
    <definedName name="свод2" localSheetId="17">#REF!</definedName>
    <definedName name="свод2" localSheetId="2">#REF!</definedName>
    <definedName name="свод2">#REF!</definedName>
    <definedName name="СМС" localSheetId="12">#REF!</definedName>
    <definedName name="СМС" localSheetId="3">#REF!</definedName>
    <definedName name="СМС" localSheetId="19">#REF!</definedName>
    <definedName name="СМС" localSheetId="14">#REF!</definedName>
    <definedName name="СМС" localSheetId="17">#REF!</definedName>
    <definedName name="СМС" localSheetId="2">#REF!</definedName>
    <definedName name="СМС">#REF!</definedName>
    <definedName name="сп_ауп">[4]Main!$D$94</definedName>
    <definedName name="сп_вп">[4]Main!$D$96</definedName>
    <definedName name="сп_изм">[4]Изменения!$G$42</definedName>
    <definedName name="сп_пп">[4]Main!$D$95</definedName>
    <definedName name="Специфика" localSheetId="12">#REF!</definedName>
    <definedName name="Специфика" localSheetId="3">#REF!</definedName>
    <definedName name="Специфика" localSheetId="19">#REF!</definedName>
    <definedName name="Специфика" localSheetId="14">#REF!</definedName>
    <definedName name="Специфика" localSheetId="17">#REF!</definedName>
    <definedName name="Специфика" localSheetId="2">#REF!</definedName>
    <definedName name="Специфика">#REF!</definedName>
    <definedName name="Специфика_1" localSheetId="12">#REF!</definedName>
    <definedName name="Специфика_1" localSheetId="3">#REF!</definedName>
    <definedName name="Специфика_1" localSheetId="19">#REF!</definedName>
    <definedName name="Специфика_1" localSheetId="14">#REF!</definedName>
    <definedName name="Специфика_1" localSheetId="17">#REF!</definedName>
    <definedName name="Специфика_1" localSheetId="2">#REF!</definedName>
    <definedName name="Специфика_1">#REF!</definedName>
    <definedName name="Специфика_2" localSheetId="12">#REF!</definedName>
    <definedName name="Специфика_2" localSheetId="3">#REF!</definedName>
    <definedName name="Специфика_2" localSheetId="19">#REF!</definedName>
    <definedName name="Специфика_2" localSheetId="14">#REF!</definedName>
    <definedName name="Специфика_2" localSheetId="17">#REF!</definedName>
    <definedName name="Специфика_2" localSheetId="2">#REF!</definedName>
    <definedName name="Специфика_2">#REF!</definedName>
    <definedName name="Специфика_3" localSheetId="12">#REF!</definedName>
    <definedName name="Специфика_3" localSheetId="3">#REF!</definedName>
    <definedName name="Специфика_3" localSheetId="19">#REF!</definedName>
    <definedName name="Специфика_3" localSheetId="14">#REF!</definedName>
    <definedName name="Специфика_3" localSheetId="17">#REF!</definedName>
    <definedName name="Специфика_3" localSheetId="2">#REF!</definedName>
    <definedName name="Специфика_3">#REF!</definedName>
    <definedName name="Специфика_4" localSheetId="12">#REF!</definedName>
    <definedName name="Специфика_4" localSheetId="3">#REF!</definedName>
    <definedName name="Специфика_4" localSheetId="19">#REF!</definedName>
    <definedName name="Специфика_4" localSheetId="14">#REF!</definedName>
    <definedName name="Специфика_4" localSheetId="17">#REF!</definedName>
    <definedName name="Специфика_4" localSheetId="2">#REF!</definedName>
    <definedName name="Специфика_4">#REF!</definedName>
    <definedName name="Специфика_5" localSheetId="12">#REF!</definedName>
    <definedName name="Специфика_5" localSheetId="3">#REF!</definedName>
    <definedName name="Специфика_5" localSheetId="19">#REF!</definedName>
    <definedName name="Специфика_5" localSheetId="14">#REF!</definedName>
    <definedName name="Специфика_5" localSheetId="17">#REF!</definedName>
    <definedName name="Специфика_5" localSheetId="2">#REF!</definedName>
    <definedName name="Специфика_5">#REF!</definedName>
    <definedName name="СПИД" localSheetId="12">'[12]расш по 146  _2_'!#REF!</definedName>
    <definedName name="СПИД" localSheetId="3">'[12]расш по 146  _2_'!#REF!</definedName>
    <definedName name="СПИД" localSheetId="19">'[12]расш по 146  _2_'!#REF!</definedName>
    <definedName name="СПИД" localSheetId="14">'[12]расш по 146  _2_'!#REF!</definedName>
    <definedName name="СПИД" localSheetId="17">'[12]расш по 146  _2_'!#REF!</definedName>
    <definedName name="СПИД" localSheetId="2">'[12]расш по 146  _2_'!#REF!</definedName>
    <definedName name="СПИД">'[12]расш по 146  _2_'!#REF!</definedName>
    <definedName name="Способ">'[21]Способ закупки'!$A$1:$A$14</definedName>
    <definedName name="Способ_1" localSheetId="12">#REF!</definedName>
    <definedName name="Способ_1" localSheetId="3">#REF!</definedName>
    <definedName name="Способ_1" localSheetId="19">#REF!</definedName>
    <definedName name="Способ_1" localSheetId="14">#REF!</definedName>
    <definedName name="Способ_1" localSheetId="17">#REF!</definedName>
    <definedName name="Способ_1" localSheetId="2">#REF!</definedName>
    <definedName name="Способ_1">#REF!</definedName>
    <definedName name="Способ_2" localSheetId="12">#REF!</definedName>
    <definedName name="Способ_2" localSheetId="3">#REF!</definedName>
    <definedName name="Способ_2" localSheetId="19">#REF!</definedName>
    <definedName name="Способ_2" localSheetId="14">#REF!</definedName>
    <definedName name="Способ_2" localSheetId="17">#REF!</definedName>
    <definedName name="Способ_2" localSheetId="2">#REF!</definedName>
    <definedName name="Способ_2">#REF!</definedName>
    <definedName name="Способ_3" localSheetId="12">#REF!</definedName>
    <definedName name="Способ_3" localSheetId="3">#REF!</definedName>
    <definedName name="Способ_3" localSheetId="19">#REF!</definedName>
    <definedName name="Способ_3" localSheetId="14">#REF!</definedName>
    <definedName name="Способ_3" localSheetId="17">#REF!</definedName>
    <definedName name="Способ_3" localSheetId="2">#REF!</definedName>
    <definedName name="Способ_3">#REF!</definedName>
    <definedName name="Способ_4" localSheetId="12">#REF!</definedName>
    <definedName name="Способ_4" localSheetId="3">#REF!</definedName>
    <definedName name="Способ_4" localSheetId="19">#REF!</definedName>
    <definedName name="Способ_4" localSheetId="14">#REF!</definedName>
    <definedName name="Способ_4" localSheetId="17">#REF!</definedName>
    <definedName name="Способ_4" localSheetId="2">#REF!</definedName>
    <definedName name="Способ_4">#REF!</definedName>
    <definedName name="Способ_5" localSheetId="12">#REF!</definedName>
    <definedName name="Способ_5" localSheetId="3">#REF!</definedName>
    <definedName name="Способ_5" localSheetId="19">#REF!</definedName>
    <definedName name="Способ_5" localSheetId="14">#REF!</definedName>
    <definedName name="Способ_5" localSheetId="17">#REF!</definedName>
    <definedName name="Способ_5" localSheetId="2">#REF!</definedName>
    <definedName name="Способ_5">#REF!</definedName>
    <definedName name="Способ_6" localSheetId="12">#REF!</definedName>
    <definedName name="Способ_6" localSheetId="3">#REF!</definedName>
    <definedName name="Способ_6" localSheetId="19">#REF!</definedName>
    <definedName name="Способ_6" localSheetId="14">#REF!</definedName>
    <definedName name="Способ_6" localSheetId="17">#REF!</definedName>
    <definedName name="Способ_6" localSheetId="2">#REF!</definedName>
    <definedName name="Способ_6">#REF!</definedName>
    <definedName name="сс_ауп">[4]Main!$D$89</definedName>
    <definedName name="сс_вп">[4]Main!$D$91</definedName>
    <definedName name="сс_изм">[4]Изменения!$E$42</definedName>
    <definedName name="сс_пп">[4]Main!$D$90</definedName>
    <definedName name="страх_премия">[4]Main!$D$97</definedName>
    <definedName name="страх_премия_проп">[4]Main!$F$97</definedName>
    <definedName name="страх_сумма">[4]Main!$D$92</definedName>
    <definedName name="страх_сумма_проп">[4]Main!$F$92</definedName>
    <definedName name="страхователь">[4]Main!$B$15</definedName>
    <definedName name="Сузакский__район" localSheetId="12">#REF!</definedName>
    <definedName name="Сузакский__район" localSheetId="3">#REF!</definedName>
    <definedName name="Сузакский__район" localSheetId="19">#REF!</definedName>
    <definedName name="Сузакский__район" localSheetId="14">#REF!</definedName>
    <definedName name="Сузакский__район" localSheetId="17">#REF!</definedName>
    <definedName name="Сузакский__район" localSheetId="2">#REF!</definedName>
    <definedName name="Сузакский__район">#REF!</definedName>
    <definedName name="Сузакский__район_1" localSheetId="12">#REF!</definedName>
    <definedName name="Сузакский__район_1" localSheetId="3">#REF!</definedName>
    <definedName name="Сузакский__район_1" localSheetId="19">#REF!</definedName>
    <definedName name="Сузакский__район_1" localSheetId="14">#REF!</definedName>
    <definedName name="Сузакский__район_1" localSheetId="17">#REF!</definedName>
    <definedName name="Сузакский__район_1" localSheetId="2">#REF!</definedName>
    <definedName name="Сузакский__район_1">#REF!</definedName>
    <definedName name="Сузакский__район_10" localSheetId="12">#REF!</definedName>
    <definedName name="Сузакский__район_10" localSheetId="3">#REF!</definedName>
    <definedName name="Сузакский__район_10" localSheetId="19">#REF!</definedName>
    <definedName name="Сузакский__район_10" localSheetId="14">#REF!</definedName>
    <definedName name="Сузакский__район_10" localSheetId="17">#REF!</definedName>
    <definedName name="Сузакский__район_10" localSheetId="2">#REF!</definedName>
    <definedName name="Сузакский__район_10">#REF!</definedName>
    <definedName name="Сузакский__район_11" localSheetId="12">#REF!</definedName>
    <definedName name="Сузакский__район_11" localSheetId="3">#REF!</definedName>
    <definedName name="Сузакский__район_11" localSheetId="19">#REF!</definedName>
    <definedName name="Сузакский__район_11" localSheetId="14">#REF!</definedName>
    <definedName name="Сузакский__район_11" localSheetId="17">#REF!</definedName>
    <definedName name="Сузакский__район_11" localSheetId="2">#REF!</definedName>
    <definedName name="Сузакский__район_11">#REF!</definedName>
    <definedName name="Сузакский__район_12" localSheetId="12">#REF!</definedName>
    <definedName name="Сузакский__район_12" localSheetId="3">#REF!</definedName>
    <definedName name="Сузакский__район_12" localSheetId="19">#REF!</definedName>
    <definedName name="Сузакский__район_12" localSheetId="14">#REF!</definedName>
    <definedName name="Сузакский__район_12" localSheetId="17">#REF!</definedName>
    <definedName name="Сузакский__район_12" localSheetId="2">#REF!</definedName>
    <definedName name="Сузакский__район_12">#REF!</definedName>
    <definedName name="Сузакский__район_13" localSheetId="12">#REF!</definedName>
    <definedName name="Сузакский__район_13" localSheetId="3">#REF!</definedName>
    <definedName name="Сузакский__район_13" localSheetId="19">#REF!</definedName>
    <definedName name="Сузакский__район_13" localSheetId="14">#REF!</definedName>
    <definedName name="Сузакский__район_13" localSheetId="17">#REF!</definedName>
    <definedName name="Сузакский__район_13" localSheetId="2">#REF!</definedName>
    <definedName name="Сузакский__район_13">#REF!</definedName>
    <definedName name="Сузакский__район_2" localSheetId="12">#REF!</definedName>
    <definedName name="Сузакский__район_2" localSheetId="3">#REF!</definedName>
    <definedName name="Сузакский__район_2" localSheetId="19">#REF!</definedName>
    <definedName name="Сузакский__район_2" localSheetId="14">#REF!</definedName>
    <definedName name="Сузакский__район_2" localSheetId="17">#REF!</definedName>
    <definedName name="Сузакский__район_2" localSheetId="2">#REF!</definedName>
    <definedName name="Сузакский__район_2">#REF!</definedName>
    <definedName name="Сузакский__район_3" localSheetId="12">#REF!</definedName>
    <definedName name="Сузакский__район_3" localSheetId="3">#REF!</definedName>
    <definedName name="Сузакский__район_3" localSheetId="19">#REF!</definedName>
    <definedName name="Сузакский__район_3" localSheetId="14">#REF!</definedName>
    <definedName name="Сузакский__район_3" localSheetId="17">#REF!</definedName>
    <definedName name="Сузакский__район_3" localSheetId="2">#REF!</definedName>
    <definedName name="Сузакский__район_3">#REF!</definedName>
    <definedName name="Сузакский__район_4" localSheetId="12">#REF!</definedName>
    <definedName name="Сузакский__район_4" localSheetId="3">#REF!</definedName>
    <definedName name="Сузакский__район_4" localSheetId="19">#REF!</definedName>
    <definedName name="Сузакский__район_4" localSheetId="14">#REF!</definedName>
    <definedName name="Сузакский__район_4" localSheetId="17">#REF!</definedName>
    <definedName name="Сузакский__район_4" localSheetId="2">#REF!</definedName>
    <definedName name="Сузакский__район_4">#REF!</definedName>
    <definedName name="Сузакский__район_5" localSheetId="12">#REF!</definedName>
    <definedName name="Сузакский__район_5" localSheetId="3">#REF!</definedName>
    <definedName name="Сузакский__район_5" localSheetId="19">#REF!</definedName>
    <definedName name="Сузакский__район_5" localSheetId="14">#REF!</definedName>
    <definedName name="Сузакский__район_5" localSheetId="17">#REF!</definedName>
    <definedName name="Сузакский__район_5" localSheetId="2">#REF!</definedName>
    <definedName name="Сузакский__район_5">#REF!</definedName>
    <definedName name="Сузакский__район_6" localSheetId="12">#REF!</definedName>
    <definedName name="Сузакский__район_6" localSheetId="3">#REF!</definedName>
    <definedName name="Сузакский__район_6" localSheetId="19">#REF!</definedName>
    <definedName name="Сузакский__район_6" localSheetId="14">#REF!</definedName>
    <definedName name="Сузакский__район_6" localSheetId="17">#REF!</definedName>
    <definedName name="Сузакский__район_6" localSheetId="2">#REF!</definedName>
    <definedName name="Сузакский__район_6">#REF!</definedName>
    <definedName name="Сузакский__район_7" localSheetId="12">#REF!</definedName>
    <definedName name="Сузакский__район_7" localSheetId="3">#REF!</definedName>
    <definedName name="Сузакский__район_7" localSheetId="19">#REF!</definedName>
    <definedName name="Сузакский__район_7" localSheetId="14">#REF!</definedName>
    <definedName name="Сузакский__район_7" localSheetId="17">#REF!</definedName>
    <definedName name="Сузакский__район_7" localSheetId="2">#REF!</definedName>
    <definedName name="Сузакский__район_7">#REF!</definedName>
    <definedName name="Сузакский__район_8" localSheetId="12">#REF!</definedName>
    <definedName name="Сузакский__район_8" localSheetId="3">#REF!</definedName>
    <definedName name="Сузакский__район_8" localSheetId="19">#REF!</definedName>
    <definedName name="Сузакский__район_8" localSheetId="14">#REF!</definedName>
    <definedName name="Сузакский__район_8" localSheetId="17">#REF!</definedName>
    <definedName name="Сузакский__район_8" localSheetId="2">#REF!</definedName>
    <definedName name="Сузакский__район_8">#REF!</definedName>
    <definedName name="Сузакский__район_9" localSheetId="12">#REF!</definedName>
    <definedName name="Сузакский__район_9" localSheetId="3">#REF!</definedName>
    <definedName name="Сузакский__район_9" localSheetId="19">#REF!</definedName>
    <definedName name="Сузакский__район_9" localSheetId="14">#REF!</definedName>
    <definedName name="Сузакский__район_9" localSheetId="17">#REF!</definedName>
    <definedName name="Сузакский__район_9" localSheetId="2">#REF!</definedName>
    <definedName name="Сузакский__район_9">#REF!</definedName>
    <definedName name="сумма_аморт_отчисл_в_год">#N/A</definedName>
    <definedName name="т" localSheetId="12">#REF!</definedName>
    <definedName name="т" localSheetId="3">#REF!</definedName>
    <definedName name="т" localSheetId="19">#REF!</definedName>
    <definedName name="т" localSheetId="14">#REF!</definedName>
    <definedName name="т" localSheetId="17">#REF!</definedName>
    <definedName name="т" localSheetId="2">#REF!</definedName>
    <definedName name="т">#REF!</definedName>
    <definedName name="т_1" localSheetId="12">#REF!</definedName>
    <definedName name="т_1" localSheetId="3">#REF!</definedName>
    <definedName name="т_1" localSheetId="19">#REF!</definedName>
    <definedName name="т_1" localSheetId="14">#REF!</definedName>
    <definedName name="т_1" localSheetId="17">#REF!</definedName>
    <definedName name="т_1" localSheetId="2">#REF!</definedName>
    <definedName name="т_1">#REF!</definedName>
    <definedName name="т_2" localSheetId="12">#REF!</definedName>
    <definedName name="т_2" localSheetId="3">#REF!</definedName>
    <definedName name="т_2" localSheetId="19">#REF!</definedName>
    <definedName name="т_2" localSheetId="14">#REF!</definedName>
    <definedName name="т_2" localSheetId="17">#REF!</definedName>
    <definedName name="т_2" localSheetId="2">#REF!</definedName>
    <definedName name="т_2">#REF!</definedName>
    <definedName name="т_3" localSheetId="12">#REF!</definedName>
    <definedName name="т_3" localSheetId="3">#REF!</definedName>
    <definedName name="т_3" localSheetId="19">#REF!</definedName>
    <definedName name="т_3" localSheetId="14">#REF!</definedName>
    <definedName name="т_3" localSheetId="17">#REF!</definedName>
    <definedName name="т_3" localSheetId="2">#REF!</definedName>
    <definedName name="т_3">#REF!</definedName>
    <definedName name="т_4" localSheetId="12">#REF!</definedName>
    <definedName name="т_4" localSheetId="3">#REF!</definedName>
    <definedName name="т_4" localSheetId="19">#REF!</definedName>
    <definedName name="т_4" localSheetId="14">#REF!</definedName>
    <definedName name="т_4" localSheetId="17">#REF!</definedName>
    <definedName name="т_4" localSheetId="2">#REF!</definedName>
    <definedName name="т_4">#REF!</definedName>
    <definedName name="Т8" localSheetId="12">#REF!</definedName>
    <definedName name="Т8" localSheetId="3">#REF!</definedName>
    <definedName name="Т8" localSheetId="19">#REF!</definedName>
    <definedName name="Т8" localSheetId="14">#REF!</definedName>
    <definedName name="Т8" localSheetId="17">#REF!</definedName>
    <definedName name="Т8" localSheetId="2">#REF!</definedName>
    <definedName name="Т8">#REF!</definedName>
    <definedName name="Т82" localSheetId="12">#REF!</definedName>
    <definedName name="Т82" localSheetId="3">#REF!</definedName>
    <definedName name="Т82" localSheetId="19">#REF!</definedName>
    <definedName name="Т82" localSheetId="14">#REF!</definedName>
    <definedName name="Т82" localSheetId="17">#REF!</definedName>
    <definedName name="Т82" localSheetId="2">#REF!</definedName>
    <definedName name="Т82">#REF!</definedName>
    <definedName name="таблица" localSheetId="12">#REF!</definedName>
    <definedName name="таблица" localSheetId="3">#REF!</definedName>
    <definedName name="таблица" localSheetId="19">#REF!</definedName>
    <definedName name="таблица" localSheetId="14">#REF!</definedName>
    <definedName name="таблица" localSheetId="17">#REF!</definedName>
    <definedName name="таблица" localSheetId="2">#REF!</definedName>
    <definedName name="таблица">#REF!</definedName>
    <definedName name="Тар" localSheetId="12">#REF!</definedName>
    <definedName name="Тар" localSheetId="3">#REF!</definedName>
    <definedName name="Тар" localSheetId="19">#REF!</definedName>
    <definedName name="Тар" localSheetId="14">#REF!</definedName>
    <definedName name="Тар" localSheetId="17">#REF!</definedName>
    <definedName name="Тар" localSheetId="2">#REF!</definedName>
    <definedName name="Тар">#REF!</definedName>
    <definedName name="тар_ауп">[4]Main!$C$94</definedName>
    <definedName name="тар_вп">[4]Main!$C$96</definedName>
    <definedName name="тар_пп">[4]Main!$C$95</definedName>
    <definedName name="Тариф" localSheetId="12">#REF!</definedName>
    <definedName name="Тариф" localSheetId="3">#REF!</definedName>
    <definedName name="Тариф" localSheetId="19">#REF!</definedName>
    <definedName name="Тариф" localSheetId="14">#REF!</definedName>
    <definedName name="Тариф" localSheetId="17">#REF!</definedName>
    <definedName name="Тариф" localSheetId="2">#REF!</definedName>
    <definedName name="Тариф">#REF!</definedName>
    <definedName name="Тарификация" localSheetId="12">#REF!</definedName>
    <definedName name="Тарификация" localSheetId="3">#REF!</definedName>
    <definedName name="Тарификация" localSheetId="19">#REF!</definedName>
    <definedName name="Тарификация" localSheetId="14">#REF!</definedName>
    <definedName name="Тарификация" localSheetId="17">#REF!</definedName>
    <definedName name="Тарификация" localSheetId="2">#REF!</definedName>
    <definedName name="Тарификация">#REF!</definedName>
    <definedName name="тгщх" localSheetId="12">#REF!</definedName>
    <definedName name="тгщх" localSheetId="3">#REF!</definedName>
    <definedName name="тгщх" localSheetId="19">#REF!</definedName>
    <definedName name="тгщх" localSheetId="14">#REF!</definedName>
    <definedName name="тгщх" localSheetId="17">#REF!</definedName>
    <definedName name="тгщх" localSheetId="2">#REF!</definedName>
    <definedName name="тгщх">#REF!</definedName>
    <definedName name="текущ" localSheetId="12">#REF!</definedName>
    <definedName name="текущ" localSheetId="3">#REF!</definedName>
    <definedName name="текущ" localSheetId="19">#REF!</definedName>
    <definedName name="текущ" localSheetId="14">#REF!</definedName>
    <definedName name="текущ" localSheetId="17">#REF!</definedName>
    <definedName name="текущ" localSheetId="2">#REF!</definedName>
    <definedName name="текущ">#REF!</definedName>
    <definedName name="телефон">[4]Main!$B$18</definedName>
    <definedName name="Тип_пункта" localSheetId="12">#REF!</definedName>
    <definedName name="Тип_пункта" localSheetId="3">#REF!</definedName>
    <definedName name="Тип_пункта" localSheetId="19">#REF!</definedName>
    <definedName name="Тип_пункта" localSheetId="14">#REF!</definedName>
    <definedName name="Тип_пункта" localSheetId="17">#REF!</definedName>
    <definedName name="Тип_пункта" localSheetId="2">#REF!</definedName>
    <definedName name="Тип_пункта">#REF!</definedName>
    <definedName name="Тип_пункта_1" localSheetId="12">#REF!</definedName>
    <definedName name="Тип_пункта_1" localSheetId="3">#REF!</definedName>
    <definedName name="Тип_пункта_1" localSheetId="19">#REF!</definedName>
    <definedName name="Тип_пункта_1" localSheetId="14">#REF!</definedName>
    <definedName name="Тип_пункта_1" localSheetId="17">#REF!</definedName>
    <definedName name="Тип_пункта_1" localSheetId="2">#REF!</definedName>
    <definedName name="Тип_пункта_1">#REF!</definedName>
    <definedName name="Тип_пункта_2" localSheetId="12">#REF!</definedName>
    <definedName name="Тип_пункта_2" localSheetId="3">#REF!</definedName>
    <definedName name="Тип_пункта_2" localSheetId="19">#REF!</definedName>
    <definedName name="Тип_пункта_2" localSheetId="14">#REF!</definedName>
    <definedName name="Тип_пункта_2" localSheetId="17">#REF!</definedName>
    <definedName name="Тип_пункта_2" localSheetId="2">#REF!</definedName>
    <definedName name="Тип_пункта_2">#REF!</definedName>
    <definedName name="Тип_пункта_3" localSheetId="12">#REF!</definedName>
    <definedName name="Тип_пункта_3" localSheetId="3">#REF!</definedName>
    <definedName name="Тип_пункта_3" localSheetId="19">#REF!</definedName>
    <definedName name="Тип_пункта_3" localSheetId="14">#REF!</definedName>
    <definedName name="Тип_пункта_3" localSheetId="17">#REF!</definedName>
    <definedName name="Тип_пункта_3" localSheetId="2">#REF!</definedName>
    <definedName name="Тип_пункта_3">#REF!</definedName>
    <definedName name="Тип_пункта_4" localSheetId="12">#REF!</definedName>
    <definedName name="Тип_пункта_4" localSheetId="3">#REF!</definedName>
    <definedName name="Тип_пункта_4" localSheetId="19">#REF!</definedName>
    <definedName name="Тип_пункта_4" localSheetId="14">#REF!</definedName>
    <definedName name="Тип_пункта_4" localSheetId="17">#REF!</definedName>
    <definedName name="Тип_пункта_4" localSheetId="2">#REF!</definedName>
    <definedName name="Тип_пункта_4">#REF!</definedName>
    <definedName name="Тип_пункта_5" localSheetId="12">#REF!</definedName>
    <definedName name="Тип_пункта_5" localSheetId="3">#REF!</definedName>
    <definedName name="Тип_пункта_5" localSheetId="19">#REF!</definedName>
    <definedName name="Тип_пункта_5" localSheetId="14">#REF!</definedName>
    <definedName name="Тип_пункта_5" localSheetId="17">#REF!</definedName>
    <definedName name="Тип_пункта_5" localSheetId="2">#REF!</definedName>
    <definedName name="Тип_пункта_5">#REF!</definedName>
    <definedName name="Товар" localSheetId="12">#REF!</definedName>
    <definedName name="Товар" localSheetId="3">#REF!</definedName>
    <definedName name="Товар" localSheetId="19">#REF!</definedName>
    <definedName name="Товар" localSheetId="14">#REF!</definedName>
    <definedName name="Товар" localSheetId="17">#REF!</definedName>
    <definedName name="Товар" localSheetId="2">#REF!</definedName>
    <definedName name="Товар">#REF!</definedName>
    <definedName name="Товар_1" localSheetId="12">#REF!</definedName>
    <definedName name="Товар_1" localSheetId="3">#REF!</definedName>
    <definedName name="Товар_1" localSheetId="19">#REF!</definedName>
    <definedName name="Товар_1" localSheetId="14">#REF!</definedName>
    <definedName name="Товар_1" localSheetId="17">#REF!</definedName>
    <definedName name="Товар_1" localSheetId="2">#REF!</definedName>
    <definedName name="Товар_1">#REF!</definedName>
    <definedName name="Товар_2" localSheetId="12">#REF!</definedName>
    <definedName name="Товар_2" localSheetId="3">#REF!</definedName>
    <definedName name="Товар_2" localSheetId="19">#REF!</definedName>
    <definedName name="Товар_2" localSheetId="14">#REF!</definedName>
    <definedName name="Товар_2" localSheetId="17">#REF!</definedName>
    <definedName name="Товар_2" localSheetId="2">#REF!</definedName>
    <definedName name="Товар_2">#REF!</definedName>
    <definedName name="Товар_3" localSheetId="12">#REF!</definedName>
    <definedName name="Товар_3" localSheetId="3">#REF!</definedName>
    <definedName name="Товар_3" localSheetId="19">#REF!</definedName>
    <definedName name="Товар_3" localSheetId="14">#REF!</definedName>
    <definedName name="Товар_3" localSheetId="17">#REF!</definedName>
    <definedName name="Товар_3" localSheetId="2">#REF!</definedName>
    <definedName name="Товар_3">#REF!</definedName>
    <definedName name="Товар_4" localSheetId="12">#REF!</definedName>
    <definedName name="Товар_4" localSheetId="3">#REF!</definedName>
    <definedName name="Товар_4" localSheetId="19">#REF!</definedName>
    <definedName name="Товар_4" localSheetId="14">#REF!</definedName>
    <definedName name="Товар_4" localSheetId="17">#REF!</definedName>
    <definedName name="Товар_4" localSheetId="2">#REF!</definedName>
    <definedName name="Товар_4">#REF!</definedName>
    <definedName name="Толебийский_район" localSheetId="12">#REF!</definedName>
    <definedName name="Толебийский_район" localSheetId="3">#REF!</definedName>
    <definedName name="Толебийский_район" localSheetId="19">#REF!</definedName>
    <definedName name="Толебийский_район" localSheetId="14">#REF!</definedName>
    <definedName name="Толебийский_район" localSheetId="17">#REF!</definedName>
    <definedName name="Толебийский_район" localSheetId="2">#REF!</definedName>
    <definedName name="Толебийский_район">#REF!</definedName>
    <definedName name="Толебийский_район_1" localSheetId="12">#REF!</definedName>
    <definedName name="Толебийский_район_1" localSheetId="3">#REF!</definedName>
    <definedName name="Толебийский_район_1" localSheetId="19">#REF!</definedName>
    <definedName name="Толебийский_район_1" localSheetId="14">#REF!</definedName>
    <definedName name="Толебийский_район_1" localSheetId="17">#REF!</definedName>
    <definedName name="Толебийский_район_1" localSheetId="2">#REF!</definedName>
    <definedName name="Толебийский_район_1">#REF!</definedName>
    <definedName name="Толебийский_район_10" localSheetId="12">#REF!</definedName>
    <definedName name="Толебийский_район_10" localSheetId="3">#REF!</definedName>
    <definedName name="Толебийский_район_10" localSheetId="19">#REF!</definedName>
    <definedName name="Толебийский_район_10" localSheetId="14">#REF!</definedName>
    <definedName name="Толебийский_район_10" localSheetId="17">#REF!</definedName>
    <definedName name="Толебийский_район_10" localSheetId="2">#REF!</definedName>
    <definedName name="Толебийский_район_10">#REF!</definedName>
    <definedName name="Толебийский_район_11" localSheetId="12">#REF!</definedName>
    <definedName name="Толебийский_район_11" localSheetId="3">#REF!</definedName>
    <definedName name="Толебийский_район_11" localSheetId="19">#REF!</definedName>
    <definedName name="Толебийский_район_11" localSheetId="14">#REF!</definedName>
    <definedName name="Толебийский_район_11" localSheetId="17">#REF!</definedName>
    <definedName name="Толебийский_район_11" localSheetId="2">#REF!</definedName>
    <definedName name="Толебийский_район_11">#REF!</definedName>
    <definedName name="Толебийский_район_12" localSheetId="12">#REF!</definedName>
    <definedName name="Толебийский_район_12" localSheetId="3">#REF!</definedName>
    <definedName name="Толебийский_район_12" localSheetId="19">#REF!</definedName>
    <definedName name="Толебийский_район_12" localSheetId="14">#REF!</definedName>
    <definedName name="Толебийский_район_12" localSheetId="17">#REF!</definedName>
    <definedName name="Толебийский_район_12" localSheetId="2">#REF!</definedName>
    <definedName name="Толебийский_район_12">#REF!</definedName>
    <definedName name="Толебийский_район_13" localSheetId="12">#REF!</definedName>
    <definedName name="Толебийский_район_13" localSheetId="3">#REF!</definedName>
    <definedName name="Толебийский_район_13" localSheetId="19">#REF!</definedName>
    <definedName name="Толебийский_район_13" localSheetId="14">#REF!</definedName>
    <definedName name="Толебийский_район_13" localSheetId="17">#REF!</definedName>
    <definedName name="Толебийский_район_13" localSheetId="2">#REF!</definedName>
    <definedName name="Толебийский_район_13">#REF!</definedName>
    <definedName name="Толебийский_район_2" localSheetId="12">#REF!</definedName>
    <definedName name="Толебийский_район_2" localSheetId="3">#REF!</definedName>
    <definedName name="Толебийский_район_2" localSheetId="19">#REF!</definedName>
    <definedName name="Толебийский_район_2" localSheetId="14">#REF!</definedName>
    <definedName name="Толебийский_район_2" localSheetId="17">#REF!</definedName>
    <definedName name="Толебийский_район_2" localSheetId="2">#REF!</definedName>
    <definedName name="Толебийский_район_2">#REF!</definedName>
    <definedName name="Толебийский_район_3" localSheetId="12">#REF!</definedName>
    <definedName name="Толебийский_район_3" localSheetId="3">#REF!</definedName>
    <definedName name="Толебийский_район_3" localSheetId="19">#REF!</definedName>
    <definedName name="Толебийский_район_3" localSheetId="14">#REF!</definedName>
    <definedName name="Толебийский_район_3" localSheetId="17">#REF!</definedName>
    <definedName name="Толебийский_район_3" localSheetId="2">#REF!</definedName>
    <definedName name="Толебийский_район_3">#REF!</definedName>
    <definedName name="Толебийский_район_4" localSheetId="12">#REF!</definedName>
    <definedName name="Толебийский_район_4" localSheetId="3">#REF!</definedName>
    <definedName name="Толебийский_район_4" localSheetId="19">#REF!</definedName>
    <definedName name="Толебийский_район_4" localSheetId="14">#REF!</definedName>
    <definedName name="Толебийский_район_4" localSheetId="17">#REF!</definedName>
    <definedName name="Толебийский_район_4" localSheetId="2">#REF!</definedName>
    <definedName name="Толебийский_район_4">#REF!</definedName>
    <definedName name="Толебийский_район_5" localSheetId="12">#REF!</definedName>
    <definedName name="Толебийский_район_5" localSheetId="3">#REF!</definedName>
    <definedName name="Толебийский_район_5" localSheetId="19">#REF!</definedName>
    <definedName name="Толебийский_район_5" localSheetId="14">#REF!</definedName>
    <definedName name="Толебийский_район_5" localSheetId="17">#REF!</definedName>
    <definedName name="Толебийский_район_5" localSheetId="2">#REF!</definedName>
    <definedName name="Толебийский_район_5">#REF!</definedName>
    <definedName name="Толебийский_район_6" localSheetId="12">#REF!</definedName>
    <definedName name="Толебийский_район_6" localSheetId="3">#REF!</definedName>
    <definedName name="Толебийский_район_6" localSheetId="19">#REF!</definedName>
    <definedName name="Толебийский_район_6" localSheetId="14">#REF!</definedName>
    <definedName name="Толебийский_район_6" localSheetId="17">#REF!</definedName>
    <definedName name="Толебийский_район_6" localSheetId="2">#REF!</definedName>
    <definedName name="Толебийский_район_6">#REF!</definedName>
    <definedName name="Толебийский_район_7" localSheetId="12">#REF!</definedName>
    <definedName name="Толебийский_район_7" localSheetId="3">#REF!</definedName>
    <definedName name="Толебийский_район_7" localSheetId="19">#REF!</definedName>
    <definedName name="Толебийский_район_7" localSheetId="14">#REF!</definedName>
    <definedName name="Толебийский_район_7" localSheetId="17">#REF!</definedName>
    <definedName name="Толебийский_район_7" localSheetId="2">#REF!</definedName>
    <definedName name="Толебийский_район_7">#REF!</definedName>
    <definedName name="Толебийский_район_8" localSheetId="12">#REF!</definedName>
    <definedName name="Толебийский_район_8" localSheetId="3">#REF!</definedName>
    <definedName name="Толебийский_район_8" localSheetId="19">#REF!</definedName>
    <definedName name="Толебийский_район_8" localSheetId="14">#REF!</definedName>
    <definedName name="Толебийский_район_8" localSheetId="17">#REF!</definedName>
    <definedName name="Толебийский_район_8" localSheetId="2">#REF!</definedName>
    <definedName name="Толебийский_район_8">#REF!</definedName>
    <definedName name="Толебийский_район_9" localSheetId="12">#REF!</definedName>
    <definedName name="Толебийский_район_9" localSheetId="3">#REF!</definedName>
    <definedName name="Толебийский_район_9" localSheetId="19">#REF!</definedName>
    <definedName name="Толебийский_район_9" localSheetId="14">#REF!</definedName>
    <definedName name="Толебийский_район_9" localSheetId="17">#REF!</definedName>
    <definedName name="Толебийский_район_9" localSheetId="2">#REF!</definedName>
    <definedName name="Толебийский_район_9">#REF!</definedName>
    <definedName name="тттт" localSheetId="12">#REF!</definedName>
    <definedName name="тттт" localSheetId="3">#REF!</definedName>
    <definedName name="тттт" localSheetId="19">#REF!</definedName>
    <definedName name="тттт" localSheetId="14">#REF!</definedName>
    <definedName name="тттт" localSheetId="17">#REF!</definedName>
    <definedName name="тттт" localSheetId="2">#REF!</definedName>
    <definedName name="тттт">#REF!</definedName>
    <definedName name="тур" localSheetId="12">#REF!</definedName>
    <definedName name="тур" localSheetId="3">#REF!</definedName>
    <definedName name="тур" localSheetId="19">#REF!</definedName>
    <definedName name="тур" localSheetId="14">#REF!</definedName>
    <definedName name="тур" localSheetId="17">#REF!</definedName>
    <definedName name="тур" localSheetId="2">#REF!</definedName>
    <definedName name="тур">#REF!</definedName>
    <definedName name="тур_1" localSheetId="12">#REF!</definedName>
    <definedName name="тур_1" localSheetId="3">#REF!</definedName>
    <definedName name="тур_1" localSheetId="19">#REF!</definedName>
    <definedName name="тур_1" localSheetId="14">#REF!</definedName>
    <definedName name="тур_1" localSheetId="17">#REF!</definedName>
    <definedName name="тур_1" localSheetId="2">#REF!</definedName>
    <definedName name="тур_1">#REF!</definedName>
    <definedName name="тур_2" localSheetId="12">#REF!</definedName>
    <definedName name="тур_2" localSheetId="3">#REF!</definedName>
    <definedName name="тур_2" localSheetId="19">#REF!</definedName>
    <definedName name="тур_2" localSheetId="14">#REF!</definedName>
    <definedName name="тур_2" localSheetId="17">#REF!</definedName>
    <definedName name="тур_2" localSheetId="2">#REF!</definedName>
    <definedName name="тур_2">#REF!</definedName>
    <definedName name="тур_3" localSheetId="12">#REF!</definedName>
    <definedName name="тур_3" localSheetId="3">#REF!</definedName>
    <definedName name="тур_3" localSheetId="19">#REF!</definedName>
    <definedName name="тур_3" localSheetId="14">#REF!</definedName>
    <definedName name="тур_3" localSheetId="17">#REF!</definedName>
    <definedName name="тур_3" localSheetId="2">#REF!</definedName>
    <definedName name="тур_3">#REF!</definedName>
    <definedName name="тур_4" localSheetId="12">#REF!</definedName>
    <definedName name="тур_4" localSheetId="3">#REF!</definedName>
    <definedName name="тур_4" localSheetId="19">#REF!</definedName>
    <definedName name="тур_4" localSheetId="14">#REF!</definedName>
    <definedName name="тур_4" localSheetId="17">#REF!</definedName>
    <definedName name="тур_4" localSheetId="2">#REF!</definedName>
    <definedName name="тур_4">#REF!</definedName>
    <definedName name="Тюлькубасский_район" localSheetId="12">#REF!</definedName>
    <definedName name="Тюлькубасский_район" localSheetId="3">#REF!</definedName>
    <definedName name="Тюлькубасский_район" localSheetId="19">#REF!</definedName>
    <definedName name="Тюлькубасский_район" localSheetId="14">#REF!</definedName>
    <definedName name="Тюлькубасский_район" localSheetId="17">#REF!</definedName>
    <definedName name="Тюлькубасский_район" localSheetId="2">#REF!</definedName>
    <definedName name="Тюлькубасский_район">#REF!</definedName>
    <definedName name="Тюлькубасский_район_1" localSheetId="12">#REF!</definedName>
    <definedName name="Тюлькубасский_район_1" localSheetId="3">#REF!</definedName>
    <definedName name="Тюлькубасский_район_1" localSheetId="19">#REF!</definedName>
    <definedName name="Тюлькубасский_район_1" localSheetId="14">#REF!</definedName>
    <definedName name="Тюлькубасский_район_1" localSheetId="17">#REF!</definedName>
    <definedName name="Тюлькубасский_район_1" localSheetId="2">#REF!</definedName>
    <definedName name="Тюлькубасский_район_1">#REF!</definedName>
    <definedName name="Тюлькубасский_район_10" localSheetId="12">#REF!</definedName>
    <definedName name="Тюлькубасский_район_10" localSheetId="3">#REF!</definedName>
    <definedName name="Тюлькубасский_район_10" localSheetId="19">#REF!</definedName>
    <definedName name="Тюлькубасский_район_10" localSheetId="14">#REF!</definedName>
    <definedName name="Тюлькубасский_район_10" localSheetId="17">#REF!</definedName>
    <definedName name="Тюлькубасский_район_10" localSheetId="2">#REF!</definedName>
    <definedName name="Тюлькубасский_район_10">#REF!</definedName>
    <definedName name="Тюлькубасский_район_11" localSheetId="12">#REF!</definedName>
    <definedName name="Тюлькубасский_район_11" localSheetId="3">#REF!</definedName>
    <definedName name="Тюлькубасский_район_11" localSheetId="19">#REF!</definedName>
    <definedName name="Тюлькубасский_район_11" localSheetId="14">#REF!</definedName>
    <definedName name="Тюлькубасский_район_11" localSheetId="17">#REF!</definedName>
    <definedName name="Тюлькубасский_район_11" localSheetId="2">#REF!</definedName>
    <definedName name="Тюлькубасский_район_11">#REF!</definedName>
    <definedName name="Тюлькубасский_район_12" localSheetId="12">#REF!</definedName>
    <definedName name="Тюлькубасский_район_12" localSheetId="3">#REF!</definedName>
    <definedName name="Тюлькубасский_район_12" localSheetId="19">#REF!</definedName>
    <definedName name="Тюлькубасский_район_12" localSheetId="14">#REF!</definedName>
    <definedName name="Тюлькубасский_район_12" localSheetId="17">#REF!</definedName>
    <definedName name="Тюлькубасский_район_12" localSheetId="2">#REF!</definedName>
    <definedName name="Тюлькубасский_район_12">#REF!</definedName>
    <definedName name="Тюлькубасский_район_13" localSheetId="12">#REF!</definedName>
    <definedName name="Тюлькубасский_район_13" localSheetId="3">#REF!</definedName>
    <definedName name="Тюлькубасский_район_13" localSheetId="19">#REF!</definedName>
    <definedName name="Тюлькубасский_район_13" localSheetId="14">#REF!</definedName>
    <definedName name="Тюлькубасский_район_13" localSheetId="17">#REF!</definedName>
    <definedName name="Тюлькубасский_район_13" localSheetId="2">#REF!</definedName>
    <definedName name="Тюлькубасский_район_13">#REF!</definedName>
    <definedName name="Тюлькубасский_район_2" localSheetId="12">#REF!</definedName>
    <definedName name="Тюлькубасский_район_2" localSheetId="3">#REF!</definedName>
    <definedName name="Тюлькубасский_район_2" localSheetId="19">#REF!</definedName>
    <definedName name="Тюлькубасский_район_2" localSheetId="14">#REF!</definedName>
    <definedName name="Тюлькубасский_район_2" localSheetId="17">#REF!</definedName>
    <definedName name="Тюлькубасский_район_2" localSheetId="2">#REF!</definedName>
    <definedName name="Тюлькубасский_район_2">#REF!</definedName>
    <definedName name="Тюлькубасский_район_3" localSheetId="12">#REF!</definedName>
    <definedName name="Тюлькубасский_район_3" localSheetId="3">#REF!</definedName>
    <definedName name="Тюлькубасский_район_3" localSheetId="19">#REF!</definedName>
    <definedName name="Тюлькубасский_район_3" localSheetId="14">#REF!</definedName>
    <definedName name="Тюлькубасский_район_3" localSheetId="17">#REF!</definedName>
    <definedName name="Тюлькубасский_район_3" localSheetId="2">#REF!</definedName>
    <definedName name="Тюлькубасский_район_3">#REF!</definedName>
    <definedName name="Тюлькубасский_район_4" localSheetId="12">#REF!</definedName>
    <definedName name="Тюлькубасский_район_4" localSheetId="3">#REF!</definedName>
    <definedName name="Тюлькубасский_район_4" localSheetId="19">#REF!</definedName>
    <definedName name="Тюлькубасский_район_4" localSheetId="14">#REF!</definedName>
    <definedName name="Тюлькубасский_район_4" localSheetId="17">#REF!</definedName>
    <definedName name="Тюлькубасский_район_4" localSheetId="2">#REF!</definedName>
    <definedName name="Тюлькубасский_район_4">#REF!</definedName>
    <definedName name="Тюлькубасский_район_5" localSheetId="12">#REF!</definedName>
    <definedName name="Тюлькубасский_район_5" localSheetId="3">#REF!</definedName>
    <definedName name="Тюлькубасский_район_5" localSheetId="19">#REF!</definedName>
    <definedName name="Тюлькубасский_район_5" localSheetId="14">#REF!</definedName>
    <definedName name="Тюлькубасский_район_5" localSheetId="17">#REF!</definedName>
    <definedName name="Тюлькубасский_район_5" localSheetId="2">#REF!</definedName>
    <definedName name="Тюлькубасский_район_5">#REF!</definedName>
    <definedName name="Тюлькубасский_район_6" localSheetId="12">#REF!</definedName>
    <definedName name="Тюлькубасский_район_6" localSheetId="3">#REF!</definedName>
    <definedName name="Тюлькубасский_район_6" localSheetId="19">#REF!</definedName>
    <definedName name="Тюлькубасский_район_6" localSheetId="14">#REF!</definedName>
    <definedName name="Тюлькубасский_район_6" localSheetId="17">#REF!</definedName>
    <definedName name="Тюлькубасский_район_6" localSheetId="2">#REF!</definedName>
    <definedName name="Тюлькубасский_район_6">#REF!</definedName>
    <definedName name="Тюлькубасский_район_7" localSheetId="12">#REF!</definedName>
    <definedName name="Тюлькубасский_район_7" localSheetId="3">#REF!</definedName>
    <definedName name="Тюлькубасский_район_7" localSheetId="19">#REF!</definedName>
    <definedName name="Тюлькубасский_район_7" localSheetId="14">#REF!</definedName>
    <definedName name="Тюлькубасский_район_7" localSheetId="17">#REF!</definedName>
    <definedName name="Тюлькубасский_район_7" localSheetId="2">#REF!</definedName>
    <definedName name="Тюлькубасский_район_7">#REF!</definedName>
    <definedName name="Тюлькубасский_район_8" localSheetId="12">#REF!</definedName>
    <definedName name="Тюлькубасский_район_8" localSheetId="3">#REF!</definedName>
    <definedName name="Тюлькубасский_район_8" localSheetId="19">#REF!</definedName>
    <definedName name="Тюлькубасский_район_8" localSheetId="14">#REF!</definedName>
    <definedName name="Тюлькубасский_район_8" localSheetId="17">#REF!</definedName>
    <definedName name="Тюлькубасский_район_8" localSheetId="2">#REF!</definedName>
    <definedName name="Тюлькубасский_район_8">#REF!</definedName>
    <definedName name="Тюлькубасский_район_9" localSheetId="12">#REF!</definedName>
    <definedName name="Тюлькубасский_район_9" localSheetId="3">#REF!</definedName>
    <definedName name="Тюлькубасский_район_9" localSheetId="19">#REF!</definedName>
    <definedName name="Тюлькубасский_район_9" localSheetId="14">#REF!</definedName>
    <definedName name="Тюлькубасский_район_9" localSheetId="17">#REF!</definedName>
    <definedName name="Тюлькубасский_район_9" localSheetId="2">#REF!</definedName>
    <definedName name="Тюлькубасский_район_9">#REF!</definedName>
    <definedName name="Услуга" localSheetId="12">#REF!</definedName>
    <definedName name="Услуга" localSheetId="3">#REF!</definedName>
    <definedName name="Услуга" localSheetId="19">#REF!</definedName>
    <definedName name="Услуга" localSheetId="14">#REF!</definedName>
    <definedName name="Услуга" localSheetId="17">#REF!</definedName>
    <definedName name="Услуга" localSheetId="2">#REF!</definedName>
    <definedName name="Услуга">#REF!</definedName>
    <definedName name="Услуга_1" localSheetId="12">#REF!</definedName>
    <definedName name="Услуга_1" localSheetId="3">#REF!</definedName>
    <definedName name="Услуга_1" localSheetId="19">#REF!</definedName>
    <definedName name="Услуга_1" localSheetId="14">#REF!</definedName>
    <definedName name="Услуга_1" localSheetId="17">#REF!</definedName>
    <definedName name="Услуга_1" localSheetId="2">#REF!</definedName>
    <definedName name="Услуга_1">#REF!</definedName>
    <definedName name="Услуга_2" localSheetId="12">#REF!</definedName>
    <definedName name="Услуга_2" localSheetId="3">#REF!</definedName>
    <definedName name="Услуга_2" localSheetId="19">#REF!</definedName>
    <definedName name="Услуга_2" localSheetId="14">#REF!</definedName>
    <definedName name="Услуга_2" localSheetId="17">#REF!</definedName>
    <definedName name="Услуга_2" localSheetId="2">#REF!</definedName>
    <definedName name="Услуга_2">#REF!</definedName>
    <definedName name="Услуга_3" localSheetId="12">#REF!</definedName>
    <definedName name="Услуга_3" localSheetId="3">#REF!</definedName>
    <definedName name="Услуга_3" localSheetId="19">#REF!</definedName>
    <definedName name="Услуга_3" localSheetId="14">#REF!</definedName>
    <definedName name="Услуга_3" localSheetId="17">#REF!</definedName>
    <definedName name="Услуга_3" localSheetId="2">#REF!</definedName>
    <definedName name="Услуга_3">#REF!</definedName>
    <definedName name="Услуга_4" localSheetId="12">#REF!</definedName>
    <definedName name="Услуга_4" localSheetId="3">#REF!</definedName>
    <definedName name="Услуга_4" localSheetId="19">#REF!</definedName>
    <definedName name="Услуга_4" localSheetId="14">#REF!</definedName>
    <definedName name="Услуга_4" localSheetId="17">#REF!</definedName>
    <definedName name="Услуга_4" localSheetId="2">#REF!</definedName>
    <definedName name="Услуга_4">#REF!</definedName>
    <definedName name="учеба2" localSheetId="12">#REF!</definedName>
    <definedName name="учеба2" localSheetId="3">#REF!</definedName>
    <definedName name="учеба2" localSheetId="19">#REF!</definedName>
    <definedName name="учеба2" localSheetId="14">#REF!</definedName>
    <definedName name="учеба2" localSheetId="17">#REF!</definedName>
    <definedName name="учеба2" localSheetId="2">#REF!</definedName>
    <definedName name="учеба2">#REF!</definedName>
    <definedName name="ф">'[22]Способ закупки'!$A$1:$A$14</definedName>
    <definedName name="фио_лицо">[4]Main!$B$42</definedName>
    <definedName name="фио_лицо_р">[4]Main!$B$43</definedName>
    <definedName name="фио_менеджер">[4]Main!$B$3</definedName>
    <definedName name="фио_менеджер_р">[4]Main!$B$4</definedName>
    <definedName name="Фонды">[17]Фонд!$A$1:$A$4</definedName>
    <definedName name="х">'[23]Источник финансирования'!$A$1:$A$6</definedName>
    <definedName name="Цит_ИтСтр">#N/A</definedName>
    <definedName name="Шардаринский_район" localSheetId="12">#REF!</definedName>
    <definedName name="Шардаринский_район" localSheetId="3">#REF!</definedName>
    <definedName name="Шардаринский_район" localSheetId="19">#REF!</definedName>
    <definedName name="Шардаринский_район" localSheetId="14">#REF!</definedName>
    <definedName name="Шардаринский_район" localSheetId="17">#REF!</definedName>
    <definedName name="Шардаринский_район" localSheetId="2">#REF!</definedName>
    <definedName name="Шардаринский_район">#REF!</definedName>
    <definedName name="Шардаринский_район_1" localSheetId="12">#REF!</definedName>
    <definedName name="Шардаринский_район_1" localSheetId="3">#REF!</definedName>
    <definedName name="Шардаринский_район_1" localSheetId="19">#REF!</definedName>
    <definedName name="Шардаринский_район_1" localSheetId="14">#REF!</definedName>
    <definedName name="Шардаринский_район_1" localSheetId="17">#REF!</definedName>
    <definedName name="Шардаринский_район_1" localSheetId="2">#REF!</definedName>
    <definedName name="Шардаринский_район_1">#REF!</definedName>
    <definedName name="Шардаринский_район_10" localSheetId="12">#REF!</definedName>
    <definedName name="Шардаринский_район_10" localSheetId="3">#REF!</definedName>
    <definedName name="Шардаринский_район_10" localSheetId="19">#REF!</definedName>
    <definedName name="Шардаринский_район_10" localSheetId="14">#REF!</definedName>
    <definedName name="Шардаринский_район_10" localSheetId="17">#REF!</definedName>
    <definedName name="Шардаринский_район_10" localSheetId="2">#REF!</definedName>
    <definedName name="Шардаринский_район_10">#REF!</definedName>
    <definedName name="Шардаринский_район_11" localSheetId="12">#REF!</definedName>
    <definedName name="Шардаринский_район_11" localSheetId="3">#REF!</definedName>
    <definedName name="Шардаринский_район_11" localSheetId="19">#REF!</definedName>
    <definedName name="Шардаринский_район_11" localSheetId="14">#REF!</definedName>
    <definedName name="Шардаринский_район_11" localSheetId="17">#REF!</definedName>
    <definedName name="Шардаринский_район_11" localSheetId="2">#REF!</definedName>
    <definedName name="Шардаринский_район_11">#REF!</definedName>
    <definedName name="Шардаринский_район_12" localSheetId="12">#REF!</definedName>
    <definedName name="Шардаринский_район_12" localSheetId="3">#REF!</definedName>
    <definedName name="Шардаринский_район_12" localSheetId="19">#REF!</definedName>
    <definedName name="Шардаринский_район_12" localSheetId="14">#REF!</definedName>
    <definedName name="Шардаринский_район_12" localSheetId="17">#REF!</definedName>
    <definedName name="Шардаринский_район_12" localSheetId="2">#REF!</definedName>
    <definedName name="Шардаринский_район_12">#REF!</definedName>
    <definedName name="Шардаринский_район_13" localSheetId="12">#REF!</definedName>
    <definedName name="Шардаринский_район_13" localSheetId="3">#REF!</definedName>
    <definedName name="Шардаринский_район_13" localSheetId="19">#REF!</definedName>
    <definedName name="Шардаринский_район_13" localSheetId="14">#REF!</definedName>
    <definedName name="Шардаринский_район_13" localSheetId="17">#REF!</definedName>
    <definedName name="Шардаринский_район_13" localSheetId="2">#REF!</definedName>
    <definedName name="Шардаринский_район_13">#REF!</definedName>
    <definedName name="Шардаринский_район_2" localSheetId="12">#REF!</definedName>
    <definedName name="Шардаринский_район_2" localSheetId="3">#REF!</definedName>
    <definedName name="Шардаринский_район_2" localSheetId="19">#REF!</definedName>
    <definedName name="Шардаринский_район_2" localSheetId="14">#REF!</definedName>
    <definedName name="Шардаринский_район_2" localSheetId="17">#REF!</definedName>
    <definedName name="Шардаринский_район_2" localSheetId="2">#REF!</definedName>
    <definedName name="Шардаринский_район_2">#REF!</definedName>
    <definedName name="Шардаринский_район_3" localSheetId="12">#REF!</definedName>
    <definedName name="Шардаринский_район_3" localSheetId="3">#REF!</definedName>
    <definedName name="Шардаринский_район_3" localSheetId="19">#REF!</definedName>
    <definedName name="Шардаринский_район_3" localSheetId="14">#REF!</definedName>
    <definedName name="Шардаринский_район_3" localSheetId="17">#REF!</definedName>
    <definedName name="Шардаринский_район_3" localSheetId="2">#REF!</definedName>
    <definedName name="Шардаринский_район_3">#REF!</definedName>
    <definedName name="Шардаринский_район_4" localSheetId="12">#REF!</definedName>
    <definedName name="Шардаринский_район_4" localSheetId="3">#REF!</definedName>
    <definedName name="Шардаринский_район_4" localSheetId="19">#REF!</definedName>
    <definedName name="Шардаринский_район_4" localSheetId="14">#REF!</definedName>
    <definedName name="Шардаринский_район_4" localSheetId="17">#REF!</definedName>
    <definedName name="Шардаринский_район_4" localSheetId="2">#REF!</definedName>
    <definedName name="Шардаринский_район_4">#REF!</definedName>
    <definedName name="Шардаринский_район_5" localSheetId="12">#REF!</definedName>
    <definedName name="Шардаринский_район_5" localSheetId="3">#REF!</definedName>
    <definedName name="Шардаринский_район_5" localSheetId="19">#REF!</definedName>
    <definedName name="Шардаринский_район_5" localSheetId="14">#REF!</definedName>
    <definedName name="Шардаринский_район_5" localSheetId="17">#REF!</definedName>
    <definedName name="Шардаринский_район_5" localSheetId="2">#REF!</definedName>
    <definedName name="Шардаринский_район_5">#REF!</definedName>
    <definedName name="Шардаринский_район_6" localSheetId="12">#REF!</definedName>
    <definedName name="Шардаринский_район_6" localSheetId="3">#REF!</definedName>
    <definedName name="Шардаринский_район_6" localSheetId="19">#REF!</definedName>
    <definedName name="Шардаринский_район_6" localSheetId="14">#REF!</definedName>
    <definedName name="Шардаринский_район_6" localSheetId="17">#REF!</definedName>
    <definedName name="Шардаринский_район_6" localSheetId="2">#REF!</definedName>
    <definedName name="Шардаринский_район_6">#REF!</definedName>
    <definedName name="Шардаринский_район_7" localSheetId="12">#REF!</definedName>
    <definedName name="Шардаринский_район_7" localSheetId="3">#REF!</definedName>
    <definedName name="Шардаринский_район_7" localSheetId="19">#REF!</definedName>
    <definedName name="Шардаринский_район_7" localSheetId="14">#REF!</definedName>
    <definedName name="Шардаринский_район_7" localSheetId="17">#REF!</definedName>
    <definedName name="Шардаринский_район_7" localSheetId="2">#REF!</definedName>
    <definedName name="Шардаринский_район_7">#REF!</definedName>
    <definedName name="Шардаринский_район_8" localSheetId="12">#REF!</definedName>
    <definedName name="Шардаринский_район_8" localSheetId="3">#REF!</definedName>
    <definedName name="Шардаринский_район_8" localSheetId="19">#REF!</definedName>
    <definedName name="Шардаринский_район_8" localSheetId="14">#REF!</definedName>
    <definedName name="Шардаринский_район_8" localSheetId="17">#REF!</definedName>
    <definedName name="Шардаринский_район_8" localSheetId="2">#REF!</definedName>
    <definedName name="Шардаринский_район_8">#REF!</definedName>
    <definedName name="Шардаринский_район_9" localSheetId="12">#REF!</definedName>
    <definedName name="Шардаринский_район_9" localSheetId="3">#REF!</definedName>
    <definedName name="Шардаринский_район_9" localSheetId="19">#REF!</definedName>
    <definedName name="Шардаринский_район_9" localSheetId="14">#REF!</definedName>
    <definedName name="Шардаринский_район_9" localSheetId="17">#REF!</definedName>
    <definedName name="Шардаринский_район_9" localSheetId="2">#REF!</definedName>
    <definedName name="Шардаринский_район_9">#REF!</definedName>
    <definedName name="шгз" localSheetId="12">#REF!</definedName>
    <definedName name="шгз" localSheetId="3">#REF!</definedName>
    <definedName name="шгз" localSheetId="19">#REF!</definedName>
    <definedName name="шгз" localSheetId="14">#REF!</definedName>
    <definedName name="шгз" localSheetId="17">#REF!</definedName>
    <definedName name="шгз" localSheetId="2">#REF!</definedName>
    <definedName name="шгз">#REF!</definedName>
    <definedName name="ъхзщ">'[1]067 100 (АПП не имеющ.право) '!ъхзщ</definedName>
    <definedName name="ы" localSheetId="12">#REF!</definedName>
    <definedName name="ы" localSheetId="3">#REF!</definedName>
    <definedName name="ы" localSheetId="19">#REF!</definedName>
    <definedName name="ы" localSheetId="14">#REF!</definedName>
    <definedName name="ы" localSheetId="17">#REF!</definedName>
    <definedName name="ы" localSheetId="2">#REF!</definedName>
    <definedName name="ы">#REF!</definedName>
    <definedName name="ывап" localSheetId="12">#REF!</definedName>
    <definedName name="ывап" localSheetId="3">#REF!</definedName>
    <definedName name="ывап" localSheetId="19">#REF!</definedName>
    <definedName name="ывап" localSheetId="14">#REF!</definedName>
    <definedName name="ывап" localSheetId="17">#REF!</definedName>
    <definedName name="ывап" localSheetId="2">#REF!</definedName>
    <definedName name="ывап">#REF!</definedName>
    <definedName name="ю" localSheetId="12">#REF!</definedName>
    <definedName name="ю" localSheetId="3">#REF!</definedName>
    <definedName name="ю" localSheetId="19">#REF!</definedName>
    <definedName name="ю" localSheetId="14">#REF!</definedName>
    <definedName name="ю" localSheetId="17">#REF!</definedName>
    <definedName name="ю" localSheetId="2">#REF!</definedName>
    <definedName name="ю">#REF!</definedName>
    <definedName name="юр_адрес">[4]Main!$B$16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3" l="1"/>
  <c r="E10" i="39" l="1"/>
  <c r="D10" i="39"/>
  <c r="C10" i="39"/>
  <c r="B10" i="39"/>
  <c r="F10" i="39"/>
  <c r="P26" i="27"/>
  <c r="E11" i="39"/>
  <c r="D11" i="39"/>
  <c r="C11" i="39"/>
  <c r="B11" i="39"/>
  <c r="F11" i="39"/>
  <c r="P27" i="27"/>
  <c r="H254" i="38" l="1"/>
  <c r="G254" i="38"/>
  <c r="F254" i="38"/>
  <c r="E254" i="38"/>
  <c r="D254" i="38"/>
  <c r="C254" i="38"/>
  <c r="H236" i="38"/>
  <c r="G236" i="38"/>
  <c r="F236" i="38"/>
  <c r="E236" i="38"/>
  <c r="D236" i="38"/>
  <c r="C236" i="38"/>
  <c r="H235" i="38"/>
  <c r="G235" i="38"/>
  <c r="F235" i="38"/>
  <c r="E235" i="38"/>
  <c r="D235" i="38"/>
  <c r="C235" i="38"/>
  <c r="H234" i="38"/>
  <c r="G234" i="38"/>
  <c r="F234" i="38"/>
  <c r="E234" i="38"/>
  <c r="D234" i="38"/>
  <c r="C234" i="38"/>
  <c r="H233" i="38"/>
  <c r="G233" i="38"/>
  <c r="F233" i="38"/>
  <c r="E233" i="38"/>
  <c r="D233" i="38"/>
  <c r="C233" i="38"/>
  <c r="H232" i="38"/>
  <c r="G232" i="38"/>
  <c r="F232" i="38"/>
  <c r="E232" i="38"/>
  <c r="D232" i="38"/>
  <c r="C232" i="38"/>
  <c r="H231" i="38"/>
  <c r="G231" i="38"/>
  <c r="F231" i="38"/>
  <c r="E231" i="38"/>
  <c r="D231" i="38"/>
  <c r="C231" i="38"/>
  <c r="H230" i="38"/>
  <c r="G230" i="38"/>
  <c r="F230" i="38"/>
  <c r="E230" i="38"/>
  <c r="D230" i="38"/>
  <c r="C230" i="38"/>
  <c r="H229" i="38"/>
  <c r="G229" i="38"/>
  <c r="F229" i="38"/>
  <c r="E229" i="38"/>
  <c r="D229" i="38"/>
  <c r="C229" i="38"/>
  <c r="H228" i="38"/>
  <c r="G228" i="38"/>
  <c r="F228" i="38"/>
  <c r="E228" i="38"/>
  <c r="D228" i="38"/>
  <c r="C228" i="38"/>
  <c r="H227" i="38"/>
  <c r="G227" i="38"/>
  <c r="F227" i="38"/>
  <c r="E227" i="38"/>
  <c r="D227" i="38"/>
  <c r="C227" i="38"/>
  <c r="H226" i="38"/>
  <c r="G226" i="38"/>
  <c r="F226" i="38"/>
  <c r="E226" i="38"/>
  <c r="D226" i="38"/>
  <c r="C226" i="38"/>
  <c r="H225" i="38"/>
  <c r="G225" i="38"/>
  <c r="F225" i="38"/>
  <c r="E225" i="38"/>
  <c r="D225" i="38"/>
  <c r="C225" i="38"/>
  <c r="H224" i="38"/>
  <c r="G224" i="38"/>
  <c r="F224" i="38"/>
  <c r="E224" i="38"/>
  <c r="D224" i="38"/>
  <c r="C224" i="38"/>
  <c r="H223" i="38"/>
  <c r="G223" i="38"/>
  <c r="F223" i="38"/>
  <c r="E223" i="38"/>
  <c r="D223" i="38"/>
  <c r="C223" i="38"/>
  <c r="H222" i="38"/>
  <c r="G222" i="38"/>
  <c r="F222" i="38"/>
  <c r="E222" i="38"/>
  <c r="D222" i="38"/>
  <c r="C222" i="38"/>
  <c r="H221" i="38"/>
  <c r="G221" i="38"/>
  <c r="F221" i="38"/>
  <c r="E221" i="38"/>
  <c r="D221" i="38"/>
  <c r="C221" i="38"/>
  <c r="H220" i="38"/>
  <c r="G220" i="38"/>
  <c r="F220" i="38"/>
  <c r="E220" i="38"/>
  <c r="D220" i="38"/>
  <c r="D218" i="38" s="1"/>
  <c r="C220" i="38"/>
  <c r="C218" i="38" s="1"/>
  <c r="H219" i="38"/>
  <c r="G219" i="38"/>
  <c r="F219" i="38"/>
  <c r="F218" i="38" s="1"/>
  <c r="E219" i="38"/>
  <c r="E218" i="38" s="1"/>
  <c r="D219" i="38"/>
  <c r="C219" i="38"/>
  <c r="H218" i="38"/>
  <c r="G218" i="38"/>
  <c r="H203" i="38"/>
  <c r="G203" i="38"/>
  <c r="F203" i="38"/>
  <c r="E203" i="38"/>
  <c r="D203" i="38"/>
  <c r="C203" i="38"/>
  <c r="H185" i="38"/>
  <c r="G185" i="38"/>
  <c r="F185" i="38"/>
  <c r="E185" i="38"/>
  <c r="D185" i="38"/>
  <c r="C185" i="38"/>
  <c r="H167" i="38"/>
  <c r="G167" i="38"/>
  <c r="F167" i="38"/>
  <c r="E167" i="38"/>
  <c r="D167" i="38"/>
  <c r="C167" i="38"/>
  <c r="H149" i="38"/>
  <c r="G149" i="38"/>
  <c r="F149" i="38"/>
  <c r="E149" i="38"/>
  <c r="D149" i="38"/>
  <c r="C149" i="38"/>
  <c r="H131" i="38"/>
  <c r="G131" i="38"/>
  <c r="F131" i="38"/>
  <c r="E131" i="38"/>
  <c r="D131" i="38"/>
  <c r="C131" i="38"/>
  <c r="H114" i="38"/>
  <c r="G114" i="38"/>
  <c r="F114" i="38"/>
  <c r="E114" i="38"/>
  <c r="D114" i="38"/>
  <c r="C114" i="38"/>
  <c r="H96" i="38"/>
  <c r="G96" i="38"/>
  <c r="F96" i="38"/>
  <c r="E96" i="38"/>
  <c r="D96" i="38"/>
  <c r="C96" i="38"/>
  <c r="G95" i="38"/>
  <c r="G59" i="38" s="1"/>
  <c r="G23" i="38" s="1"/>
  <c r="G94" i="38"/>
  <c r="H94" i="38" s="1"/>
  <c r="H58" i="38" s="1"/>
  <c r="G93" i="38"/>
  <c r="H93" i="38" s="1"/>
  <c r="H57" i="38" s="1"/>
  <c r="H21" i="38" s="1"/>
  <c r="G92" i="38"/>
  <c r="H92" i="38" s="1"/>
  <c r="H56" i="38" s="1"/>
  <c r="H20" i="38" s="1"/>
  <c r="G91" i="38"/>
  <c r="G55" i="38" s="1"/>
  <c r="G19" i="38" s="1"/>
  <c r="G90" i="38"/>
  <c r="H90" i="38" s="1"/>
  <c r="H54" i="38" s="1"/>
  <c r="G89" i="38"/>
  <c r="H89" i="38" s="1"/>
  <c r="H53" i="38" s="1"/>
  <c r="H17" i="38" s="1"/>
  <c r="G88" i="38"/>
  <c r="H88" i="38" s="1"/>
  <c r="H52" i="38" s="1"/>
  <c r="H16" i="38" s="1"/>
  <c r="G87" i="38"/>
  <c r="G51" i="38" s="1"/>
  <c r="G15" i="38" s="1"/>
  <c r="G86" i="38"/>
  <c r="H86" i="38" s="1"/>
  <c r="H50" i="38" s="1"/>
  <c r="G85" i="38"/>
  <c r="H85" i="38" s="1"/>
  <c r="H49" i="38" s="1"/>
  <c r="H13" i="38" s="1"/>
  <c r="G84" i="38"/>
  <c r="H84" i="38" s="1"/>
  <c r="H48" i="38" s="1"/>
  <c r="H12" i="38" s="1"/>
  <c r="G83" i="38"/>
  <c r="G47" i="38" s="1"/>
  <c r="G11" i="38" s="1"/>
  <c r="G82" i="38"/>
  <c r="H82" i="38" s="1"/>
  <c r="H46" i="38" s="1"/>
  <c r="G81" i="38"/>
  <c r="H81" i="38" s="1"/>
  <c r="H45" i="38" s="1"/>
  <c r="H9" i="38" s="1"/>
  <c r="G80" i="38"/>
  <c r="H80" i="38" s="1"/>
  <c r="H44" i="38" s="1"/>
  <c r="H8" i="38" s="1"/>
  <c r="G79" i="38"/>
  <c r="F78" i="38"/>
  <c r="E78" i="38"/>
  <c r="D78" i="38"/>
  <c r="C78" i="38"/>
  <c r="H60" i="38"/>
  <c r="G60" i="38"/>
  <c r="F60" i="38"/>
  <c r="E60" i="38"/>
  <c r="D60" i="38"/>
  <c r="C60" i="38"/>
  <c r="F59" i="38"/>
  <c r="F23" i="38" s="1"/>
  <c r="E59" i="38"/>
  <c r="D59" i="38"/>
  <c r="C59" i="38"/>
  <c r="C23" i="38" s="1"/>
  <c r="G58" i="38"/>
  <c r="G22" i="38" s="1"/>
  <c r="F58" i="38"/>
  <c r="E58" i="38"/>
  <c r="D58" i="38"/>
  <c r="D22" i="38" s="1"/>
  <c r="C58" i="38"/>
  <c r="C22" i="38" s="1"/>
  <c r="F57" i="38"/>
  <c r="E57" i="38"/>
  <c r="D57" i="38"/>
  <c r="C57" i="38"/>
  <c r="C21" i="38" s="1"/>
  <c r="F56" i="38"/>
  <c r="E56" i="38"/>
  <c r="D56" i="38"/>
  <c r="D20" i="38" s="1"/>
  <c r="C56" i="38"/>
  <c r="F55" i="38"/>
  <c r="E55" i="38"/>
  <c r="D55" i="38"/>
  <c r="C55" i="38"/>
  <c r="G54" i="38"/>
  <c r="F54" i="38"/>
  <c r="F18" i="38" s="1"/>
  <c r="E54" i="38"/>
  <c r="E18" i="38" s="1"/>
  <c r="D54" i="38"/>
  <c r="C54" i="38"/>
  <c r="F53" i="38"/>
  <c r="F17" i="38" s="1"/>
  <c r="E53" i="38"/>
  <c r="E17" i="38" s="1"/>
  <c r="D53" i="38"/>
  <c r="C53" i="38"/>
  <c r="F52" i="38"/>
  <c r="F16" i="38" s="1"/>
  <c r="E52" i="38"/>
  <c r="D52" i="38"/>
  <c r="C52" i="38"/>
  <c r="F51" i="38"/>
  <c r="F15" i="38" s="1"/>
  <c r="E51" i="38"/>
  <c r="D51" i="38"/>
  <c r="C51" i="38"/>
  <c r="C15" i="38" s="1"/>
  <c r="G50" i="38"/>
  <c r="G14" i="38" s="1"/>
  <c r="F50" i="38"/>
  <c r="E50" i="38"/>
  <c r="D50" i="38"/>
  <c r="D14" i="38" s="1"/>
  <c r="C50" i="38"/>
  <c r="C14" i="38" s="1"/>
  <c r="F49" i="38"/>
  <c r="E49" i="38"/>
  <c r="D49" i="38"/>
  <c r="C49" i="38"/>
  <c r="C13" i="38" s="1"/>
  <c r="F48" i="38"/>
  <c r="E48" i="38"/>
  <c r="D48" i="38"/>
  <c r="D12" i="38" s="1"/>
  <c r="C48" i="38"/>
  <c r="F47" i="38"/>
  <c r="E47" i="38"/>
  <c r="D47" i="38"/>
  <c r="C47" i="38"/>
  <c r="G46" i="38"/>
  <c r="F46" i="38"/>
  <c r="F10" i="38" s="1"/>
  <c r="E46" i="38"/>
  <c r="E10" i="38" s="1"/>
  <c r="D46" i="38"/>
  <c r="C46" i="38"/>
  <c r="F45" i="38"/>
  <c r="F9" i="38" s="1"/>
  <c r="E45" i="38"/>
  <c r="E9" i="38" s="1"/>
  <c r="D45" i="38"/>
  <c r="C45" i="38"/>
  <c r="F44" i="38"/>
  <c r="F8" i="38" s="1"/>
  <c r="E44" i="38"/>
  <c r="D44" i="38"/>
  <c r="C44" i="38"/>
  <c r="F43" i="38"/>
  <c r="F42" i="38" s="1"/>
  <c r="E43" i="38"/>
  <c r="D43" i="38"/>
  <c r="C43" i="38"/>
  <c r="C42" i="38" s="1"/>
  <c r="D42" i="38"/>
  <c r="H24" i="38"/>
  <c r="G24" i="38"/>
  <c r="F24" i="38"/>
  <c r="E24" i="38"/>
  <c r="D24" i="38"/>
  <c r="C24" i="38"/>
  <c r="D23" i="38"/>
  <c r="F22" i="38"/>
  <c r="E22" i="38"/>
  <c r="D21" i="38"/>
  <c r="F20" i="38"/>
  <c r="E20" i="38"/>
  <c r="D19" i="38"/>
  <c r="C19" i="38"/>
  <c r="D17" i="38"/>
  <c r="C17" i="38"/>
  <c r="E16" i="38"/>
  <c r="D15" i="38"/>
  <c r="F14" i="38"/>
  <c r="E14" i="38"/>
  <c r="D13" i="38"/>
  <c r="F12" i="38"/>
  <c r="E12" i="38"/>
  <c r="D11" i="38"/>
  <c r="C11" i="38"/>
  <c r="D9" i="38"/>
  <c r="C9" i="38"/>
  <c r="E8" i="38"/>
  <c r="D7" i="38"/>
  <c r="I500" i="37"/>
  <c r="G500" i="37"/>
  <c r="H500" i="37" s="1"/>
  <c r="I499" i="37"/>
  <c r="H499" i="37"/>
  <c r="G499" i="37"/>
  <c r="I498" i="37"/>
  <c r="H498" i="37"/>
  <c r="G498" i="37"/>
  <c r="I497" i="37"/>
  <c r="G497" i="37"/>
  <c r="H497" i="37" s="1"/>
  <c r="I496" i="37"/>
  <c r="G496" i="37"/>
  <c r="H496" i="37" s="1"/>
  <c r="I495" i="37"/>
  <c r="G495" i="37"/>
  <c r="H495" i="37" s="1"/>
  <c r="I494" i="37"/>
  <c r="G494" i="37"/>
  <c r="H494" i="37" s="1"/>
  <c r="I493" i="37"/>
  <c r="G493" i="37"/>
  <c r="H493" i="37" s="1"/>
  <c r="I492" i="37"/>
  <c r="G492" i="37"/>
  <c r="H492" i="37" s="1"/>
  <c r="I491" i="37"/>
  <c r="G491" i="37"/>
  <c r="H491" i="37" s="1"/>
  <c r="I490" i="37"/>
  <c r="G490" i="37"/>
  <c r="H490" i="37" s="1"/>
  <c r="I489" i="37"/>
  <c r="G489" i="37"/>
  <c r="H489" i="37" s="1"/>
  <c r="I488" i="37"/>
  <c r="G488" i="37"/>
  <c r="H488" i="37" s="1"/>
  <c r="I487" i="37"/>
  <c r="G487" i="37"/>
  <c r="H487" i="37" s="1"/>
  <c r="I486" i="37"/>
  <c r="H486" i="37"/>
  <c r="G486" i="37"/>
  <c r="I485" i="37"/>
  <c r="G485" i="37"/>
  <c r="H485" i="37" s="1"/>
  <c r="I484" i="37"/>
  <c r="I483" i="37" s="1"/>
  <c r="G484" i="37"/>
  <c r="H484" i="37" s="1"/>
  <c r="F483" i="37"/>
  <c r="E483" i="37"/>
  <c r="D483" i="37"/>
  <c r="C483" i="37"/>
  <c r="I482" i="37"/>
  <c r="H482" i="37"/>
  <c r="G482" i="37"/>
  <c r="I481" i="37"/>
  <c r="G481" i="37"/>
  <c r="H481" i="37" s="1"/>
  <c r="I480" i="37"/>
  <c r="G480" i="37"/>
  <c r="H480" i="37" s="1"/>
  <c r="I479" i="37"/>
  <c r="G479" i="37"/>
  <c r="H479" i="37" s="1"/>
  <c r="I478" i="37"/>
  <c r="G478" i="37"/>
  <c r="H478" i="37" s="1"/>
  <c r="I477" i="37"/>
  <c r="G477" i="37"/>
  <c r="H477" i="37" s="1"/>
  <c r="I476" i="37"/>
  <c r="G476" i="37"/>
  <c r="H476" i="37" s="1"/>
  <c r="I475" i="37"/>
  <c r="G475" i="37"/>
  <c r="H475" i="37" s="1"/>
  <c r="I474" i="37"/>
  <c r="G474" i="37"/>
  <c r="H474" i="37" s="1"/>
  <c r="I473" i="37"/>
  <c r="G473" i="37"/>
  <c r="H473" i="37" s="1"/>
  <c r="I472" i="37"/>
  <c r="G472" i="37"/>
  <c r="H472" i="37" s="1"/>
  <c r="I471" i="37"/>
  <c r="G471" i="37"/>
  <c r="H471" i="37" s="1"/>
  <c r="I470" i="37"/>
  <c r="H470" i="37"/>
  <c r="G470" i="37"/>
  <c r="I469" i="37"/>
  <c r="G469" i="37"/>
  <c r="H469" i="37" s="1"/>
  <c r="I468" i="37"/>
  <c r="G468" i="37"/>
  <c r="H468" i="37" s="1"/>
  <c r="I467" i="37"/>
  <c r="G467" i="37"/>
  <c r="H467" i="37" s="1"/>
  <c r="I466" i="37"/>
  <c r="I465" i="37" s="1"/>
  <c r="H466" i="37"/>
  <c r="G466" i="37"/>
  <c r="F465" i="37"/>
  <c r="E465" i="37"/>
  <c r="D465" i="37"/>
  <c r="C465" i="37"/>
  <c r="I464" i="37"/>
  <c r="I463" i="37"/>
  <c r="I462" i="37"/>
  <c r="I461" i="37"/>
  <c r="I460" i="37"/>
  <c r="I459" i="37"/>
  <c r="I458" i="37"/>
  <c r="I457" i="37"/>
  <c r="I456" i="37"/>
  <c r="I455" i="37"/>
  <c r="I454" i="37"/>
  <c r="I453" i="37"/>
  <c r="I452" i="37"/>
  <c r="I451" i="37"/>
  <c r="I450" i="37"/>
  <c r="I449" i="37"/>
  <c r="I448" i="37"/>
  <c r="I447" i="37" s="1"/>
  <c r="H447" i="37"/>
  <c r="G447" i="37"/>
  <c r="F447" i="37"/>
  <c r="E447" i="37"/>
  <c r="D447" i="37"/>
  <c r="C447" i="37"/>
  <c r="I446" i="37"/>
  <c r="I445" i="37"/>
  <c r="I444" i="37"/>
  <c r="I443" i="37"/>
  <c r="I442" i="37"/>
  <c r="I441" i="37"/>
  <c r="I440" i="37"/>
  <c r="I439" i="37"/>
  <c r="I438" i="37"/>
  <c r="I437" i="37"/>
  <c r="I436" i="37"/>
  <c r="I435" i="37"/>
  <c r="I434" i="37"/>
  <c r="I433" i="37"/>
  <c r="I432" i="37"/>
  <c r="I431" i="37"/>
  <c r="I430" i="37"/>
  <c r="I429" i="37" s="1"/>
  <c r="H429" i="37"/>
  <c r="G429" i="37"/>
  <c r="F429" i="37"/>
  <c r="E429" i="37"/>
  <c r="D429" i="37"/>
  <c r="C429" i="37"/>
  <c r="I428" i="37"/>
  <c r="G428" i="37"/>
  <c r="I427" i="37"/>
  <c r="H427" i="37"/>
  <c r="G427" i="37"/>
  <c r="I426" i="37"/>
  <c r="G426" i="37"/>
  <c r="G390" i="37" s="1"/>
  <c r="G20" i="37" s="1"/>
  <c r="I425" i="37"/>
  <c r="G425" i="37"/>
  <c r="I424" i="37"/>
  <c r="G424" i="37"/>
  <c r="G388" i="37" s="1"/>
  <c r="I423" i="37"/>
  <c r="G423" i="37"/>
  <c r="G387" i="37" s="1"/>
  <c r="G17" i="37" s="1"/>
  <c r="I422" i="37"/>
  <c r="G422" i="37"/>
  <c r="H422" i="37" s="1"/>
  <c r="I421" i="37"/>
  <c r="G421" i="37"/>
  <c r="I420" i="37"/>
  <c r="G420" i="37"/>
  <c r="I419" i="37"/>
  <c r="H419" i="37"/>
  <c r="G419" i="37"/>
  <c r="I418" i="37"/>
  <c r="G418" i="37"/>
  <c r="H418" i="37" s="1"/>
  <c r="H382" i="37" s="1"/>
  <c r="H12" i="37" s="1"/>
  <c r="I417" i="37"/>
  <c r="G417" i="37"/>
  <c r="I416" i="37"/>
  <c r="G416" i="37"/>
  <c r="G380" i="37" s="1"/>
  <c r="I415" i="37"/>
  <c r="G415" i="37"/>
  <c r="H415" i="37" s="1"/>
  <c r="H379" i="37" s="1"/>
  <c r="H9" i="37" s="1"/>
  <c r="I414" i="37"/>
  <c r="G414" i="37"/>
  <c r="H414" i="37" s="1"/>
  <c r="I413" i="37"/>
  <c r="G413" i="37"/>
  <c r="I412" i="37"/>
  <c r="G412" i="37"/>
  <c r="G376" i="37" s="1"/>
  <c r="I411" i="37"/>
  <c r="F411" i="37"/>
  <c r="E411" i="37"/>
  <c r="D411" i="37"/>
  <c r="C411" i="37"/>
  <c r="I410" i="37"/>
  <c r="I409" i="37"/>
  <c r="I408" i="37"/>
  <c r="I407" i="37"/>
  <c r="I406" i="37"/>
  <c r="I405" i="37"/>
  <c r="I404" i="37"/>
  <c r="I403" i="37"/>
  <c r="I402" i="37"/>
  <c r="I401" i="37"/>
  <c r="I400" i="37"/>
  <c r="I399" i="37"/>
  <c r="I398" i="37"/>
  <c r="I397" i="37"/>
  <c r="I396" i="37"/>
  <c r="I395" i="37"/>
  <c r="I394" i="37"/>
  <c r="I393" i="37" s="1"/>
  <c r="H393" i="37"/>
  <c r="G393" i="37"/>
  <c r="F393" i="37"/>
  <c r="E393" i="37"/>
  <c r="D393" i="37"/>
  <c r="C393" i="37"/>
  <c r="F392" i="37"/>
  <c r="E392" i="37"/>
  <c r="D392" i="37"/>
  <c r="C392" i="37"/>
  <c r="I392" i="37" s="1"/>
  <c r="F391" i="37"/>
  <c r="E391" i="37"/>
  <c r="D391" i="37"/>
  <c r="C391" i="37"/>
  <c r="I391" i="37" s="1"/>
  <c r="F390" i="37"/>
  <c r="E390" i="37"/>
  <c r="D390" i="37"/>
  <c r="C390" i="37"/>
  <c r="I390" i="37" s="1"/>
  <c r="F389" i="37"/>
  <c r="F19" i="37" s="1"/>
  <c r="E389" i="37"/>
  <c r="D389" i="37"/>
  <c r="C389" i="37"/>
  <c r="I389" i="37" s="1"/>
  <c r="F388" i="37"/>
  <c r="E388" i="37"/>
  <c r="D388" i="37"/>
  <c r="C388" i="37"/>
  <c r="I388" i="37" s="1"/>
  <c r="F387" i="37"/>
  <c r="E387" i="37"/>
  <c r="D387" i="37"/>
  <c r="C387" i="37"/>
  <c r="I387" i="37" s="1"/>
  <c r="F386" i="37"/>
  <c r="F16" i="37" s="1"/>
  <c r="E386" i="37"/>
  <c r="D386" i="37"/>
  <c r="C386" i="37"/>
  <c r="I386" i="37" s="1"/>
  <c r="F385" i="37"/>
  <c r="F15" i="37" s="1"/>
  <c r="E385" i="37"/>
  <c r="D385" i="37"/>
  <c r="C385" i="37"/>
  <c r="I385" i="37" s="1"/>
  <c r="F384" i="37"/>
  <c r="E384" i="37"/>
  <c r="D384" i="37"/>
  <c r="C384" i="37"/>
  <c r="I384" i="37" s="1"/>
  <c r="G383" i="37"/>
  <c r="F383" i="37"/>
  <c r="E383" i="37"/>
  <c r="D383" i="37"/>
  <c r="C383" i="37"/>
  <c r="I383" i="37" s="1"/>
  <c r="F382" i="37"/>
  <c r="E382" i="37"/>
  <c r="D382" i="37"/>
  <c r="C382" i="37"/>
  <c r="I382" i="37" s="1"/>
  <c r="F381" i="37"/>
  <c r="F11" i="37" s="1"/>
  <c r="E381" i="37"/>
  <c r="D381" i="37"/>
  <c r="C381" i="37"/>
  <c r="I381" i="37" s="1"/>
  <c r="F380" i="37"/>
  <c r="E380" i="37"/>
  <c r="D380" i="37"/>
  <c r="C380" i="37"/>
  <c r="I380" i="37" s="1"/>
  <c r="F379" i="37"/>
  <c r="E379" i="37"/>
  <c r="D379" i="37"/>
  <c r="C379" i="37"/>
  <c r="I379" i="37" s="1"/>
  <c r="G378" i="37"/>
  <c r="F378" i="37"/>
  <c r="E378" i="37"/>
  <c r="D378" i="37"/>
  <c r="C378" i="37"/>
  <c r="I378" i="37" s="1"/>
  <c r="F377" i="37"/>
  <c r="E377" i="37"/>
  <c r="D377" i="37"/>
  <c r="C377" i="37"/>
  <c r="I377" i="37" s="1"/>
  <c r="F376" i="37"/>
  <c r="E376" i="37"/>
  <c r="E6" i="37" s="1"/>
  <c r="D376" i="37"/>
  <c r="D6" i="37" s="1"/>
  <c r="C376" i="37"/>
  <c r="I376" i="37" s="1"/>
  <c r="I375" i="37" s="1"/>
  <c r="I374" i="37"/>
  <c r="I373" i="37"/>
  <c r="I372" i="37"/>
  <c r="I371" i="37"/>
  <c r="I370" i="37"/>
  <c r="I369" i="37"/>
  <c r="I368" i="37"/>
  <c r="I367" i="37"/>
  <c r="I366" i="37"/>
  <c r="I365" i="37"/>
  <c r="I364" i="37"/>
  <c r="I363" i="37"/>
  <c r="I362" i="37"/>
  <c r="I361" i="37"/>
  <c r="I360" i="37"/>
  <c r="I359" i="37"/>
  <c r="H359" i="37"/>
  <c r="G359" i="37"/>
  <c r="F359" i="37"/>
  <c r="E359" i="37"/>
  <c r="D359" i="37"/>
  <c r="C359" i="37"/>
  <c r="I358" i="37"/>
  <c r="I357" i="37"/>
  <c r="I356" i="37"/>
  <c r="I355" i="37"/>
  <c r="I354" i="37"/>
  <c r="I353" i="37"/>
  <c r="I352" i="37"/>
  <c r="I351" i="37"/>
  <c r="I350" i="37"/>
  <c r="I349" i="37"/>
  <c r="I348" i="37"/>
  <c r="I347" i="37"/>
  <c r="I346" i="37"/>
  <c r="I345" i="37"/>
  <c r="I344" i="37"/>
  <c r="I343" i="37"/>
  <c r="I342" i="37"/>
  <c r="I341" i="37"/>
  <c r="H341" i="37"/>
  <c r="G341" i="37"/>
  <c r="F341" i="37"/>
  <c r="E341" i="37"/>
  <c r="D341" i="37"/>
  <c r="C341" i="37"/>
  <c r="I340" i="37"/>
  <c r="I339" i="37"/>
  <c r="I338" i="37"/>
  <c r="I337" i="37"/>
  <c r="I336" i="37"/>
  <c r="I335" i="37"/>
  <c r="I334" i="37"/>
  <c r="I333" i="37"/>
  <c r="I332" i="37"/>
  <c r="I331" i="37"/>
  <c r="I330" i="37"/>
  <c r="I329" i="37"/>
  <c r="I328" i="37"/>
  <c r="I327" i="37"/>
  <c r="I326" i="37"/>
  <c r="I325" i="37"/>
  <c r="I324" i="37" s="1"/>
  <c r="H324" i="37"/>
  <c r="G324" i="37"/>
  <c r="F324" i="37"/>
  <c r="E324" i="37"/>
  <c r="D324" i="37"/>
  <c r="C324" i="37"/>
  <c r="I323" i="37"/>
  <c r="I322" i="37"/>
  <c r="I321" i="37"/>
  <c r="I320" i="37"/>
  <c r="I319" i="37"/>
  <c r="I318" i="37"/>
  <c r="I317" i="37"/>
  <c r="I316" i="37"/>
  <c r="I315" i="37"/>
  <c r="I314" i="37"/>
  <c r="I313" i="37"/>
  <c r="I312" i="37"/>
  <c r="I311" i="37"/>
  <c r="I310" i="37"/>
  <c r="I309" i="37"/>
  <c r="I308" i="37"/>
  <c r="I307" i="37"/>
  <c r="I306" i="37" s="1"/>
  <c r="H306" i="37"/>
  <c r="G306" i="37"/>
  <c r="F306" i="37"/>
  <c r="E306" i="37"/>
  <c r="D306" i="37"/>
  <c r="C306" i="37"/>
  <c r="I305" i="37"/>
  <c r="I304" i="37"/>
  <c r="I303" i="37"/>
  <c r="I302" i="37"/>
  <c r="I301" i="37"/>
  <c r="I300" i="37"/>
  <c r="I299" i="37"/>
  <c r="I298" i="37"/>
  <c r="I297" i="37"/>
  <c r="I296" i="37"/>
  <c r="I295" i="37"/>
  <c r="I294" i="37"/>
  <c r="I293" i="37"/>
  <c r="I292" i="37"/>
  <c r="I291" i="37"/>
  <c r="I290" i="37"/>
  <c r="I289" i="37"/>
  <c r="I288" i="37" s="1"/>
  <c r="H288" i="37"/>
  <c r="G288" i="37"/>
  <c r="F288" i="37"/>
  <c r="E288" i="37"/>
  <c r="D288" i="37"/>
  <c r="C288" i="37"/>
  <c r="I287" i="37"/>
  <c r="I286" i="37"/>
  <c r="I285" i="37"/>
  <c r="I284" i="37"/>
  <c r="I283" i="37"/>
  <c r="I282" i="37"/>
  <c r="I281" i="37"/>
  <c r="I280" i="37"/>
  <c r="I279" i="37"/>
  <c r="I278" i="37"/>
  <c r="I277" i="37"/>
  <c r="I276" i="37"/>
  <c r="I275" i="37"/>
  <c r="I274" i="37"/>
  <c r="I273" i="37"/>
  <c r="I272" i="37"/>
  <c r="I271" i="37"/>
  <c r="H270" i="37"/>
  <c r="G270" i="37"/>
  <c r="F270" i="37"/>
  <c r="E270" i="37"/>
  <c r="D270" i="37"/>
  <c r="C270" i="37"/>
  <c r="H269" i="37"/>
  <c r="G269" i="37"/>
  <c r="F269" i="37"/>
  <c r="F22" i="37" s="1"/>
  <c r="E269" i="37"/>
  <c r="D269" i="37"/>
  <c r="C269" i="37"/>
  <c r="H268" i="37"/>
  <c r="G268" i="37"/>
  <c r="F268" i="37"/>
  <c r="F21" i="37" s="1"/>
  <c r="E268" i="37"/>
  <c r="D268" i="37"/>
  <c r="C268" i="37"/>
  <c r="I268" i="37" s="1"/>
  <c r="I267" i="37"/>
  <c r="H267" i="37"/>
  <c r="G267" i="37"/>
  <c r="F267" i="37"/>
  <c r="E267" i="37"/>
  <c r="E20" i="37" s="1"/>
  <c r="D267" i="37"/>
  <c r="C267" i="37"/>
  <c r="H266" i="37"/>
  <c r="G266" i="37"/>
  <c r="F266" i="37"/>
  <c r="E266" i="37"/>
  <c r="D266" i="37"/>
  <c r="D19" i="37" s="1"/>
  <c r="C266" i="37"/>
  <c r="I266" i="37" s="1"/>
  <c r="H265" i="37"/>
  <c r="G265" i="37"/>
  <c r="F265" i="37"/>
  <c r="F18" i="37" s="1"/>
  <c r="E265" i="37"/>
  <c r="D265" i="37"/>
  <c r="C265" i="37"/>
  <c r="I264" i="37"/>
  <c r="H264" i="37"/>
  <c r="G264" i="37"/>
  <c r="F264" i="37"/>
  <c r="F17" i="37" s="1"/>
  <c r="E264" i="37"/>
  <c r="E17" i="37" s="1"/>
  <c r="D264" i="37"/>
  <c r="D17" i="37" s="1"/>
  <c r="C264" i="37"/>
  <c r="H263" i="37"/>
  <c r="G263" i="37"/>
  <c r="F263" i="37"/>
  <c r="E263" i="37"/>
  <c r="D263" i="37"/>
  <c r="D16" i="37" s="1"/>
  <c r="C263" i="37"/>
  <c r="I263" i="37" s="1"/>
  <c r="H262" i="37"/>
  <c r="G262" i="37"/>
  <c r="F262" i="37"/>
  <c r="E262" i="37"/>
  <c r="D262" i="37"/>
  <c r="D15" i="37" s="1"/>
  <c r="C262" i="37"/>
  <c r="I262" i="37" s="1"/>
  <c r="H261" i="37"/>
  <c r="G261" i="37"/>
  <c r="F261" i="37"/>
  <c r="F14" i="37" s="1"/>
  <c r="E261" i="37"/>
  <c r="D261" i="37"/>
  <c r="D14" i="37" s="1"/>
  <c r="C261" i="37"/>
  <c r="H260" i="37"/>
  <c r="G260" i="37"/>
  <c r="G13" i="37" s="1"/>
  <c r="F260" i="37"/>
  <c r="F13" i="37" s="1"/>
  <c r="E260" i="37"/>
  <c r="D260" i="37"/>
  <c r="C260" i="37"/>
  <c r="I260" i="37" s="1"/>
  <c r="I259" i="37"/>
  <c r="H259" i="37"/>
  <c r="G259" i="37"/>
  <c r="F259" i="37"/>
  <c r="E259" i="37"/>
  <c r="E12" i="37" s="1"/>
  <c r="D259" i="37"/>
  <c r="D12" i="37" s="1"/>
  <c r="C259" i="37"/>
  <c r="H258" i="37"/>
  <c r="G258" i="37"/>
  <c r="F258" i="37"/>
  <c r="E258" i="37"/>
  <c r="D258" i="37"/>
  <c r="D11" i="37" s="1"/>
  <c r="C258" i="37"/>
  <c r="I258" i="37" s="1"/>
  <c r="H257" i="37"/>
  <c r="G257" i="37"/>
  <c r="F257" i="37"/>
  <c r="F10" i="37" s="1"/>
  <c r="E257" i="37"/>
  <c r="E10" i="37" s="1"/>
  <c r="D257" i="37"/>
  <c r="C257" i="37"/>
  <c r="I256" i="37"/>
  <c r="H256" i="37"/>
  <c r="G256" i="37"/>
  <c r="F256" i="37"/>
  <c r="E256" i="37"/>
  <c r="E9" i="37" s="1"/>
  <c r="D256" i="37"/>
  <c r="C256" i="37"/>
  <c r="H255" i="37"/>
  <c r="G255" i="37"/>
  <c r="G8" i="37" s="1"/>
  <c r="F255" i="37"/>
  <c r="E255" i="37"/>
  <c r="E8" i="37" s="1"/>
  <c r="D255" i="37"/>
  <c r="D8" i="37" s="1"/>
  <c r="C255" i="37"/>
  <c r="I255" i="37" s="1"/>
  <c r="H254" i="37"/>
  <c r="G254" i="37"/>
  <c r="F254" i="37"/>
  <c r="F252" i="37" s="1"/>
  <c r="E254" i="37"/>
  <c r="D254" i="37"/>
  <c r="C254" i="37"/>
  <c r="I254" i="37" s="1"/>
  <c r="H253" i="37"/>
  <c r="G253" i="37"/>
  <c r="F253" i="37"/>
  <c r="E253" i="37"/>
  <c r="D253" i="37"/>
  <c r="C253" i="37"/>
  <c r="I251" i="37"/>
  <c r="I250" i="37"/>
  <c r="I249" i="37"/>
  <c r="I248" i="37"/>
  <c r="I247" i="37"/>
  <c r="I246" i="37"/>
  <c r="I245" i="37"/>
  <c r="I244" i="37"/>
  <c r="I243" i="37"/>
  <c r="I242" i="37"/>
  <c r="I241" i="37"/>
  <c r="I240" i="37"/>
  <c r="I239" i="37"/>
  <c r="I238" i="37"/>
  <c r="I237" i="37"/>
  <c r="I236" i="37"/>
  <c r="I235" i="37"/>
  <c r="I234" i="37"/>
  <c r="H234" i="37"/>
  <c r="G234" i="37"/>
  <c r="F234" i="37"/>
  <c r="E234" i="37"/>
  <c r="D234" i="37"/>
  <c r="C234" i="37"/>
  <c r="I233" i="37"/>
  <c r="I232" i="37"/>
  <c r="I231" i="37"/>
  <c r="I230" i="37"/>
  <c r="I229" i="37"/>
  <c r="I228" i="37"/>
  <c r="I227" i="37"/>
  <c r="I226" i="37"/>
  <c r="I225" i="37"/>
  <c r="I224" i="37"/>
  <c r="I223" i="37"/>
  <c r="I222" i="37"/>
  <c r="I221" i="37"/>
  <c r="I220" i="37"/>
  <c r="I219" i="37"/>
  <c r="I218" i="37"/>
  <c r="I217" i="37"/>
  <c r="H217" i="37"/>
  <c r="G217" i="37"/>
  <c r="F217" i="37"/>
  <c r="E217" i="37"/>
  <c r="D217" i="37"/>
  <c r="C217" i="37"/>
  <c r="I216" i="37"/>
  <c r="I215" i="37"/>
  <c r="I214" i="37"/>
  <c r="I213" i="37"/>
  <c r="I212" i="37"/>
  <c r="I211" i="37"/>
  <c r="I210" i="37"/>
  <c r="I209" i="37"/>
  <c r="I208" i="37"/>
  <c r="I207" i="37"/>
  <c r="I206" i="37"/>
  <c r="I205" i="37"/>
  <c r="I204" i="37"/>
  <c r="I203" i="37"/>
  <c r="I202" i="37"/>
  <c r="H202" i="37"/>
  <c r="G202" i="37"/>
  <c r="F202" i="37"/>
  <c r="E202" i="37"/>
  <c r="D202" i="37"/>
  <c r="C202" i="37"/>
  <c r="I201" i="37"/>
  <c r="I200" i="37"/>
  <c r="I199" i="37"/>
  <c r="I198" i="37"/>
  <c r="I197" i="37"/>
  <c r="I196" i="37"/>
  <c r="I195" i="37"/>
  <c r="I194" i="37"/>
  <c r="I193" i="37"/>
  <c r="I192" i="37"/>
  <c r="I191" i="37"/>
  <c r="C190" i="37"/>
  <c r="I190" i="37" s="1"/>
  <c r="I189" i="37"/>
  <c r="I188" i="37"/>
  <c r="I187" i="37"/>
  <c r="I186" i="37"/>
  <c r="I185" i="37"/>
  <c r="I184" i="37" s="1"/>
  <c r="H184" i="37"/>
  <c r="G184" i="37"/>
  <c r="F184" i="37"/>
  <c r="E184" i="37"/>
  <c r="D184" i="37"/>
  <c r="C184" i="37"/>
  <c r="I183" i="37"/>
  <c r="I182" i="37"/>
  <c r="I181" i="37"/>
  <c r="I180" i="37"/>
  <c r="I179" i="37"/>
  <c r="I178" i="37"/>
  <c r="I177" i="37"/>
  <c r="I176" i="37"/>
  <c r="I175" i="37"/>
  <c r="I174" i="37"/>
  <c r="I173" i="37"/>
  <c r="I172" i="37"/>
  <c r="I171" i="37"/>
  <c r="I170" i="37"/>
  <c r="I169" i="37"/>
  <c r="I168" i="37"/>
  <c r="I167" i="37"/>
  <c r="I166" i="37" s="1"/>
  <c r="H166" i="37"/>
  <c r="G166" i="37"/>
  <c r="F166" i="37"/>
  <c r="E166" i="37"/>
  <c r="D166" i="37"/>
  <c r="C166" i="37"/>
  <c r="I165" i="37"/>
  <c r="I164" i="37"/>
  <c r="I163" i="37"/>
  <c r="I162" i="37"/>
  <c r="I161" i="37"/>
  <c r="I160" i="37"/>
  <c r="I159" i="37"/>
  <c r="I158" i="37"/>
  <c r="I157" i="37"/>
  <c r="I156" i="37"/>
  <c r="I155" i="37"/>
  <c r="I154" i="37"/>
  <c r="I153" i="37"/>
  <c r="I152" i="37"/>
  <c r="I151" i="37"/>
  <c r="I150" i="37"/>
  <c r="I149" i="37"/>
  <c r="I148" i="37" s="1"/>
  <c r="H148" i="37"/>
  <c r="G148" i="37"/>
  <c r="F148" i="37"/>
  <c r="E148" i="37"/>
  <c r="D148" i="37"/>
  <c r="C148" i="37"/>
  <c r="I147" i="37"/>
  <c r="I146" i="37"/>
  <c r="I145" i="37"/>
  <c r="I144" i="37"/>
  <c r="I143" i="37"/>
  <c r="I142" i="37"/>
  <c r="I141" i="37"/>
  <c r="I140" i="37"/>
  <c r="I139" i="37"/>
  <c r="I138" i="37"/>
  <c r="I137" i="37"/>
  <c r="I136" i="37"/>
  <c r="I135" i="37"/>
  <c r="I134" i="37"/>
  <c r="I133" i="37"/>
  <c r="I132" i="37"/>
  <c r="I131" i="37"/>
  <c r="I130" i="37" s="1"/>
  <c r="H130" i="37"/>
  <c r="G130" i="37"/>
  <c r="F130" i="37"/>
  <c r="E130" i="37"/>
  <c r="D130" i="37"/>
  <c r="C130" i="37"/>
  <c r="I129" i="37"/>
  <c r="I128" i="37"/>
  <c r="I127" i="37"/>
  <c r="I126" i="37"/>
  <c r="I125" i="37"/>
  <c r="I124" i="37"/>
  <c r="I123" i="37"/>
  <c r="I122" i="37"/>
  <c r="I121" i="37"/>
  <c r="I120" i="37"/>
  <c r="I119" i="37"/>
  <c r="I118" i="37"/>
  <c r="I117" i="37"/>
  <c r="I116" i="37"/>
  <c r="I115" i="37"/>
  <c r="I114" i="37"/>
  <c r="I113" i="37"/>
  <c r="I112" i="37" s="1"/>
  <c r="H112" i="37"/>
  <c r="G112" i="37"/>
  <c r="F112" i="37"/>
  <c r="E112" i="37"/>
  <c r="D112" i="37"/>
  <c r="C112" i="37"/>
  <c r="I111" i="37"/>
  <c r="I110" i="37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 s="1"/>
  <c r="H94" i="37"/>
  <c r="G94" i="37"/>
  <c r="F94" i="37"/>
  <c r="E94" i="37"/>
  <c r="D94" i="37"/>
  <c r="C94" i="37"/>
  <c r="I93" i="37"/>
  <c r="I92" i="37"/>
  <c r="I91" i="37"/>
  <c r="I90" i="37"/>
  <c r="I89" i="37"/>
  <c r="I88" i="37"/>
  <c r="I87" i="37"/>
  <c r="I86" i="37"/>
  <c r="I85" i="37"/>
  <c r="I84" i="37"/>
  <c r="I83" i="37"/>
  <c r="I82" i="37"/>
  <c r="I81" i="37"/>
  <c r="I80" i="37"/>
  <c r="I79" i="37"/>
  <c r="I78" i="37"/>
  <c r="I77" i="37"/>
  <c r="I76" i="37" s="1"/>
  <c r="H76" i="37"/>
  <c r="G76" i="37"/>
  <c r="F76" i="37"/>
  <c r="E76" i="37"/>
  <c r="D76" i="37"/>
  <c r="C76" i="37"/>
  <c r="I75" i="37"/>
  <c r="I74" i="37"/>
  <c r="I73" i="37"/>
  <c r="I72" i="37"/>
  <c r="I71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H59" i="37"/>
  <c r="G59" i="37"/>
  <c r="F59" i="37"/>
  <c r="E59" i="37"/>
  <c r="D59" i="37"/>
  <c r="C59" i="37"/>
  <c r="I58" i="37"/>
  <c r="I57" i="37"/>
  <c r="I56" i="37"/>
  <c r="I55" i="37"/>
  <c r="I54" i="37"/>
  <c r="I53" i="37"/>
  <c r="I52" i="37"/>
  <c r="I51" i="37"/>
  <c r="I50" i="37"/>
  <c r="C49" i="37"/>
  <c r="C41" i="37" s="1"/>
  <c r="I48" i="37"/>
  <c r="I47" i="37"/>
  <c r="I46" i="37"/>
  <c r="I45" i="37"/>
  <c r="I44" i="37"/>
  <c r="I43" i="37"/>
  <c r="I42" i="37"/>
  <c r="I41" i="37" s="1"/>
  <c r="H41" i="37"/>
  <c r="G41" i="37"/>
  <c r="F41" i="37"/>
  <c r="E41" i="37"/>
  <c r="D41" i="37"/>
  <c r="I40" i="37"/>
  <c r="I39" i="37"/>
  <c r="I21" i="37" s="1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 s="1"/>
  <c r="H23" i="37"/>
  <c r="G23" i="37"/>
  <c r="F23" i="37"/>
  <c r="E23" i="37"/>
  <c r="D23" i="37"/>
  <c r="C23" i="37"/>
  <c r="E22" i="37"/>
  <c r="D21" i="37"/>
  <c r="D20" i="37"/>
  <c r="E19" i="37"/>
  <c r="D18" i="37"/>
  <c r="I17" i="37"/>
  <c r="E14" i="37"/>
  <c r="E13" i="37"/>
  <c r="D13" i="37"/>
  <c r="C12" i="37"/>
  <c r="E11" i="37"/>
  <c r="C11" i="37"/>
  <c r="D10" i="37"/>
  <c r="F8" i="37"/>
  <c r="F7" i="37"/>
  <c r="E7" i="37"/>
  <c r="F6" i="37"/>
  <c r="I11" i="37" l="1"/>
  <c r="H386" i="37"/>
  <c r="H16" i="37" s="1"/>
  <c r="I16" i="37"/>
  <c r="I8" i="37"/>
  <c r="I15" i="37"/>
  <c r="C16" i="37"/>
  <c r="I9" i="37"/>
  <c r="I7" i="37"/>
  <c r="F12" i="37"/>
  <c r="F5" i="37" s="1"/>
  <c r="F20" i="37"/>
  <c r="H426" i="37"/>
  <c r="C8" i="38"/>
  <c r="G44" i="38"/>
  <c r="G8" i="38" s="1"/>
  <c r="C8" i="37"/>
  <c r="F9" i="37"/>
  <c r="G10" i="37"/>
  <c r="E16" i="37"/>
  <c r="G18" i="37"/>
  <c r="C375" i="37"/>
  <c r="G379" i="37"/>
  <c r="G9" i="37" s="1"/>
  <c r="G382" i="37"/>
  <c r="G12" i="37" s="1"/>
  <c r="G386" i="37"/>
  <c r="G16" i="37" s="1"/>
  <c r="E18" i="37"/>
  <c r="G384" i="37"/>
  <c r="G14" i="37" s="1"/>
  <c r="H423" i="37"/>
  <c r="H387" i="37" s="1"/>
  <c r="H17" i="37" s="1"/>
  <c r="G392" i="37"/>
  <c r="G22" i="37" s="1"/>
  <c r="D8" i="38"/>
  <c r="C10" i="38"/>
  <c r="G10" i="38"/>
  <c r="F11" i="38"/>
  <c r="E13" i="38"/>
  <c r="D16" i="38"/>
  <c r="C18" i="38"/>
  <c r="G18" i="38"/>
  <c r="F19" i="38"/>
  <c r="E21" i="38"/>
  <c r="H10" i="38"/>
  <c r="H14" i="38"/>
  <c r="H18" i="38"/>
  <c r="H22" i="38"/>
  <c r="I20" i="37"/>
  <c r="I12" i="37"/>
  <c r="I49" i="37"/>
  <c r="I13" i="37" s="1"/>
  <c r="I19" i="37"/>
  <c r="D22" i="37"/>
  <c r="H391" i="37"/>
  <c r="H21" i="37" s="1"/>
  <c r="E11" i="38"/>
  <c r="C16" i="38"/>
  <c r="G52" i="38"/>
  <c r="G16" i="38" s="1"/>
  <c r="E19" i="38"/>
  <c r="C13" i="37"/>
  <c r="C19" i="37"/>
  <c r="C21" i="37"/>
  <c r="E21" i="37"/>
  <c r="D9" i="37"/>
  <c r="E15" i="37"/>
  <c r="G391" i="37"/>
  <c r="G21" i="37" s="1"/>
  <c r="H465" i="37"/>
  <c r="H483" i="37"/>
  <c r="H383" i="37"/>
  <c r="H13" i="37" s="1"/>
  <c r="C7" i="38"/>
  <c r="E42" i="38"/>
  <c r="D10" i="38"/>
  <c r="D6" i="38" s="1"/>
  <c r="C12" i="38"/>
  <c r="C6" i="38" s="1"/>
  <c r="G48" i="38"/>
  <c r="G12" i="38" s="1"/>
  <c r="F13" i="38"/>
  <c r="E15" i="38"/>
  <c r="D18" i="38"/>
  <c r="C20" i="38"/>
  <c r="G56" i="38"/>
  <c r="G20" i="38" s="1"/>
  <c r="F21" i="38"/>
  <c r="E23" i="38"/>
  <c r="G78" i="38"/>
  <c r="H79" i="38"/>
  <c r="H83" i="38"/>
  <c r="H47" i="38" s="1"/>
  <c r="H11" i="38" s="1"/>
  <c r="H87" i="38"/>
  <c r="H51" i="38" s="1"/>
  <c r="H15" i="38" s="1"/>
  <c r="H91" i="38"/>
  <c r="H55" i="38" s="1"/>
  <c r="H19" i="38" s="1"/>
  <c r="H95" i="38"/>
  <c r="H59" i="38" s="1"/>
  <c r="H23" i="38" s="1"/>
  <c r="E7" i="38"/>
  <c r="E6" i="38" s="1"/>
  <c r="G43" i="38"/>
  <c r="G45" i="38"/>
  <c r="G9" i="38" s="1"/>
  <c r="G49" i="38"/>
  <c r="G13" i="38" s="1"/>
  <c r="G53" i="38"/>
  <c r="G17" i="38" s="1"/>
  <c r="G57" i="38"/>
  <c r="G21" i="38" s="1"/>
  <c r="F7" i="38"/>
  <c r="E5" i="37"/>
  <c r="I18" i="37"/>
  <c r="I265" i="37"/>
  <c r="C18" i="37"/>
  <c r="G377" i="37"/>
  <c r="H413" i="37"/>
  <c r="H377" i="37" s="1"/>
  <c r="H7" i="37" s="1"/>
  <c r="C9" i="37"/>
  <c r="D252" i="37"/>
  <c r="D7" i="37"/>
  <c r="D5" i="37" s="1"/>
  <c r="H15" i="37"/>
  <c r="D375" i="37"/>
  <c r="F375" i="37"/>
  <c r="H390" i="37"/>
  <c r="H20" i="37" s="1"/>
  <c r="I253" i="37"/>
  <c r="I252" i="37" s="1"/>
  <c r="C252" i="37"/>
  <c r="C6" i="37"/>
  <c r="G252" i="37"/>
  <c r="G6" i="37"/>
  <c r="I261" i="37"/>
  <c r="I14" i="37" s="1"/>
  <c r="C14" i="37"/>
  <c r="I269" i="37"/>
  <c r="I22" i="37" s="1"/>
  <c r="C22" i="37"/>
  <c r="E375" i="37"/>
  <c r="G381" i="37"/>
  <c r="G11" i="37" s="1"/>
  <c r="H417" i="37"/>
  <c r="H381" i="37" s="1"/>
  <c r="H11" i="37" s="1"/>
  <c r="G389" i="37"/>
  <c r="G19" i="37" s="1"/>
  <c r="H425" i="37"/>
  <c r="H389" i="37" s="1"/>
  <c r="G465" i="37"/>
  <c r="I257" i="37"/>
  <c r="I10" i="37" s="1"/>
  <c r="C10" i="37"/>
  <c r="G385" i="37"/>
  <c r="G15" i="37" s="1"/>
  <c r="H421" i="37"/>
  <c r="H385" i="37" s="1"/>
  <c r="C15" i="37"/>
  <c r="H252" i="37"/>
  <c r="C7" i="37"/>
  <c r="C17" i="37"/>
  <c r="C20" i="37"/>
  <c r="E252" i="37"/>
  <c r="H19" i="37"/>
  <c r="H378" i="37"/>
  <c r="H8" i="37" s="1"/>
  <c r="G411" i="37"/>
  <c r="H412" i="37"/>
  <c r="H416" i="37"/>
  <c r="H380" i="37" s="1"/>
  <c r="H10" i="37" s="1"/>
  <c r="H420" i="37"/>
  <c r="H384" i="37" s="1"/>
  <c r="H14" i="37" s="1"/>
  <c r="H424" i="37"/>
  <c r="H388" i="37" s="1"/>
  <c r="H18" i="37" s="1"/>
  <c r="H428" i="37"/>
  <c r="H392" i="37" s="1"/>
  <c r="H22" i="37" s="1"/>
  <c r="G483" i="37"/>
  <c r="I6" i="37" l="1"/>
  <c r="I5" i="37" s="1"/>
  <c r="F6" i="38"/>
  <c r="G42" i="38"/>
  <c r="G7" i="38"/>
  <c r="G6" i="38" s="1"/>
  <c r="H78" i="38"/>
  <c r="H43" i="38"/>
  <c r="H411" i="37"/>
  <c r="H376" i="37"/>
  <c r="C5" i="37"/>
  <c r="G375" i="37"/>
  <c r="G7" i="37"/>
  <c r="G5" i="37"/>
  <c r="H42" i="38" l="1"/>
  <c r="H7" i="38"/>
  <c r="H6" i="38" s="1"/>
  <c r="H375" i="37"/>
  <c r="H6" i="37"/>
  <c r="H5" i="37" s="1"/>
  <c r="W8" i="5" l="1"/>
  <c r="W9" i="5"/>
  <c r="W11" i="5"/>
  <c r="W12" i="5"/>
  <c r="W13" i="5"/>
  <c r="W16" i="5"/>
  <c r="W17" i="5"/>
  <c r="W19" i="5"/>
  <c r="W21" i="5"/>
  <c r="W23" i="5"/>
  <c r="W26" i="5"/>
  <c r="W27" i="5"/>
  <c r="W28" i="5"/>
  <c r="W30" i="5"/>
  <c r="W31" i="5"/>
  <c r="W32" i="5"/>
  <c r="W33" i="5"/>
  <c r="W34" i="5"/>
  <c r="W35" i="5"/>
  <c r="W36" i="5"/>
  <c r="W37" i="5"/>
  <c r="W38" i="5"/>
  <c r="W15" i="3"/>
  <c r="W19" i="3"/>
  <c r="W21" i="3"/>
  <c r="W22" i="3"/>
  <c r="W23" i="3"/>
  <c r="W24" i="3"/>
  <c r="W25" i="3"/>
  <c r="W26" i="3"/>
  <c r="W27" i="3"/>
  <c r="W28" i="3"/>
  <c r="W29" i="3"/>
  <c r="W30" i="3"/>
  <c r="W33" i="3"/>
  <c r="W34" i="3"/>
  <c r="W37" i="3"/>
  <c r="W38" i="3"/>
  <c r="W39" i="3"/>
  <c r="W40" i="3"/>
  <c r="W42" i="3"/>
  <c r="W43" i="3"/>
  <c r="W44" i="3"/>
  <c r="W45" i="3"/>
  <c r="W46" i="3"/>
  <c r="W47" i="3"/>
  <c r="W48" i="3"/>
  <c r="W49" i="3"/>
  <c r="W50" i="3"/>
  <c r="AM21" i="4"/>
  <c r="E17" i="36" l="1"/>
  <c r="D16" i="36"/>
  <c r="C16" i="36"/>
  <c r="E16" i="36" s="1"/>
  <c r="E15" i="36"/>
  <c r="E14" i="36"/>
  <c r="D13" i="36"/>
  <c r="C13" i="36"/>
  <c r="E12" i="36"/>
  <c r="E11" i="36"/>
  <c r="D10" i="36"/>
  <c r="E10" i="36" s="1"/>
  <c r="C10" i="36"/>
  <c r="E9" i="36"/>
  <c r="D8" i="36"/>
  <c r="E8" i="36" s="1"/>
  <c r="C8" i="36"/>
  <c r="E7" i="36"/>
  <c r="E6" i="36"/>
  <c r="D5" i="36"/>
  <c r="C5" i="36"/>
  <c r="E5" i="36" s="1"/>
  <c r="C31" i="35"/>
  <c r="C36" i="35" s="1"/>
  <c r="B31" i="35"/>
  <c r="J18" i="35"/>
  <c r="I18" i="35"/>
  <c r="J17" i="35"/>
  <c r="I17" i="35"/>
  <c r="J16" i="35"/>
  <c r="I16" i="35"/>
  <c r="J15" i="35"/>
  <c r="I15" i="35"/>
  <c r="J14" i="35"/>
  <c r="I14" i="35"/>
  <c r="J13" i="35"/>
  <c r="I13" i="35"/>
  <c r="J12" i="35"/>
  <c r="I12" i="35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G27" i="34" s="1"/>
  <c r="H27" i="34"/>
  <c r="F27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F26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G25" i="34" s="1"/>
  <c r="H25" i="34"/>
  <c r="F25" i="34"/>
  <c r="X24" i="34"/>
  <c r="W24" i="34"/>
  <c r="V24" i="34"/>
  <c r="U24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 s="1"/>
  <c r="F24" i="34"/>
  <c r="D24" i="34"/>
  <c r="C24" i="34"/>
  <c r="B24" i="34"/>
  <c r="X23" i="34"/>
  <c r="W23" i="34"/>
  <c r="V23" i="34"/>
  <c r="U23" i="34"/>
  <c r="T23" i="34"/>
  <c r="S23" i="34"/>
  <c r="R23" i="34"/>
  <c r="Q23" i="34"/>
  <c r="P23" i="34"/>
  <c r="O23" i="34"/>
  <c r="N23" i="34"/>
  <c r="M23" i="34"/>
  <c r="L23" i="34"/>
  <c r="K23" i="34"/>
  <c r="J23" i="34"/>
  <c r="I23" i="34"/>
  <c r="H23" i="34"/>
  <c r="F23" i="34"/>
  <c r="X22" i="34"/>
  <c r="W22" i="34"/>
  <c r="W19" i="34" s="1"/>
  <c r="V22" i="34"/>
  <c r="U22" i="34"/>
  <c r="T22" i="34"/>
  <c r="S22" i="34"/>
  <c r="S19" i="34" s="1"/>
  <c r="R22" i="34"/>
  <c r="Q22" i="34"/>
  <c r="P22" i="34"/>
  <c r="O22" i="34"/>
  <c r="O19" i="34" s="1"/>
  <c r="N22" i="34"/>
  <c r="M22" i="34"/>
  <c r="L22" i="34"/>
  <c r="K22" i="34"/>
  <c r="K19" i="34" s="1"/>
  <c r="J22" i="34"/>
  <c r="I22" i="34"/>
  <c r="H22" i="34"/>
  <c r="G22" i="34"/>
  <c r="F22" i="34"/>
  <c r="X21" i="34"/>
  <c r="W21" i="34"/>
  <c r="V21" i="34"/>
  <c r="V19" i="34" s="1"/>
  <c r="U21" i="34"/>
  <c r="T21" i="34"/>
  <c r="S21" i="34"/>
  <c r="R21" i="34"/>
  <c r="R19" i="34" s="1"/>
  <c r="Q21" i="34"/>
  <c r="P21" i="34"/>
  <c r="O21" i="34"/>
  <c r="N21" i="34"/>
  <c r="N19" i="34" s="1"/>
  <c r="M21" i="34"/>
  <c r="L21" i="34"/>
  <c r="K21" i="34"/>
  <c r="J21" i="34"/>
  <c r="J19" i="34" s="1"/>
  <c r="I21" i="34"/>
  <c r="H21" i="34"/>
  <c r="F21" i="34"/>
  <c r="X20" i="34"/>
  <c r="W20" i="34"/>
  <c r="V20" i="34"/>
  <c r="U20" i="34"/>
  <c r="T20" i="34"/>
  <c r="T19" i="34" s="1"/>
  <c r="S20" i="34"/>
  <c r="R20" i="34"/>
  <c r="Q20" i="34"/>
  <c r="P20" i="34"/>
  <c r="P19" i="34" s="1"/>
  <c r="O20" i="34"/>
  <c r="N20" i="34"/>
  <c r="M20" i="34"/>
  <c r="L20" i="34"/>
  <c r="K20" i="34"/>
  <c r="J20" i="34"/>
  <c r="I20" i="34"/>
  <c r="H20" i="34"/>
  <c r="H19" i="34" s="1"/>
  <c r="F20" i="34"/>
  <c r="L19" i="34"/>
  <c r="G15" i="34"/>
  <c r="G14" i="34"/>
  <c r="G13" i="34"/>
  <c r="G12" i="34"/>
  <c r="G11" i="34"/>
  <c r="G10" i="34"/>
  <c r="G9" i="34"/>
  <c r="G8" i="34"/>
  <c r="G7" i="34"/>
  <c r="G6" i="34"/>
  <c r="X5" i="34"/>
  <c r="W5" i="34"/>
  <c r="V5" i="34"/>
  <c r="U5" i="34"/>
  <c r="T5" i="34"/>
  <c r="S5" i="34"/>
  <c r="R5" i="34"/>
  <c r="Q5" i="34"/>
  <c r="P5" i="34"/>
  <c r="O5" i="34"/>
  <c r="N5" i="34"/>
  <c r="M5" i="34"/>
  <c r="L5" i="34"/>
  <c r="K5" i="34"/>
  <c r="J5" i="34"/>
  <c r="I5" i="34"/>
  <c r="H5" i="34"/>
  <c r="F5" i="34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F41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 s="1"/>
  <c r="F40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G39" i="33" s="1"/>
  <c r="I39" i="33"/>
  <c r="H39" i="33"/>
  <c r="F39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F38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F37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F36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G34" i="33" s="1"/>
  <c r="I34" i="33"/>
  <c r="H34" i="33"/>
  <c r="F34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F33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F32" i="33"/>
  <c r="X31" i="33"/>
  <c r="X28" i="33" s="1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 s="1"/>
  <c r="F31" i="33"/>
  <c r="X30" i="33"/>
  <c r="W30" i="33"/>
  <c r="V30" i="33"/>
  <c r="U30" i="33"/>
  <c r="T30" i="33"/>
  <c r="S30" i="33"/>
  <c r="R30" i="33"/>
  <c r="Q30" i="33"/>
  <c r="P30" i="33"/>
  <c r="P28" i="33" s="1"/>
  <c r="O30" i="33"/>
  <c r="N30" i="33"/>
  <c r="M30" i="33"/>
  <c r="L30" i="33"/>
  <c r="L28" i="33" s="1"/>
  <c r="K30" i="33"/>
  <c r="J30" i="33"/>
  <c r="I30" i="33"/>
  <c r="H30" i="33"/>
  <c r="F30" i="33"/>
  <c r="F28" i="33" s="1"/>
  <c r="X29" i="33"/>
  <c r="W29" i="33"/>
  <c r="V29" i="33"/>
  <c r="U29" i="33"/>
  <c r="U28" i="33" s="1"/>
  <c r="T29" i="33"/>
  <c r="S29" i="33"/>
  <c r="R29" i="33"/>
  <c r="Q29" i="33"/>
  <c r="Q28" i="33" s="1"/>
  <c r="P29" i="33"/>
  <c r="O29" i="33"/>
  <c r="N29" i="33"/>
  <c r="M29" i="33"/>
  <c r="M28" i="33" s="1"/>
  <c r="L29" i="33"/>
  <c r="K29" i="33"/>
  <c r="J29" i="33"/>
  <c r="I29" i="33"/>
  <c r="I28" i="33" s="1"/>
  <c r="H29" i="33"/>
  <c r="F29" i="33"/>
  <c r="T28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X5" i="33"/>
  <c r="W5" i="33"/>
  <c r="V5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F5" i="33"/>
  <c r="E17" i="32"/>
  <c r="D17" i="32"/>
  <c r="E16" i="32"/>
  <c r="E14" i="32" s="1"/>
  <c r="D16" i="32"/>
  <c r="E15" i="32"/>
  <c r="D15" i="32"/>
  <c r="D14" i="32"/>
  <c r="E13" i="32"/>
  <c r="D13" i="32"/>
  <c r="E12" i="32"/>
  <c r="D12" i="32"/>
  <c r="D18" i="32" s="1"/>
  <c r="E10" i="32"/>
  <c r="D10" i="32"/>
  <c r="E9" i="32"/>
  <c r="D9" i="32"/>
  <c r="E8" i="32"/>
  <c r="D8" i="32"/>
  <c r="E7" i="32"/>
  <c r="D7" i="32"/>
  <c r="E6" i="32"/>
  <c r="D6" i="32"/>
  <c r="E68" i="31"/>
  <c r="D68" i="31"/>
  <c r="E53" i="31"/>
  <c r="D53" i="31"/>
  <c r="E52" i="31"/>
  <c r="E51" i="31"/>
  <c r="E50" i="31"/>
  <c r="E49" i="31"/>
  <c r="E48" i="31"/>
  <c r="E47" i="31"/>
  <c r="E46" i="31"/>
  <c r="E45" i="31"/>
  <c r="E44" i="31"/>
  <c r="E43" i="31"/>
  <c r="E42" i="31" s="1"/>
  <c r="D42" i="31"/>
  <c r="E41" i="31"/>
  <c r="E40" i="31"/>
  <c r="E39" i="31"/>
  <c r="E38" i="31"/>
  <c r="E37" i="31"/>
  <c r="E36" i="31"/>
  <c r="E35" i="31"/>
  <c r="E34" i="31"/>
  <c r="E33" i="31"/>
  <c r="E32" i="31"/>
  <c r="E31" i="31" s="1"/>
  <c r="D31" i="31"/>
  <c r="E30" i="31"/>
  <c r="E29" i="31"/>
  <c r="D29" i="31"/>
  <c r="E28" i="31"/>
  <c r="E27" i="31"/>
  <c r="E26" i="31"/>
  <c r="E25" i="31"/>
  <c r="E22" i="31" s="1"/>
  <c r="E24" i="31"/>
  <c r="E23" i="31"/>
  <c r="D22" i="31"/>
  <c r="E21" i="31"/>
  <c r="E20" i="31"/>
  <c r="E19" i="31"/>
  <c r="E18" i="31"/>
  <c r="E17" i="31"/>
  <c r="E16" i="31"/>
  <c r="D15" i="31"/>
  <c r="E14" i="31"/>
  <c r="E13" i="31"/>
  <c r="E12" i="31"/>
  <c r="E11" i="31"/>
  <c r="E10" i="31"/>
  <c r="D8" i="31"/>
  <c r="D7" i="31" s="1"/>
  <c r="G22" i="5" l="1"/>
  <c r="W22" i="5" s="1"/>
  <c r="G32" i="3"/>
  <c r="W32" i="3" s="1"/>
  <c r="G18" i="3"/>
  <c r="W18" i="3" s="1"/>
  <c r="G15" i="5"/>
  <c r="W15" i="5" s="1"/>
  <c r="D10" i="4"/>
  <c r="G12" i="3"/>
  <c r="W12" i="3" s="1"/>
  <c r="E15" i="31"/>
  <c r="E18" i="32"/>
  <c r="G33" i="33"/>
  <c r="G38" i="33"/>
  <c r="G5" i="34"/>
  <c r="G20" i="34"/>
  <c r="Q19" i="34"/>
  <c r="U19" i="34"/>
  <c r="F19" i="34"/>
  <c r="G26" i="34"/>
  <c r="G25" i="5" s="1"/>
  <c r="W25" i="5" s="1"/>
  <c r="X19" i="34"/>
  <c r="D11" i="32"/>
  <c r="G32" i="33"/>
  <c r="G37" i="33"/>
  <c r="D4" i="36"/>
  <c r="E20" i="3"/>
  <c r="E17" i="5"/>
  <c r="E21" i="3"/>
  <c r="G39" i="5"/>
  <c r="W39" i="5" s="1"/>
  <c r="G51" i="3"/>
  <c r="W51" i="3" s="1"/>
  <c r="H28" i="33"/>
  <c r="M19" i="34"/>
  <c r="E11" i="32"/>
  <c r="E19" i="32" s="1"/>
  <c r="G5" i="33"/>
  <c r="G29" i="33"/>
  <c r="J28" i="33"/>
  <c r="N28" i="33"/>
  <c r="R28" i="33"/>
  <c r="V28" i="33"/>
  <c r="K28" i="33"/>
  <c r="O28" i="33"/>
  <c r="S28" i="33"/>
  <c r="W28" i="33"/>
  <c r="G36" i="33"/>
  <c r="G41" i="33"/>
  <c r="G23" i="34"/>
  <c r="G20" i="3" s="1"/>
  <c r="W20" i="3" s="1"/>
  <c r="E13" i="36"/>
  <c r="C4" i="36"/>
  <c r="E4" i="36" s="1"/>
  <c r="I19" i="34"/>
  <c r="G21" i="34"/>
  <c r="G30" i="33"/>
  <c r="D19" i="32"/>
  <c r="G28" i="33" l="1"/>
  <c r="E8" i="5"/>
  <c r="E9" i="4"/>
  <c r="O12" i="4"/>
  <c r="E18" i="5"/>
  <c r="E14" i="3"/>
  <c r="G11" i="3"/>
  <c r="W11" i="3" s="1"/>
  <c r="G7" i="5"/>
  <c r="W7" i="5" s="1"/>
  <c r="G36" i="3"/>
  <c r="W36" i="3" s="1"/>
  <c r="O18" i="4"/>
  <c r="E32" i="3"/>
  <c r="S30" i="4"/>
  <c r="E22" i="5"/>
  <c r="E18" i="3"/>
  <c r="E15" i="5"/>
  <c r="L16" i="4"/>
  <c r="G19" i="34"/>
  <c r="D11" i="2" s="1"/>
  <c r="G14" i="3"/>
  <c r="W14" i="3" s="1"/>
  <c r="G18" i="5"/>
  <c r="W18" i="5" s="1"/>
  <c r="H25" i="4"/>
  <c r="E27" i="3"/>
  <c r="E11" i="5"/>
  <c r="E73" i="24"/>
  <c r="E64" i="24"/>
  <c r="E63" i="24"/>
  <c r="E61" i="24"/>
  <c r="E7" i="5" l="1"/>
  <c r="M13" i="27"/>
  <c r="E9" i="31"/>
  <c r="E8" i="31" s="1"/>
  <c r="E7" i="31" s="1"/>
  <c r="E6" i="31" s="1"/>
  <c r="K33" i="27"/>
  <c r="L33" i="27"/>
  <c r="L12" i="27" s="1"/>
  <c r="K6" i="27" l="1"/>
  <c r="K29" i="27" s="1"/>
  <c r="K30" i="27" s="1"/>
  <c r="L6" i="27"/>
  <c r="K12" i="27" l="1"/>
  <c r="F10" i="5"/>
  <c r="G10" i="5"/>
  <c r="W10" i="5" s="1"/>
  <c r="E10" i="5"/>
  <c r="D11" i="5"/>
  <c r="C11" i="5" s="1"/>
  <c r="D15" i="5"/>
  <c r="D10" i="5" l="1"/>
  <c r="E29" i="29"/>
  <c r="D29" i="29"/>
  <c r="F29" i="29" s="1"/>
  <c r="F35" i="29" s="1"/>
  <c r="F36" i="29" s="1"/>
  <c r="C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AB6" i="16" l="1"/>
  <c r="AB307" i="16"/>
  <c r="AB311" i="16"/>
  <c r="V307" i="16"/>
  <c r="V306" i="16"/>
  <c r="AH6" i="16"/>
  <c r="AB2" i="16" l="1"/>
  <c r="AC2" i="16" s="1"/>
  <c r="V6" i="16" l="1"/>
  <c r="G306" i="16"/>
  <c r="H306" i="16"/>
  <c r="I306" i="16"/>
  <c r="J306" i="16"/>
  <c r="K306" i="16"/>
  <c r="L306" i="16"/>
  <c r="M306" i="16"/>
  <c r="N306" i="16"/>
  <c r="O306" i="16"/>
  <c r="P306" i="16"/>
  <c r="Q306" i="16"/>
  <c r="R306" i="16"/>
  <c r="S306" i="16"/>
  <c r="T306" i="16"/>
  <c r="U306" i="16"/>
  <c r="W306" i="16"/>
  <c r="G307" i="16"/>
  <c r="H307" i="16"/>
  <c r="I307" i="16"/>
  <c r="J307" i="16"/>
  <c r="K307" i="16"/>
  <c r="L307" i="16"/>
  <c r="M307" i="16"/>
  <c r="N307" i="16"/>
  <c r="O307" i="16"/>
  <c r="P307" i="16"/>
  <c r="Q307" i="16"/>
  <c r="R307" i="16"/>
  <c r="S307" i="16"/>
  <c r="T307" i="16"/>
  <c r="U307" i="16"/>
  <c r="W307" i="16"/>
  <c r="G308" i="16"/>
  <c r="H308" i="16"/>
  <c r="I308" i="16"/>
  <c r="J308" i="16"/>
  <c r="K308" i="16"/>
  <c r="L308" i="16"/>
  <c r="M308" i="16"/>
  <c r="N308" i="16"/>
  <c r="O308" i="16"/>
  <c r="P308" i="16"/>
  <c r="Q308" i="16"/>
  <c r="R308" i="16"/>
  <c r="S308" i="16"/>
  <c r="T308" i="16"/>
  <c r="U308" i="16"/>
  <c r="V308" i="16"/>
  <c r="W308" i="16"/>
  <c r="G309" i="16"/>
  <c r="G315" i="16" s="1"/>
  <c r="H309" i="16"/>
  <c r="I309" i="16"/>
  <c r="J309" i="16"/>
  <c r="K309" i="16"/>
  <c r="K315" i="16" s="1"/>
  <c r="L309" i="16"/>
  <c r="M309" i="16"/>
  <c r="N309" i="16"/>
  <c r="O309" i="16"/>
  <c r="O315" i="16" s="1"/>
  <c r="P309" i="16"/>
  <c r="Q309" i="16"/>
  <c r="R309" i="16"/>
  <c r="R315" i="16" s="1"/>
  <c r="S309" i="16"/>
  <c r="S315" i="16" s="1"/>
  <c r="T309" i="16"/>
  <c r="U309" i="16"/>
  <c r="V309" i="16"/>
  <c r="W309" i="16"/>
  <c r="W315" i="16" s="1"/>
  <c r="G310" i="16"/>
  <c r="H310" i="16"/>
  <c r="I310" i="16"/>
  <c r="J310" i="16"/>
  <c r="K310" i="16"/>
  <c r="L310" i="16"/>
  <c r="M310" i="16"/>
  <c r="N310" i="16"/>
  <c r="O310" i="16"/>
  <c r="P310" i="16"/>
  <c r="Q310" i="16"/>
  <c r="R310" i="16"/>
  <c r="S310" i="16"/>
  <c r="T310" i="16"/>
  <c r="U310" i="16"/>
  <c r="V310" i="16"/>
  <c r="W310" i="16"/>
  <c r="G311" i="16"/>
  <c r="H311" i="16"/>
  <c r="I311" i="16"/>
  <c r="J311" i="16"/>
  <c r="K311" i="16"/>
  <c r="L311" i="16"/>
  <c r="M311" i="16"/>
  <c r="N311" i="16"/>
  <c r="O311" i="16"/>
  <c r="P311" i="16"/>
  <c r="Q311" i="16"/>
  <c r="R311" i="16"/>
  <c r="S311" i="16"/>
  <c r="T311" i="16"/>
  <c r="U311" i="16"/>
  <c r="V311" i="16"/>
  <c r="W311" i="16"/>
  <c r="G312" i="16"/>
  <c r="H312" i="16"/>
  <c r="I312" i="16"/>
  <c r="J312" i="16"/>
  <c r="K312" i="16"/>
  <c r="L312" i="16"/>
  <c r="M312" i="16"/>
  <c r="N312" i="16"/>
  <c r="O312" i="16"/>
  <c r="P312" i="16"/>
  <c r="Q312" i="16"/>
  <c r="R312" i="16"/>
  <c r="S312" i="16"/>
  <c r="T312" i="16"/>
  <c r="U312" i="16"/>
  <c r="V312" i="16"/>
  <c r="W312" i="16"/>
  <c r="G313" i="16"/>
  <c r="H313" i="16"/>
  <c r="I313" i="16"/>
  <c r="J313" i="16"/>
  <c r="K313" i="16"/>
  <c r="L313" i="16"/>
  <c r="M313" i="16"/>
  <c r="N313" i="16"/>
  <c r="O313" i="16"/>
  <c r="P313" i="16"/>
  <c r="Q313" i="16"/>
  <c r="R313" i="16"/>
  <c r="S313" i="16"/>
  <c r="T313" i="16"/>
  <c r="U313" i="16"/>
  <c r="V313" i="16"/>
  <c r="W313" i="16"/>
  <c r="G314" i="16"/>
  <c r="H314" i="16"/>
  <c r="I314" i="16"/>
  <c r="J314" i="16"/>
  <c r="K314" i="16"/>
  <c r="L314" i="16"/>
  <c r="M314" i="16"/>
  <c r="N314" i="16"/>
  <c r="O314" i="16"/>
  <c r="P314" i="16"/>
  <c r="Q314" i="16"/>
  <c r="R314" i="16"/>
  <c r="S314" i="16"/>
  <c r="T314" i="16"/>
  <c r="U314" i="16"/>
  <c r="V314" i="16"/>
  <c r="W314" i="16"/>
  <c r="I315" i="16"/>
  <c r="M315" i="16"/>
  <c r="N315" i="16"/>
  <c r="Q315" i="16"/>
  <c r="U315" i="16"/>
  <c r="V315" i="16"/>
  <c r="V316" i="16" s="1"/>
  <c r="AN6" i="16"/>
  <c r="G318" i="16"/>
  <c r="H318" i="16"/>
  <c r="I318" i="16"/>
  <c r="I334" i="16" s="1"/>
  <c r="J318" i="16"/>
  <c r="K318" i="16"/>
  <c r="L318" i="16"/>
  <c r="M318" i="16"/>
  <c r="M334" i="16" s="1"/>
  <c r="N318" i="16"/>
  <c r="O318" i="16"/>
  <c r="P318" i="16"/>
  <c r="Q318" i="16"/>
  <c r="Q334" i="16" s="1"/>
  <c r="R318" i="16"/>
  <c r="S318" i="16"/>
  <c r="T318" i="16"/>
  <c r="U318" i="16"/>
  <c r="U334" i="16" s="1"/>
  <c r="V318" i="16"/>
  <c r="W318" i="16"/>
  <c r="X318" i="16"/>
  <c r="Y318" i="16"/>
  <c r="Y334" i="16" s="1"/>
  <c r="Z318" i="16"/>
  <c r="AA318" i="16"/>
  <c r="AB318" i="16"/>
  <c r="AC318" i="16"/>
  <c r="AC334" i="16" s="1"/>
  <c r="AD318" i="16"/>
  <c r="AE318" i="16"/>
  <c r="AF318" i="16"/>
  <c r="AG318" i="16"/>
  <c r="AG334" i="16" s="1"/>
  <c r="AH318" i="16"/>
  <c r="AI318" i="16"/>
  <c r="AJ318" i="16"/>
  <c r="AK318" i="16"/>
  <c r="AK334" i="16" s="1"/>
  <c r="AL318" i="16"/>
  <c r="AM318" i="16"/>
  <c r="AN318" i="16"/>
  <c r="G319" i="16"/>
  <c r="H319" i="16"/>
  <c r="I319" i="16"/>
  <c r="J319" i="16"/>
  <c r="K319" i="16"/>
  <c r="K334" i="16" s="1"/>
  <c r="L319" i="16"/>
  <c r="M319" i="16"/>
  <c r="N319" i="16"/>
  <c r="O319" i="16"/>
  <c r="P319" i="16"/>
  <c r="Q319" i="16"/>
  <c r="R319" i="16"/>
  <c r="S319" i="16"/>
  <c r="S334" i="16" s="1"/>
  <c r="T319" i="16"/>
  <c r="U319" i="16"/>
  <c r="V319" i="16"/>
  <c r="W319" i="16"/>
  <c r="X319" i="16"/>
  <c r="Y319" i="16"/>
  <c r="Z319" i="16"/>
  <c r="AA319" i="16"/>
  <c r="AA334" i="16" s="1"/>
  <c r="AB319" i="16"/>
  <c r="AC319" i="16"/>
  <c r="AD319" i="16"/>
  <c r="AE319" i="16"/>
  <c r="AF319" i="16"/>
  <c r="AG319" i="16"/>
  <c r="AH319" i="16"/>
  <c r="AI319" i="16"/>
  <c r="AI334" i="16" s="1"/>
  <c r="AJ319" i="16"/>
  <c r="AK319" i="16"/>
  <c r="AL319" i="16"/>
  <c r="AM319" i="16"/>
  <c r="AN319" i="16"/>
  <c r="G320" i="16"/>
  <c r="H320" i="16"/>
  <c r="I320" i="16"/>
  <c r="J320" i="16"/>
  <c r="K320" i="16"/>
  <c r="L320" i="16"/>
  <c r="M320" i="16"/>
  <c r="M336" i="16" s="1"/>
  <c r="N320" i="16"/>
  <c r="O320" i="16"/>
  <c r="P320" i="16"/>
  <c r="Q320" i="16"/>
  <c r="R320" i="16"/>
  <c r="S320" i="16"/>
  <c r="T320" i="16"/>
  <c r="U320" i="16"/>
  <c r="U336" i="16" s="1"/>
  <c r="V320" i="16"/>
  <c r="W320" i="16"/>
  <c r="X320" i="16"/>
  <c r="Y320" i="16"/>
  <c r="Z320" i="16"/>
  <c r="AA320" i="16"/>
  <c r="AB320" i="16"/>
  <c r="AC320" i="16"/>
  <c r="AC336" i="16" s="1"/>
  <c r="AD320" i="16"/>
  <c r="AE320" i="16"/>
  <c r="AF320" i="16"/>
  <c r="AG320" i="16"/>
  <c r="AH320" i="16"/>
  <c r="AI320" i="16"/>
  <c r="AJ320" i="16"/>
  <c r="AK320" i="16"/>
  <c r="AK336" i="16" s="1"/>
  <c r="AL320" i="16"/>
  <c r="AM320" i="16"/>
  <c r="AN320" i="16"/>
  <c r="G321" i="16"/>
  <c r="H321" i="16"/>
  <c r="I321" i="16"/>
  <c r="J321" i="16"/>
  <c r="K321" i="16"/>
  <c r="L321" i="16"/>
  <c r="M321" i="16"/>
  <c r="N321" i="16"/>
  <c r="O321" i="16"/>
  <c r="P321" i="16"/>
  <c r="Q321" i="16"/>
  <c r="R321" i="16"/>
  <c r="S321" i="16"/>
  <c r="T321" i="16"/>
  <c r="U321" i="16"/>
  <c r="V321" i="16"/>
  <c r="W321" i="16"/>
  <c r="X321" i="16"/>
  <c r="Y321" i="16"/>
  <c r="Z321" i="16"/>
  <c r="AA321" i="16"/>
  <c r="AB321" i="16"/>
  <c r="AC321" i="16"/>
  <c r="AD321" i="16"/>
  <c r="AE321" i="16"/>
  <c r="AF321" i="16"/>
  <c r="AG321" i="16"/>
  <c r="AH321" i="16"/>
  <c r="AI321" i="16"/>
  <c r="AJ321" i="16"/>
  <c r="AK321" i="16"/>
  <c r="AL321" i="16"/>
  <c r="AM321" i="16"/>
  <c r="AN321" i="16"/>
  <c r="G322" i="16"/>
  <c r="H322" i="16"/>
  <c r="H335" i="16" s="1"/>
  <c r="I322" i="16"/>
  <c r="I335" i="16" s="1"/>
  <c r="J322" i="16"/>
  <c r="J335" i="16" s="1"/>
  <c r="K322" i="16"/>
  <c r="L322" i="16"/>
  <c r="L335" i="16" s="1"/>
  <c r="M322" i="16"/>
  <c r="M335" i="16" s="1"/>
  <c r="M337" i="16" s="1"/>
  <c r="N322" i="16"/>
  <c r="N335" i="16" s="1"/>
  <c r="O322" i="16"/>
  <c r="P322" i="16"/>
  <c r="Q322" i="16"/>
  <c r="Q335" i="16" s="1"/>
  <c r="Q337" i="16" s="1"/>
  <c r="R322" i="16"/>
  <c r="R335" i="16" s="1"/>
  <c r="S322" i="16"/>
  <c r="T322" i="16"/>
  <c r="U322" i="16"/>
  <c r="V322" i="16"/>
  <c r="V335" i="16" s="1"/>
  <c r="W322" i="16"/>
  <c r="X322" i="16"/>
  <c r="X335" i="16" s="1"/>
  <c r="Y322" i="16"/>
  <c r="Y335" i="16" s="1"/>
  <c r="Y337" i="16" s="1"/>
  <c r="Y338" i="16" s="1"/>
  <c r="Z322" i="16"/>
  <c r="Z335" i="16" s="1"/>
  <c r="AA322" i="16"/>
  <c r="AB322" i="16"/>
  <c r="AB335" i="16" s="1"/>
  <c r="AC322" i="16"/>
  <c r="AC335" i="16" s="1"/>
  <c r="AC337" i="16" s="1"/>
  <c r="AC338" i="16" s="1"/>
  <c r="AD322" i="16"/>
  <c r="AD335" i="16" s="1"/>
  <c r="AE322" i="16"/>
  <c r="AF322" i="16"/>
  <c r="AG322" i="16"/>
  <c r="AG335" i="16" s="1"/>
  <c r="AG337" i="16" s="1"/>
  <c r="AG338" i="16" s="1"/>
  <c r="AH322" i="16"/>
  <c r="AH335" i="16" s="1"/>
  <c r="AI322" i="16"/>
  <c r="AJ322" i="16"/>
  <c r="AK322" i="16"/>
  <c r="AL322" i="16"/>
  <c r="AL335" i="16" s="1"/>
  <c r="AM322" i="16"/>
  <c r="AN322" i="16"/>
  <c r="AN335" i="16" s="1"/>
  <c r="G323" i="16"/>
  <c r="G336" i="16" s="1"/>
  <c r="H323" i="16"/>
  <c r="I323" i="16"/>
  <c r="J323" i="16"/>
  <c r="K323" i="16"/>
  <c r="K336" i="16" s="1"/>
  <c r="L323" i="16"/>
  <c r="M323" i="16"/>
  <c r="N323" i="16"/>
  <c r="O323" i="16"/>
  <c r="O336" i="16" s="1"/>
  <c r="P323" i="16"/>
  <c r="Q323" i="16"/>
  <c r="R323" i="16"/>
  <c r="S323" i="16"/>
  <c r="S336" i="16" s="1"/>
  <c r="T323" i="16"/>
  <c r="U323" i="16"/>
  <c r="V323" i="16"/>
  <c r="W323" i="16"/>
  <c r="W336" i="16" s="1"/>
  <c r="X323" i="16"/>
  <c r="Y323" i="16"/>
  <c r="Z323" i="16"/>
  <c r="AA323" i="16"/>
  <c r="AA336" i="16" s="1"/>
  <c r="AB323" i="16"/>
  <c r="AC323" i="16"/>
  <c r="AD323" i="16"/>
  <c r="AE323" i="16"/>
  <c r="AE336" i="16" s="1"/>
  <c r="AF323" i="16"/>
  <c r="AG323" i="16"/>
  <c r="AH323" i="16"/>
  <c r="AI323" i="16"/>
  <c r="AI336" i="16" s="1"/>
  <c r="AJ323" i="16"/>
  <c r="AK323" i="16"/>
  <c r="AL323" i="16"/>
  <c r="AM323" i="16"/>
  <c r="AM336" i="16" s="1"/>
  <c r="AN323" i="16"/>
  <c r="G324" i="16"/>
  <c r="H324" i="16"/>
  <c r="I324" i="16"/>
  <c r="J324" i="16"/>
  <c r="K324" i="16"/>
  <c r="L324" i="16"/>
  <c r="M324" i="16"/>
  <c r="N324" i="16"/>
  <c r="O324" i="16"/>
  <c r="P324" i="16"/>
  <c r="Q324" i="16"/>
  <c r="R324" i="16"/>
  <c r="S324" i="16"/>
  <c r="T324" i="16"/>
  <c r="U324" i="16"/>
  <c r="V324" i="16"/>
  <c r="W324" i="16"/>
  <c r="X324" i="16"/>
  <c r="Y324" i="16"/>
  <c r="Z324" i="16"/>
  <c r="AA324" i="16"/>
  <c r="AB324" i="16"/>
  <c r="AC324" i="16"/>
  <c r="AD324" i="16"/>
  <c r="AE324" i="16"/>
  <c r="AF324" i="16"/>
  <c r="AG324" i="16"/>
  <c r="AH324" i="16"/>
  <c r="AI324" i="16"/>
  <c r="AJ324" i="16"/>
  <c r="AK324" i="16"/>
  <c r="AL324" i="16"/>
  <c r="AM324" i="16"/>
  <c r="AN324" i="16"/>
  <c r="G325" i="16"/>
  <c r="H325" i="16"/>
  <c r="I325" i="16"/>
  <c r="J325" i="16"/>
  <c r="K325" i="16"/>
  <c r="L325" i="16"/>
  <c r="M325" i="16"/>
  <c r="N325" i="16"/>
  <c r="O325" i="16"/>
  <c r="P325" i="16"/>
  <c r="Q325" i="16"/>
  <c r="R325" i="16"/>
  <c r="S325" i="16"/>
  <c r="T325" i="16"/>
  <c r="U325" i="16"/>
  <c r="V325" i="16"/>
  <c r="W325" i="16"/>
  <c r="X325" i="16"/>
  <c r="Y325" i="16"/>
  <c r="Z325" i="16"/>
  <c r="AA325" i="16"/>
  <c r="AB325" i="16"/>
  <c r="AC325" i="16"/>
  <c r="AD325" i="16"/>
  <c r="AE325" i="16"/>
  <c r="AF325" i="16"/>
  <c r="AG325" i="16"/>
  <c r="AH325" i="16"/>
  <c r="AI325" i="16"/>
  <c r="AJ325" i="16"/>
  <c r="AK325" i="16"/>
  <c r="AL325" i="16"/>
  <c r="AM325" i="16"/>
  <c r="AN325" i="16"/>
  <c r="G326" i="16"/>
  <c r="H326" i="16"/>
  <c r="I326" i="16"/>
  <c r="J326" i="16"/>
  <c r="K326" i="16"/>
  <c r="L326" i="16"/>
  <c r="M326" i="16"/>
  <c r="N326" i="16"/>
  <c r="O326" i="16"/>
  <c r="P326" i="16"/>
  <c r="Q326" i="16"/>
  <c r="R326" i="16"/>
  <c r="S326" i="16"/>
  <c r="T326" i="16"/>
  <c r="U326" i="16"/>
  <c r="V326" i="16"/>
  <c r="W326" i="16"/>
  <c r="X326" i="16"/>
  <c r="Y326" i="16"/>
  <c r="Z326" i="16"/>
  <c r="AA326" i="16"/>
  <c r="AB326" i="16"/>
  <c r="AC326" i="16"/>
  <c r="AD326" i="16"/>
  <c r="AE326" i="16"/>
  <c r="AF326" i="16"/>
  <c r="AG326" i="16"/>
  <c r="AH326" i="16"/>
  <c r="AI326" i="16"/>
  <c r="AJ326" i="16"/>
  <c r="AK326" i="16"/>
  <c r="AL326" i="16"/>
  <c r="AM326" i="16"/>
  <c r="AN326" i="16"/>
  <c r="G327" i="16"/>
  <c r="H327" i="16"/>
  <c r="I327" i="16"/>
  <c r="J327" i="16"/>
  <c r="K327" i="16"/>
  <c r="L327" i="16"/>
  <c r="M327" i="16"/>
  <c r="N327" i="16"/>
  <c r="O327" i="16"/>
  <c r="P327" i="16"/>
  <c r="Q327" i="16"/>
  <c r="R327" i="16"/>
  <c r="S327" i="16"/>
  <c r="T327" i="16"/>
  <c r="U327" i="16"/>
  <c r="V327" i="16"/>
  <c r="W327" i="16"/>
  <c r="X327" i="16"/>
  <c r="Y327" i="16"/>
  <c r="Z327" i="16"/>
  <c r="AA327" i="16"/>
  <c r="AB327" i="16"/>
  <c r="AC327" i="16"/>
  <c r="AD327" i="16"/>
  <c r="AE327" i="16"/>
  <c r="AF327" i="16"/>
  <c r="AG327" i="16"/>
  <c r="AH327" i="16"/>
  <c r="AI327" i="16"/>
  <c r="AJ327" i="16"/>
  <c r="AK327" i="16"/>
  <c r="AL327" i="16"/>
  <c r="AM327" i="16"/>
  <c r="AN327" i="16"/>
  <c r="G328" i="16"/>
  <c r="H328" i="16"/>
  <c r="I328" i="16"/>
  <c r="J328" i="16"/>
  <c r="K328" i="16"/>
  <c r="L328" i="16"/>
  <c r="M328" i="16"/>
  <c r="N328" i="16"/>
  <c r="O328" i="16"/>
  <c r="P328" i="16"/>
  <c r="Q328" i="16"/>
  <c r="R328" i="16"/>
  <c r="S328" i="16"/>
  <c r="T328" i="16"/>
  <c r="U328" i="16"/>
  <c r="V328" i="16"/>
  <c r="W328" i="16"/>
  <c r="X328" i="16"/>
  <c r="Y328" i="16"/>
  <c r="Z328" i="16"/>
  <c r="AA328" i="16"/>
  <c r="AB328" i="16"/>
  <c r="AC328" i="16"/>
  <c r="AD328" i="16"/>
  <c r="AE328" i="16"/>
  <c r="AF328" i="16"/>
  <c r="AG328" i="16"/>
  <c r="AH328" i="16"/>
  <c r="AI328" i="16"/>
  <c r="AJ328" i="16"/>
  <c r="AK328" i="16"/>
  <c r="AL328" i="16"/>
  <c r="AM328" i="16"/>
  <c r="AN328" i="16"/>
  <c r="G329" i="16"/>
  <c r="H329" i="16"/>
  <c r="I329" i="16"/>
  <c r="J329" i="16"/>
  <c r="K329" i="16"/>
  <c r="L329" i="16"/>
  <c r="M329" i="16"/>
  <c r="N329" i="16"/>
  <c r="O329" i="16"/>
  <c r="P329" i="16"/>
  <c r="Q329" i="16"/>
  <c r="R329" i="16"/>
  <c r="S329" i="16"/>
  <c r="T329" i="16"/>
  <c r="U329" i="16"/>
  <c r="V329" i="16"/>
  <c r="W329" i="16"/>
  <c r="X329" i="16"/>
  <c r="Y329" i="16"/>
  <c r="Z329" i="16"/>
  <c r="AA329" i="16"/>
  <c r="AB329" i="16"/>
  <c r="AC329" i="16"/>
  <c r="AD329" i="16"/>
  <c r="AE329" i="16"/>
  <c r="AF329" i="16"/>
  <c r="AG329" i="16"/>
  <c r="AH329" i="16"/>
  <c r="AI329" i="16"/>
  <c r="AJ329" i="16"/>
  <c r="AK329" i="16"/>
  <c r="AL329" i="16"/>
  <c r="AM329" i="16"/>
  <c r="AN329" i="16"/>
  <c r="G330" i="16"/>
  <c r="H330" i="16"/>
  <c r="I330" i="16"/>
  <c r="J330" i="16"/>
  <c r="K330" i="16"/>
  <c r="L330" i="16"/>
  <c r="M330" i="16"/>
  <c r="N330" i="16"/>
  <c r="O330" i="16"/>
  <c r="P330" i="16"/>
  <c r="Q330" i="16"/>
  <c r="R330" i="16"/>
  <c r="S330" i="16"/>
  <c r="T330" i="16"/>
  <c r="U330" i="16"/>
  <c r="V330" i="16"/>
  <c r="W330" i="16"/>
  <c r="X330" i="16"/>
  <c r="Y330" i="16"/>
  <c r="Z330" i="16"/>
  <c r="AA330" i="16"/>
  <c r="AB330" i="16"/>
  <c r="AC330" i="16"/>
  <c r="AD330" i="16"/>
  <c r="AE330" i="16"/>
  <c r="AF330" i="16"/>
  <c r="AG330" i="16"/>
  <c r="AH330" i="16"/>
  <c r="AI330" i="16"/>
  <c r="AJ330" i="16"/>
  <c r="AK330" i="16"/>
  <c r="AL330" i="16"/>
  <c r="AM330" i="16"/>
  <c r="AN330" i="16"/>
  <c r="G331" i="16"/>
  <c r="H331" i="16"/>
  <c r="I331" i="16"/>
  <c r="J331" i="16"/>
  <c r="K331" i="16"/>
  <c r="L331" i="16"/>
  <c r="M331" i="16"/>
  <c r="N331" i="16"/>
  <c r="O331" i="16"/>
  <c r="P331" i="16"/>
  <c r="Q331" i="16"/>
  <c r="R331" i="16"/>
  <c r="S331" i="16"/>
  <c r="T331" i="16"/>
  <c r="U331" i="16"/>
  <c r="V331" i="16"/>
  <c r="W331" i="16"/>
  <c r="X331" i="16"/>
  <c r="Y331" i="16"/>
  <c r="Z331" i="16"/>
  <c r="AA331" i="16"/>
  <c r="AB331" i="16"/>
  <c r="AC331" i="16"/>
  <c r="AD331" i="16"/>
  <c r="AE331" i="16"/>
  <c r="AF331" i="16"/>
  <c r="AG331" i="16"/>
  <c r="AH331" i="16"/>
  <c r="AI331" i="16"/>
  <c r="AJ331" i="16"/>
  <c r="AK331" i="16"/>
  <c r="AL331" i="16"/>
  <c r="AM331" i="16"/>
  <c r="AN331" i="16"/>
  <c r="G332" i="16"/>
  <c r="H332" i="16"/>
  <c r="I332" i="16"/>
  <c r="J332" i="16"/>
  <c r="K332" i="16"/>
  <c r="L332" i="16"/>
  <c r="M332" i="16"/>
  <c r="N332" i="16"/>
  <c r="O332" i="16"/>
  <c r="P332" i="16"/>
  <c r="Q332" i="16"/>
  <c r="R332" i="16"/>
  <c r="S332" i="16"/>
  <c r="T332" i="16"/>
  <c r="U332" i="16"/>
  <c r="V332" i="16"/>
  <c r="W332" i="16"/>
  <c r="X332" i="16"/>
  <c r="Y332" i="16"/>
  <c r="Z332" i="16"/>
  <c r="AA332" i="16"/>
  <c r="AB332" i="16"/>
  <c r="AC332" i="16"/>
  <c r="AD332" i="16"/>
  <c r="AE332" i="16"/>
  <c r="AF332" i="16"/>
  <c r="AG332" i="16"/>
  <c r="AH332" i="16"/>
  <c r="AI332" i="16"/>
  <c r="AJ332" i="16"/>
  <c r="AK332" i="16"/>
  <c r="AL332" i="16"/>
  <c r="AM332" i="16"/>
  <c r="AN332" i="16"/>
  <c r="G334" i="16"/>
  <c r="O334" i="16"/>
  <c r="W334" i="16"/>
  <c r="AE334" i="16"/>
  <c r="AM334" i="16"/>
  <c r="G335" i="16"/>
  <c r="K335" i="16"/>
  <c r="O335" i="16"/>
  <c r="P335" i="16"/>
  <c r="S335" i="16"/>
  <c r="T335" i="16"/>
  <c r="U335" i="16"/>
  <c r="W335" i="16"/>
  <c r="AA335" i="16"/>
  <c r="AE335" i="16"/>
  <c r="AF335" i="16"/>
  <c r="AI335" i="16"/>
  <c r="AJ335" i="16"/>
  <c r="AK335" i="16"/>
  <c r="AM335" i="16"/>
  <c r="I336" i="16"/>
  <c r="Q336" i="16"/>
  <c r="Y336" i="16"/>
  <c r="AG336" i="16"/>
  <c r="X306" i="16"/>
  <c r="Y306" i="16"/>
  <c r="Z306" i="16"/>
  <c r="AA306" i="16"/>
  <c r="AB306" i="16"/>
  <c r="AC306" i="16"/>
  <c r="AD306" i="16"/>
  <c r="AE306" i="16"/>
  <c r="AE315" i="16" s="1"/>
  <c r="AF306" i="16"/>
  <c r="AG306" i="16"/>
  <c r="AH306" i="16"/>
  <c r="AI306" i="16"/>
  <c r="AJ306" i="16"/>
  <c r="AK306" i="16"/>
  <c r="AL306" i="16"/>
  <c r="AM306" i="16"/>
  <c r="AM315" i="16" s="1"/>
  <c r="AN306" i="16"/>
  <c r="X307" i="16"/>
  <c r="Y307" i="16"/>
  <c r="Z307" i="16"/>
  <c r="AA307" i="16"/>
  <c r="AC307" i="16"/>
  <c r="AD307" i="16"/>
  <c r="AE307" i="16"/>
  <c r="AF307" i="16"/>
  <c r="AG307" i="16"/>
  <c r="AH307" i="16"/>
  <c r="AI307" i="16"/>
  <c r="AJ307" i="16"/>
  <c r="AK307" i="16"/>
  <c r="AL307" i="16"/>
  <c r="AM307" i="16"/>
  <c r="AN307" i="16"/>
  <c r="X308" i="16"/>
  <c r="Y308" i="16"/>
  <c r="Z308" i="16"/>
  <c r="AA308" i="16"/>
  <c r="AB308" i="16"/>
  <c r="AC308" i="16"/>
  <c r="AD308" i="16"/>
  <c r="AE308" i="16"/>
  <c r="AF308" i="16"/>
  <c r="AG308" i="16"/>
  <c r="AH308" i="16"/>
  <c r="AI308" i="16"/>
  <c r="AJ308" i="16"/>
  <c r="AK308" i="16"/>
  <c r="AL308" i="16"/>
  <c r="AM308" i="16"/>
  <c r="AN308" i="16"/>
  <c r="X309" i="16"/>
  <c r="Y309" i="16"/>
  <c r="Z309" i="16"/>
  <c r="AA309" i="16"/>
  <c r="AB309" i="16"/>
  <c r="AC309" i="16"/>
  <c r="AC315" i="16" s="1"/>
  <c r="AD309" i="16"/>
  <c r="AE309" i="16"/>
  <c r="AF309" i="16"/>
  <c r="AG309" i="16"/>
  <c r="AH309" i="16"/>
  <c r="AI309" i="16"/>
  <c r="AJ309" i="16"/>
  <c r="AK309" i="16"/>
  <c r="AK315" i="16" s="1"/>
  <c r="AL309" i="16"/>
  <c r="AM309" i="16"/>
  <c r="AN309" i="16"/>
  <c r="X310" i="16"/>
  <c r="Y310" i="16"/>
  <c r="Z310" i="16"/>
  <c r="AA310" i="16"/>
  <c r="AB310" i="16"/>
  <c r="AC310" i="16"/>
  <c r="AD310" i="16"/>
  <c r="AE310" i="16"/>
  <c r="AF310" i="16"/>
  <c r="AG310" i="16"/>
  <c r="AH310" i="16"/>
  <c r="AI310" i="16"/>
  <c r="AJ310" i="16"/>
  <c r="AK310" i="16"/>
  <c r="AL310" i="16"/>
  <c r="AM310" i="16"/>
  <c r="AN310" i="16"/>
  <c r="X311" i="16"/>
  <c r="Y311" i="16"/>
  <c r="Z311" i="16"/>
  <c r="AA311" i="16"/>
  <c r="AC311" i="16"/>
  <c r="AD311" i="16"/>
  <c r="AE311" i="16"/>
  <c r="AF311" i="16"/>
  <c r="AG311" i="16"/>
  <c r="AH311" i="16"/>
  <c r="AI311" i="16"/>
  <c r="AJ311" i="16"/>
  <c r="AK311" i="16"/>
  <c r="AL311" i="16"/>
  <c r="AM311" i="16"/>
  <c r="AN311" i="16"/>
  <c r="X312" i="16"/>
  <c r="Y312" i="16"/>
  <c r="Z312" i="16"/>
  <c r="AA312" i="16"/>
  <c r="AB312" i="16"/>
  <c r="AC312" i="16"/>
  <c r="AD312" i="16"/>
  <c r="AE312" i="16"/>
  <c r="AF312" i="16"/>
  <c r="AG312" i="16"/>
  <c r="AH312" i="16"/>
  <c r="AI312" i="16"/>
  <c r="AJ312" i="16"/>
  <c r="AK312" i="16"/>
  <c r="AL312" i="16"/>
  <c r="AM312" i="16"/>
  <c r="AN312" i="16"/>
  <c r="X313" i="16"/>
  <c r="Y313" i="16"/>
  <c r="Z313" i="16"/>
  <c r="AA313" i="16"/>
  <c r="AB313" i="16"/>
  <c r="AC313" i="16"/>
  <c r="AD313" i="16"/>
  <c r="AE313" i="16"/>
  <c r="AF313" i="16"/>
  <c r="AG313" i="16"/>
  <c r="AH313" i="16"/>
  <c r="AI313" i="16"/>
  <c r="AJ313" i="16"/>
  <c r="AK313" i="16"/>
  <c r="AL313" i="16"/>
  <c r="AM313" i="16"/>
  <c r="AN313" i="16"/>
  <c r="X314" i="16"/>
  <c r="Y314" i="16"/>
  <c r="Z314" i="16"/>
  <c r="AA314" i="16"/>
  <c r="AB314" i="16"/>
  <c r="AC314" i="16"/>
  <c r="AD314" i="16"/>
  <c r="AE314" i="16"/>
  <c r="AF314" i="16"/>
  <c r="AG314" i="16"/>
  <c r="AH314" i="16"/>
  <c r="AI314" i="16"/>
  <c r="AJ314" i="16"/>
  <c r="AK314" i="16"/>
  <c r="AL314" i="16"/>
  <c r="AM314" i="16"/>
  <c r="AN314" i="16"/>
  <c r="Y315" i="16"/>
  <c r="AA315" i="16"/>
  <c r="AG315" i="16"/>
  <c r="AI315" i="16"/>
  <c r="AN315" i="16" l="1"/>
  <c r="AF315" i="16"/>
  <c r="J315" i="16"/>
  <c r="AJ315" i="16"/>
  <c r="AK337" i="16"/>
  <c r="AK338" i="16" s="1"/>
  <c r="U337" i="16"/>
  <c r="U338" i="16" s="1"/>
  <c r="X315" i="16"/>
  <c r="AJ336" i="16"/>
  <c r="AJ337" i="16" s="1"/>
  <c r="AJ338" i="16" s="1"/>
  <c r="AF336" i="16"/>
  <c r="AB336" i="16"/>
  <c r="X336" i="16"/>
  <c r="T336" i="16"/>
  <c r="P336" i="16"/>
  <c r="L336" i="16"/>
  <c r="H336" i="16"/>
  <c r="AD336" i="16"/>
  <c r="AD337" i="16" s="1"/>
  <c r="AD338" i="16" s="1"/>
  <c r="Z336" i="16"/>
  <c r="V336" i="16"/>
  <c r="R336" i="16"/>
  <c r="R337" i="16" s="1"/>
  <c r="R338" i="16" s="1"/>
  <c r="N336" i="16"/>
  <c r="AN334" i="16"/>
  <c r="AJ334" i="16"/>
  <c r="AF334" i="16"/>
  <c r="AF337" i="16" s="1"/>
  <c r="AF338" i="16" s="1"/>
  <c r="T334" i="16"/>
  <c r="T337" i="16" s="1"/>
  <c r="T338" i="16" s="1"/>
  <c r="P334" i="16"/>
  <c r="L334" i="16"/>
  <c r="H334" i="16"/>
  <c r="AL334" i="16"/>
  <c r="AL337" i="16" s="1"/>
  <c r="AL338" i="16" s="1"/>
  <c r="AH334" i="16"/>
  <c r="AD334" i="16"/>
  <c r="Z334" i="16"/>
  <c r="V334" i="16"/>
  <c r="R334" i="16"/>
  <c r="N334" i="16"/>
  <c r="J334" i="16"/>
  <c r="J337" i="16" s="1"/>
  <c r="J338" i="16" s="1"/>
  <c r="T315" i="16"/>
  <c r="P315" i="16"/>
  <c r="L315" i="16"/>
  <c r="H315" i="16"/>
  <c r="AB334" i="16"/>
  <c r="J336" i="16"/>
  <c r="AH336" i="16"/>
  <c r="AH337" i="16" s="1"/>
  <c r="AH315" i="16"/>
  <c r="AH316" i="16" s="1"/>
  <c r="AD315" i="16"/>
  <c r="AB315" i="16"/>
  <c r="Z315" i="16"/>
  <c r="X334" i="16"/>
  <c r="W337" i="16"/>
  <c r="W338" i="16" s="1"/>
  <c r="O337" i="16"/>
  <c r="O338" i="16" s="1"/>
  <c r="I337" i="16"/>
  <c r="I338" i="16" s="1"/>
  <c r="M338" i="16"/>
  <c r="S337" i="16"/>
  <c r="S338" i="16" s="1"/>
  <c r="K337" i="16"/>
  <c r="K338" i="16" s="1"/>
  <c r="Q338" i="16"/>
  <c r="AL315" i="16"/>
  <c r="AL336" i="16"/>
  <c r="AN336" i="16"/>
  <c r="Z337" i="16"/>
  <c r="Z338" i="16" s="1"/>
  <c r="N337" i="16"/>
  <c r="N338" i="16" s="1"/>
  <c r="P337" i="16"/>
  <c r="P338" i="16" s="1"/>
  <c r="V337" i="16"/>
  <c r="V338" i="16" s="1"/>
  <c r="X337" i="16"/>
  <c r="X338" i="16" s="1"/>
  <c r="H337" i="16"/>
  <c r="H338" i="16" s="1"/>
  <c r="AN337" i="16"/>
  <c r="AN338" i="16" s="1"/>
  <c r="AB337" i="16"/>
  <c r="AB338" i="16" s="1"/>
  <c r="L337" i="16"/>
  <c r="AE337" i="16"/>
  <c r="AE338" i="16" s="1"/>
  <c r="G337" i="16"/>
  <c r="G338" i="16" s="1"/>
  <c r="AI337" i="16"/>
  <c r="AI338" i="16" s="1"/>
  <c r="AM337" i="16"/>
  <c r="AM338" i="16" s="1"/>
  <c r="AA337" i="16"/>
  <c r="AA338" i="16" s="1"/>
  <c r="L338" i="16" l="1"/>
  <c r="AH338" i="16"/>
  <c r="AN342" i="16"/>
  <c r="AM342" i="16"/>
  <c r="AL342" i="16"/>
  <c r="AK342" i="16"/>
  <c r="AJ342" i="16"/>
  <c r="AI342" i="16"/>
  <c r="AH342" i="16"/>
  <c r="AG342" i="16"/>
  <c r="AF342" i="16"/>
  <c r="AE342" i="16"/>
  <c r="AD342" i="16"/>
  <c r="AC342" i="16"/>
  <c r="AB342" i="16"/>
  <c r="AA342" i="16"/>
  <c r="Z342" i="16"/>
  <c r="Y342" i="16"/>
  <c r="X342" i="16"/>
  <c r="W342" i="16"/>
  <c r="V342" i="16"/>
  <c r="U342" i="16"/>
  <c r="T342" i="16"/>
  <c r="S342" i="16"/>
  <c r="R342" i="16"/>
  <c r="Q342" i="16"/>
  <c r="P342" i="16"/>
  <c r="O342" i="16"/>
  <c r="N342" i="16"/>
  <c r="M342" i="16"/>
  <c r="L342" i="16"/>
  <c r="K342" i="16"/>
  <c r="J342" i="16"/>
  <c r="I342" i="16"/>
  <c r="H342" i="16"/>
  <c r="G342" i="16"/>
  <c r="AN341" i="16"/>
  <c r="AM341" i="16"/>
  <c r="AL341" i="16"/>
  <c r="AK341" i="16"/>
  <c r="AJ341" i="16"/>
  <c r="AI341" i="16"/>
  <c r="AH341" i="16"/>
  <c r="AG341" i="16"/>
  <c r="AF341" i="16"/>
  <c r="AE341" i="16"/>
  <c r="AD341" i="16"/>
  <c r="AC341" i="16"/>
  <c r="AB341" i="16"/>
  <c r="AA341" i="16"/>
  <c r="Z341" i="16"/>
  <c r="Y341" i="16"/>
  <c r="X341" i="16"/>
  <c r="W341" i="16"/>
  <c r="V341" i="16"/>
  <c r="U341" i="16"/>
  <c r="T341" i="16"/>
  <c r="S341" i="16"/>
  <c r="R341" i="16"/>
  <c r="Q341" i="16"/>
  <c r="P341" i="16"/>
  <c r="O341" i="16"/>
  <c r="N341" i="16"/>
  <c r="M341" i="16"/>
  <c r="L341" i="16"/>
  <c r="K341" i="16"/>
  <c r="J341" i="16"/>
  <c r="I341" i="16"/>
  <c r="H341" i="16"/>
  <c r="G341" i="16"/>
  <c r="E72" i="24"/>
  <c r="V38" i="4" l="1"/>
  <c r="U38" i="4" s="1"/>
  <c r="P28" i="4"/>
  <c r="M17" i="4"/>
  <c r="I25" i="4"/>
  <c r="M25" i="5" l="1"/>
  <c r="L25" i="5" s="1"/>
  <c r="L26" i="5"/>
  <c r="K7" i="5"/>
  <c r="M24" i="5" l="1"/>
  <c r="K19" i="5" l="1"/>
  <c r="I19" i="5"/>
  <c r="K8" i="5"/>
  <c r="K12" i="5"/>
  <c r="K11" i="5"/>
  <c r="M19" i="5"/>
  <c r="M12" i="5"/>
  <c r="L12" i="5" s="1"/>
  <c r="M11" i="5"/>
  <c r="M18" i="5"/>
  <c r="M16" i="5"/>
  <c r="M15" i="5"/>
  <c r="M8" i="5"/>
  <c r="G348" i="16"/>
  <c r="H348" i="16"/>
  <c r="I348" i="16"/>
  <c r="J348" i="16"/>
  <c r="K348" i="16"/>
  <c r="L348" i="16"/>
  <c r="M348" i="16"/>
  <c r="N348" i="16"/>
  <c r="O348" i="16"/>
  <c r="P348" i="16"/>
  <c r="Q348" i="16"/>
  <c r="R348" i="16"/>
  <c r="S348" i="16"/>
  <c r="T348" i="16"/>
  <c r="U348" i="16"/>
  <c r="V348" i="16"/>
  <c r="W348" i="16"/>
  <c r="X348" i="16"/>
  <c r="Y348" i="16"/>
  <c r="Z348" i="16"/>
  <c r="AA348" i="16"/>
  <c r="AB348" i="16"/>
  <c r="AC348" i="16"/>
  <c r="AD348" i="16"/>
  <c r="AE348" i="16"/>
  <c r="AF348" i="16"/>
  <c r="AG348" i="16"/>
  <c r="AH348" i="16"/>
  <c r="AI348" i="16"/>
  <c r="AJ348" i="16"/>
  <c r="AK348" i="16"/>
  <c r="AL348" i="16"/>
  <c r="AM348" i="16"/>
  <c r="AN348" i="16"/>
  <c r="G352" i="16"/>
  <c r="H352" i="16"/>
  <c r="I352" i="16"/>
  <c r="J352" i="16"/>
  <c r="K352" i="16"/>
  <c r="L352" i="16"/>
  <c r="M352" i="16"/>
  <c r="N352" i="16"/>
  <c r="O352" i="16"/>
  <c r="P352" i="16"/>
  <c r="Q352" i="16"/>
  <c r="R352" i="16"/>
  <c r="S352" i="16"/>
  <c r="T352" i="16"/>
  <c r="U352" i="16"/>
  <c r="V352" i="16"/>
  <c r="W352" i="16"/>
  <c r="X352" i="16"/>
  <c r="Y352" i="16"/>
  <c r="Z352" i="16"/>
  <c r="AA352" i="16"/>
  <c r="AB352" i="16"/>
  <c r="AC352" i="16"/>
  <c r="AD352" i="16"/>
  <c r="AE352" i="16"/>
  <c r="AF352" i="16"/>
  <c r="AG352" i="16"/>
  <c r="AH352" i="16"/>
  <c r="AI352" i="16"/>
  <c r="AJ352" i="16"/>
  <c r="AK352" i="16"/>
  <c r="AL352" i="16"/>
  <c r="AM352" i="16"/>
  <c r="AN352" i="16"/>
  <c r="M10" i="5" l="1"/>
  <c r="E71" i="24"/>
  <c r="E60" i="24" l="1"/>
  <c r="L29" i="27" l="1"/>
  <c r="L30" i="27" s="1"/>
  <c r="J29" i="27"/>
  <c r="J30" i="27" s="1"/>
  <c r="I29" i="27"/>
  <c r="I30" i="27" s="1"/>
  <c r="H29" i="27"/>
  <c r="H30" i="27" s="1"/>
  <c r="G29" i="27"/>
  <c r="G30" i="27" s="1"/>
  <c r="F29" i="27"/>
  <c r="F30" i="27" s="1"/>
  <c r="E29" i="27"/>
  <c r="E30" i="27" s="1"/>
  <c r="D29" i="27"/>
  <c r="D30" i="27" s="1"/>
  <c r="C29" i="27"/>
  <c r="C30" i="27" s="1"/>
  <c r="J23" i="27"/>
  <c r="I23" i="27"/>
  <c r="H23" i="27"/>
  <c r="G23" i="27"/>
  <c r="F23" i="27"/>
  <c r="E23" i="27"/>
  <c r="D23" i="27"/>
  <c r="C23" i="27"/>
  <c r="L15" i="27"/>
  <c r="K15" i="27"/>
  <c r="J15" i="27"/>
  <c r="I15" i="27"/>
  <c r="I7" i="27" s="1"/>
  <c r="H15" i="27"/>
  <c r="H38" i="27" s="1"/>
  <c r="G15" i="27"/>
  <c r="G38" i="27" s="1"/>
  <c r="F15" i="27"/>
  <c r="E15" i="27"/>
  <c r="D15" i="27"/>
  <c r="D38" i="27" s="1"/>
  <c r="C15" i="27"/>
  <c r="C38" i="27" s="1"/>
  <c r="L11" i="27"/>
  <c r="K11" i="27"/>
  <c r="E7" i="27"/>
  <c r="E31" i="27" s="1"/>
  <c r="E32" i="27" s="1"/>
  <c r="L5" i="27"/>
  <c r="K5" i="27"/>
  <c r="O5" i="27" l="1"/>
  <c r="N5" i="27"/>
  <c r="N26" i="27"/>
  <c r="N27" i="27"/>
  <c r="L21" i="27"/>
  <c r="P5" i="27"/>
  <c r="K23" i="27"/>
  <c r="P6" i="27"/>
  <c r="G7" i="27"/>
  <c r="G22" i="27" s="1"/>
  <c r="C7" i="27"/>
  <c r="C20" i="27" s="1"/>
  <c r="I31" i="27"/>
  <c r="I32" i="27" s="1"/>
  <c r="I8" i="27"/>
  <c r="H7" i="27"/>
  <c r="H8" i="27" s="1"/>
  <c r="D7" i="27"/>
  <c r="D8" i="27" s="1"/>
  <c r="E39" i="27"/>
  <c r="I39" i="27"/>
  <c r="L38" i="27"/>
  <c r="L7" i="27"/>
  <c r="L20" i="27" s="1"/>
  <c r="E38" i="27"/>
  <c r="E8" i="27"/>
  <c r="K38" i="27"/>
  <c r="K7" i="27"/>
  <c r="K20" i="27" s="1"/>
  <c r="I38" i="27"/>
  <c r="F24" i="27"/>
  <c r="G8" i="27"/>
  <c r="H20" i="27"/>
  <c r="L23" i="27"/>
  <c r="C24" i="27"/>
  <c r="G24" i="27"/>
  <c r="K24" i="27"/>
  <c r="H31" i="27"/>
  <c r="H32" i="27" s="1"/>
  <c r="F38" i="27"/>
  <c r="J38" i="27"/>
  <c r="G39" i="27"/>
  <c r="J24" i="27"/>
  <c r="C31" i="27"/>
  <c r="C32" i="27" s="1"/>
  <c r="E20" i="27"/>
  <c r="I20" i="27"/>
  <c r="E22" i="27"/>
  <c r="I22" i="27"/>
  <c r="D24" i="27"/>
  <c r="H24" i="27"/>
  <c r="L24" i="27"/>
  <c r="F7" i="27"/>
  <c r="F39" i="27" s="1"/>
  <c r="J7" i="27"/>
  <c r="E24" i="27"/>
  <c r="I24" i="27"/>
  <c r="K22" i="27" l="1"/>
  <c r="C8" i="27"/>
  <c r="C22" i="27"/>
  <c r="C39" i="27"/>
  <c r="D22" i="27"/>
  <c r="G31" i="27"/>
  <c r="G32" i="27" s="1"/>
  <c r="G20" i="27"/>
  <c r="D31" i="27"/>
  <c r="D32" i="27" s="1"/>
  <c r="K31" i="27"/>
  <c r="K32" i="27" s="1"/>
  <c r="H39" i="27"/>
  <c r="K39" i="27"/>
  <c r="L22" i="27"/>
  <c r="D20" i="27"/>
  <c r="L39" i="27"/>
  <c r="D39" i="27"/>
  <c r="L31" i="27"/>
  <c r="L32" i="27" s="1"/>
  <c r="H22" i="27"/>
  <c r="J31" i="27"/>
  <c r="J32" i="27" s="1"/>
  <c r="J22" i="27"/>
  <c r="F31" i="27"/>
  <c r="F32" i="27" s="1"/>
  <c r="F22" i="27"/>
  <c r="F8" i="27"/>
  <c r="J39" i="27"/>
  <c r="J20" i="27"/>
  <c r="F20" i="27"/>
  <c r="L37" i="3" l="1"/>
  <c r="L38" i="3"/>
  <c r="L39" i="3"/>
  <c r="M40" i="3"/>
  <c r="L40" i="3" s="1"/>
  <c r="M36" i="3"/>
  <c r="L36" i="3" s="1"/>
  <c r="M35" i="3" l="1"/>
  <c r="L35" i="3" s="1"/>
  <c r="I50" i="3"/>
  <c r="V23" i="17"/>
  <c r="V23" i="18"/>
  <c r="K21" i="3"/>
  <c r="H28" i="3"/>
  <c r="H29" i="3"/>
  <c r="K27" i="3"/>
  <c r="H27" i="3" s="1"/>
  <c r="K30" i="3"/>
  <c r="K26" i="3" s="1"/>
  <c r="J26" i="3"/>
  <c r="I26" i="3"/>
  <c r="K21" i="20"/>
  <c r="K19" i="20"/>
  <c r="K20" i="20"/>
  <c r="K18" i="20"/>
  <c r="K16" i="20"/>
  <c r="L16" i="20" s="1"/>
  <c r="J16" i="20"/>
  <c r="J30" i="20"/>
  <c r="L30" i="20" s="1"/>
  <c r="AC48" i="4" l="1"/>
  <c r="AC46" i="4" s="1"/>
  <c r="I32" i="5"/>
  <c r="K16" i="5"/>
  <c r="I16" i="5"/>
  <c r="I18" i="5"/>
  <c r="K18" i="5"/>
  <c r="K15" i="20"/>
  <c r="I15" i="5"/>
  <c r="K15" i="5"/>
  <c r="L18" i="20"/>
  <c r="I17" i="5"/>
  <c r="K17" i="5"/>
  <c r="H26" i="3"/>
  <c r="H30" i="3"/>
  <c r="J19" i="20"/>
  <c r="L19" i="20" s="1"/>
  <c r="J20" i="20"/>
  <c r="L20" i="20" s="1"/>
  <c r="J21" i="20"/>
  <c r="L21" i="20" s="1"/>
  <c r="J18" i="20"/>
  <c r="K11" i="3"/>
  <c r="K12" i="3"/>
  <c r="K14" i="5" l="1"/>
  <c r="L23" i="20"/>
  <c r="L27" i="20"/>
  <c r="L24" i="20"/>
  <c r="L28" i="20"/>
  <c r="L26" i="20"/>
  <c r="L25" i="20"/>
  <c r="L29" i="20"/>
  <c r="L22" i="20"/>
  <c r="K20" i="3"/>
  <c r="K19" i="3"/>
  <c r="K18" i="3" l="1"/>
  <c r="K17" i="3" s="1"/>
  <c r="O13" i="2" l="1"/>
  <c r="M30" i="3"/>
  <c r="M27" i="3"/>
  <c r="M20" i="3"/>
  <c r="M19" i="3"/>
  <c r="M18" i="3"/>
  <c r="M12" i="3"/>
  <c r="F10" i="20" l="1"/>
  <c r="E10" i="20"/>
  <c r="P15" i="2" l="1"/>
  <c r="J9" i="20"/>
  <c r="L10" i="20"/>
  <c r="B18" i="21"/>
  <c r="B22" i="21" s="1"/>
  <c r="P12" i="2" l="1"/>
  <c r="D11" i="26"/>
  <c r="D14" i="26"/>
  <c r="D13" i="26"/>
  <c r="D10" i="26"/>
  <c r="D9" i="26"/>
  <c r="D8" i="26"/>
  <c r="D7" i="26" s="1"/>
  <c r="D5" i="26"/>
  <c r="D6" i="26"/>
  <c r="D4" i="26"/>
  <c r="D12" i="26" l="1"/>
  <c r="D3" i="26"/>
  <c r="D15" i="26"/>
  <c r="B26" i="21" l="1"/>
  <c r="B29" i="21" l="1"/>
  <c r="B25" i="21"/>
  <c r="B27" i="21"/>
  <c r="B23" i="21"/>
  <c r="B28" i="21"/>
  <c r="B24" i="21"/>
  <c r="N19" i="4" l="1"/>
  <c r="M17" i="5"/>
  <c r="M21" i="3"/>
  <c r="P17" i="2"/>
  <c r="D9" i="4"/>
  <c r="M7" i="5"/>
  <c r="M11" i="3"/>
  <c r="M10" i="3" s="1"/>
  <c r="B21" i="21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I31" i="24"/>
  <c r="J32" i="24" s="1"/>
  <c r="F32" i="24"/>
  <c r="F33" i="24"/>
  <c r="F34" i="24"/>
  <c r="J34" i="24"/>
  <c r="F35" i="24"/>
  <c r="F36" i="24"/>
  <c r="F37" i="24"/>
  <c r="J37" i="24"/>
  <c r="F38" i="24"/>
  <c r="F39" i="24"/>
  <c r="F40" i="24"/>
  <c r="F41" i="24"/>
  <c r="F42" i="24"/>
  <c r="F43" i="24"/>
  <c r="F308" i="24" s="1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E62" i="24"/>
  <c r="E66" i="24"/>
  <c r="E67" i="24"/>
  <c r="E68" i="24"/>
  <c r="E69" i="24"/>
  <c r="E70" i="24"/>
  <c r="O25" i="23"/>
  <c r="L4" i="23"/>
  <c r="H4" i="23"/>
  <c r="E46" i="3" l="1"/>
  <c r="Y44" i="4"/>
  <c r="E34" i="3"/>
  <c r="E21" i="5"/>
  <c r="E74" i="24"/>
  <c r="E50" i="3"/>
  <c r="AB48" i="4"/>
  <c r="AB46" i="4" s="1"/>
  <c r="E31" i="5"/>
  <c r="L30" i="3"/>
  <c r="L29" i="3"/>
  <c r="L28" i="3"/>
  <c r="L13" i="3"/>
  <c r="H50" i="3"/>
  <c r="H49" i="3"/>
  <c r="H22" i="3"/>
  <c r="H15" i="3"/>
  <c r="H14" i="3"/>
  <c r="H13" i="3"/>
  <c r="E79" i="24" l="1"/>
  <c r="E81" i="24" s="1"/>
  <c r="E75" i="24"/>
  <c r="AL346" i="16"/>
  <c r="AL347" i="16"/>
  <c r="D12" i="3"/>
  <c r="H24" i="4" l="1"/>
  <c r="I24" i="4"/>
  <c r="H11" i="5"/>
  <c r="H12" i="5"/>
  <c r="M6" i="5" l="1"/>
  <c r="G25" i="4"/>
  <c r="K10" i="5"/>
  <c r="AK22" i="4" l="1"/>
  <c r="AM22" i="4" s="1"/>
  <c r="AK23" i="4"/>
  <c r="AM23" i="4" s="1"/>
  <c r="G8" i="4"/>
  <c r="I8" i="4"/>
  <c r="H8" i="4"/>
  <c r="M15" i="4"/>
  <c r="K17" i="4" l="1"/>
  <c r="M6" i="4"/>
  <c r="M14" i="4"/>
  <c r="M5" i="4" l="1"/>
  <c r="H12" i="3" l="1"/>
  <c r="I17" i="3"/>
  <c r="H21" i="3"/>
  <c r="H20" i="3"/>
  <c r="H18" i="3" l="1"/>
  <c r="H19" i="3"/>
  <c r="I14" i="5"/>
  <c r="K6" i="5"/>
  <c r="K16" i="3"/>
  <c r="K10" i="3"/>
  <c r="K9" i="3"/>
  <c r="H11" i="3"/>
  <c r="H10" i="3" s="1"/>
  <c r="K28" i="4"/>
  <c r="P24" i="4"/>
  <c r="L19" i="5"/>
  <c r="L18" i="5"/>
  <c r="L17" i="5"/>
  <c r="L16" i="5"/>
  <c r="L15" i="5"/>
  <c r="L6" i="5"/>
  <c r="L11" i="3"/>
  <c r="L12" i="3"/>
  <c r="L20" i="3"/>
  <c r="L19" i="3"/>
  <c r="L21" i="3"/>
  <c r="P16" i="2"/>
  <c r="H17" i="3" l="1"/>
  <c r="H16" i="3" s="1"/>
  <c r="L10" i="3"/>
  <c r="L9" i="3"/>
  <c r="M17" i="3"/>
  <c r="M16" i="3" s="1"/>
  <c r="L18" i="3"/>
  <c r="L17" i="3" s="1"/>
  <c r="L16" i="3" s="1"/>
  <c r="P23" i="2"/>
  <c r="P26" i="2" s="1"/>
  <c r="K8" i="3"/>
  <c r="M9" i="3"/>
  <c r="L7" i="5"/>
  <c r="M14" i="5"/>
  <c r="M40" i="5" s="1"/>
  <c r="M42" i="5" s="1"/>
  <c r="AL351" i="16"/>
  <c r="L8" i="3" l="1"/>
  <c r="L7" i="3" s="1"/>
  <c r="K7" i="3"/>
  <c r="M8" i="3"/>
  <c r="M7" i="3" s="1"/>
  <c r="L14" i="5"/>
  <c r="AN351" i="16" l="1"/>
  <c r="AM351" i="16"/>
  <c r="AK351" i="16"/>
  <c r="AJ351" i="16"/>
  <c r="AI351" i="16"/>
  <c r="AH351" i="16"/>
  <c r="AG351" i="16"/>
  <c r="AF351" i="16"/>
  <c r="AE351" i="16"/>
  <c r="AD351" i="16"/>
  <c r="AC351" i="16"/>
  <c r="AB351" i="16"/>
  <c r="AA351" i="16"/>
  <c r="Z351" i="16"/>
  <c r="Y351" i="16"/>
  <c r="X351" i="16"/>
  <c r="W351" i="16"/>
  <c r="V351" i="16"/>
  <c r="U351" i="16"/>
  <c r="T351" i="16"/>
  <c r="S351" i="16"/>
  <c r="R351" i="16"/>
  <c r="Q351" i="16"/>
  <c r="P351" i="16"/>
  <c r="O351" i="16"/>
  <c r="N351" i="16"/>
  <c r="M351" i="16"/>
  <c r="L351" i="16"/>
  <c r="K351" i="16"/>
  <c r="J351" i="16"/>
  <c r="I351" i="16"/>
  <c r="H351" i="16"/>
  <c r="G351" i="16"/>
  <c r="A350" i="16"/>
  <c r="AN349" i="16"/>
  <c r="AM349" i="16"/>
  <c r="AL349" i="16"/>
  <c r="AK349" i="16"/>
  <c r="AJ349" i="16"/>
  <c r="AI349" i="16"/>
  <c r="AH349" i="16"/>
  <c r="AG349" i="16"/>
  <c r="AF349" i="16"/>
  <c r="AE349" i="16"/>
  <c r="AD349" i="16"/>
  <c r="AC349" i="16"/>
  <c r="AB349" i="16"/>
  <c r="AA349" i="16"/>
  <c r="Z349" i="16"/>
  <c r="Y349" i="16"/>
  <c r="X349" i="16"/>
  <c r="W349" i="16"/>
  <c r="V349" i="16"/>
  <c r="U349" i="16"/>
  <c r="T349" i="16"/>
  <c r="S349" i="16"/>
  <c r="R349" i="16"/>
  <c r="Q349" i="16"/>
  <c r="P349" i="16"/>
  <c r="O349" i="16"/>
  <c r="N349" i="16"/>
  <c r="M349" i="16"/>
  <c r="L349" i="16"/>
  <c r="K349" i="16"/>
  <c r="J349" i="16"/>
  <c r="I349" i="16"/>
  <c r="H349" i="16"/>
  <c r="G349" i="16"/>
  <c r="AN347" i="16"/>
  <c r="AM347" i="16"/>
  <c r="AK347" i="16"/>
  <c r="AJ347" i="16"/>
  <c r="AI347" i="16"/>
  <c r="AH347" i="16"/>
  <c r="AG347" i="16"/>
  <c r="AF347" i="16"/>
  <c r="AE347" i="16"/>
  <c r="AD347" i="16"/>
  <c r="AC347" i="16"/>
  <c r="AB347" i="16"/>
  <c r="AA347" i="16"/>
  <c r="Z347" i="16"/>
  <c r="Y347" i="16"/>
  <c r="X347" i="16"/>
  <c r="W347" i="16"/>
  <c r="V347" i="16"/>
  <c r="U347" i="16"/>
  <c r="T347" i="16"/>
  <c r="S347" i="16"/>
  <c r="R347" i="16"/>
  <c r="Q347" i="16"/>
  <c r="P347" i="16"/>
  <c r="O347" i="16"/>
  <c r="N347" i="16"/>
  <c r="M347" i="16"/>
  <c r="L347" i="16"/>
  <c r="K347" i="16"/>
  <c r="J347" i="16"/>
  <c r="I347" i="16"/>
  <c r="H347" i="16"/>
  <c r="G347" i="16"/>
  <c r="AN346" i="16"/>
  <c r="AM346" i="16"/>
  <c r="AK346" i="16"/>
  <c r="AJ346" i="16"/>
  <c r="AI346" i="16"/>
  <c r="AH346" i="16"/>
  <c r="AG346" i="16"/>
  <c r="AF346" i="16"/>
  <c r="AE346" i="16"/>
  <c r="AD346" i="16"/>
  <c r="AC346" i="16"/>
  <c r="AB346" i="16"/>
  <c r="AA346" i="16"/>
  <c r="Z346" i="16"/>
  <c r="Y346" i="16"/>
  <c r="X346" i="16"/>
  <c r="W346" i="16"/>
  <c r="V346" i="16"/>
  <c r="U346" i="16"/>
  <c r="T346" i="16"/>
  <c r="S346" i="16"/>
  <c r="R346" i="16"/>
  <c r="Q346" i="16"/>
  <c r="P346" i="16"/>
  <c r="O346" i="16"/>
  <c r="N346" i="16"/>
  <c r="M346" i="16"/>
  <c r="L346" i="16"/>
  <c r="K346" i="16"/>
  <c r="J346" i="16"/>
  <c r="I346" i="16"/>
  <c r="H346" i="16"/>
  <c r="G346" i="16"/>
  <c r="AN345" i="16"/>
  <c r="AM345" i="16"/>
  <c r="AL345" i="16"/>
  <c r="AK345" i="16"/>
  <c r="AJ345" i="16"/>
  <c r="AI345" i="16"/>
  <c r="AH345" i="16"/>
  <c r="AG345" i="16"/>
  <c r="AF345" i="16"/>
  <c r="AE345" i="16"/>
  <c r="AD345" i="16"/>
  <c r="AC345" i="16"/>
  <c r="AB345" i="16"/>
  <c r="AA345" i="16"/>
  <c r="Z345" i="16"/>
  <c r="Y345" i="16"/>
  <c r="X345" i="16"/>
  <c r="W345" i="16"/>
  <c r="V345" i="16"/>
  <c r="U345" i="16"/>
  <c r="T345" i="16"/>
  <c r="S345" i="16"/>
  <c r="R345" i="16"/>
  <c r="Q345" i="16"/>
  <c r="P345" i="16"/>
  <c r="O345" i="16"/>
  <c r="N345" i="16"/>
  <c r="M345" i="16"/>
  <c r="L345" i="16"/>
  <c r="K345" i="16"/>
  <c r="J345" i="16"/>
  <c r="I345" i="16"/>
  <c r="H345" i="16"/>
  <c r="G345" i="16"/>
  <c r="AN344" i="16"/>
  <c r="AM344" i="16"/>
  <c r="AL344" i="16"/>
  <c r="AL354" i="16" s="1"/>
  <c r="AK344" i="16"/>
  <c r="AK354" i="16" s="1"/>
  <c r="AJ344" i="16"/>
  <c r="AJ354" i="16" s="1"/>
  <c r="AI344" i="16"/>
  <c r="AI354" i="16" s="1"/>
  <c r="AH344" i="16"/>
  <c r="AG344" i="16"/>
  <c r="AG354" i="16" s="1"/>
  <c r="AF344" i="16"/>
  <c r="AF354" i="16" s="1"/>
  <c r="AE344" i="16"/>
  <c r="AE354" i="16" s="1"/>
  <c r="AD344" i="16"/>
  <c r="AD354" i="16" s="1"/>
  <c r="AC344" i="16"/>
  <c r="AC354" i="16" s="1"/>
  <c r="AB344" i="16"/>
  <c r="AA344" i="16"/>
  <c r="AA354" i="16" s="1"/>
  <c r="Z344" i="16"/>
  <c r="Z354" i="16" s="1"/>
  <c r="Y344" i="16"/>
  <c r="Y354" i="16" s="1"/>
  <c r="X344" i="16"/>
  <c r="W344" i="16"/>
  <c r="W354" i="16" s="1"/>
  <c r="V344" i="16"/>
  <c r="V354" i="16" s="1"/>
  <c r="U344" i="16"/>
  <c r="U354" i="16" s="1"/>
  <c r="T344" i="16"/>
  <c r="T354" i="16" s="1"/>
  <c r="S344" i="16"/>
  <c r="S354" i="16" s="1"/>
  <c r="R344" i="16"/>
  <c r="R354" i="16" s="1"/>
  <c r="Q344" i="16"/>
  <c r="Q354" i="16" s="1"/>
  <c r="P344" i="16"/>
  <c r="P354" i="16" s="1"/>
  <c r="O344" i="16"/>
  <c r="O354" i="16" s="1"/>
  <c r="N344" i="16"/>
  <c r="N354" i="16" s="1"/>
  <c r="M344" i="16"/>
  <c r="M354" i="16" s="1"/>
  <c r="L344" i="16"/>
  <c r="L354" i="16" s="1"/>
  <c r="K344" i="16"/>
  <c r="K354" i="16" s="1"/>
  <c r="J344" i="16"/>
  <c r="J354" i="16" s="1"/>
  <c r="I344" i="16"/>
  <c r="I354" i="16" s="1"/>
  <c r="H344" i="16"/>
  <c r="H354" i="16" s="1"/>
  <c r="G344" i="16"/>
  <c r="G354" i="16" s="1"/>
  <c r="AN343" i="16"/>
  <c r="AM343" i="16"/>
  <c r="AL343" i="16"/>
  <c r="AK343" i="16"/>
  <c r="AJ343" i="16"/>
  <c r="AI343" i="16"/>
  <c r="AH343" i="16"/>
  <c r="AG343" i="16"/>
  <c r="AF343" i="16"/>
  <c r="AE343" i="16"/>
  <c r="AD343" i="16"/>
  <c r="AC343" i="16"/>
  <c r="AB343" i="16"/>
  <c r="AA343" i="16"/>
  <c r="Z343" i="16"/>
  <c r="Y343" i="16"/>
  <c r="X343" i="16"/>
  <c r="W343" i="16"/>
  <c r="V343" i="16"/>
  <c r="U343" i="16"/>
  <c r="T343" i="16"/>
  <c r="S343" i="16"/>
  <c r="R343" i="16"/>
  <c r="Q343" i="16"/>
  <c r="P343" i="16"/>
  <c r="O343" i="16"/>
  <c r="N343" i="16"/>
  <c r="M343" i="16"/>
  <c r="L343" i="16"/>
  <c r="K343" i="16"/>
  <c r="J343" i="16"/>
  <c r="I343" i="16"/>
  <c r="H343" i="16"/>
  <c r="G343" i="16"/>
  <c r="A324" i="16"/>
  <c r="F304" i="16"/>
  <c r="E304" i="16"/>
  <c r="F303" i="16"/>
  <c r="E303" i="16"/>
  <c r="F302" i="16"/>
  <c r="E302" i="16"/>
  <c r="F301" i="16"/>
  <c r="E301" i="16"/>
  <c r="F300" i="16"/>
  <c r="E300" i="16"/>
  <c r="F299" i="16"/>
  <c r="E299" i="16"/>
  <c r="F298" i="16"/>
  <c r="E298" i="16"/>
  <c r="F297" i="16"/>
  <c r="E297" i="16"/>
  <c r="F296" i="16"/>
  <c r="E296" i="16"/>
  <c r="F295" i="16"/>
  <c r="E295" i="16"/>
  <c r="F294" i="16"/>
  <c r="E294" i="16"/>
  <c r="F293" i="16"/>
  <c r="F342" i="16" s="1"/>
  <c r="E293" i="16"/>
  <c r="E342" i="16" s="1"/>
  <c r="F292" i="16"/>
  <c r="E292" i="16"/>
  <c r="F291" i="16"/>
  <c r="E291" i="16"/>
  <c r="F290" i="16"/>
  <c r="E290" i="16"/>
  <c r="F289" i="16"/>
  <c r="E289" i="16"/>
  <c r="F288" i="16"/>
  <c r="E288" i="16"/>
  <c r="F287" i="16"/>
  <c r="E287" i="16"/>
  <c r="F286" i="16"/>
  <c r="E286" i="16"/>
  <c r="F285" i="16"/>
  <c r="E285" i="16"/>
  <c r="F284" i="16"/>
  <c r="E284" i="16"/>
  <c r="F283" i="16"/>
  <c r="E283" i="16"/>
  <c r="F282" i="16"/>
  <c r="E282" i="16"/>
  <c r="F281" i="16"/>
  <c r="E281" i="16"/>
  <c r="F280" i="16"/>
  <c r="E280" i="16"/>
  <c r="F279" i="16"/>
  <c r="E279" i="16"/>
  <c r="F278" i="16"/>
  <c r="E278" i="16"/>
  <c r="AR277" i="16"/>
  <c r="F277" i="16"/>
  <c r="E277" i="16"/>
  <c r="F276" i="16"/>
  <c r="E276" i="16"/>
  <c r="F275" i="16"/>
  <c r="E275" i="16"/>
  <c r="F274" i="16"/>
  <c r="E274" i="16"/>
  <c r="F273" i="16"/>
  <c r="E273" i="16"/>
  <c r="F272" i="16"/>
  <c r="E272" i="16"/>
  <c r="F271" i="16"/>
  <c r="E271" i="16"/>
  <c r="F270" i="16"/>
  <c r="E270" i="16"/>
  <c r="F269" i="16"/>
  <c r="E269" i="16"/>
  <c r="F268" i="16"/>
  <c r="E268" i="16"/>
  <c r="F267" i="16"/>
  <c r="E267" i="16"/>
  <c r="F266" i="16"/>
  <c r="E266" i="16"/>
  <c r="F265" i="16"/>
  <c r="E265" i="16"/>
  <c r="F264" i="16"/>
  <c r="E264" i="16"/>
  <c r="F263" i="16"/>
  <c r="E263" i="16"/>
  <c r="F262" i="16"/>
  <c r="E262" i="16"/>
  <c r="F261" i="16"/>
  <c r="E261" i="16"/>
  <c r="F260" i="16"/>
  <c r="E260" i="16"/>
  <c r="F259" i="16"/>
  <c r="E259" i="16"/>
  <c r="F258" i="16"/>
  <c r="E258" i="16"/>
  <c r="F257" i="16"/>
  <c r="E257" i="16"/>
  <c r="F256" i="16"/>
  <c r="E256" i="16"/>
  <c r="F255" i="16"/>
  <c r="E255" i="16"/>
  <c r="F254" i="16"/>
  <c r="E254" i="16"/>
  <c r="F253" i="16"/>
  <c r="E253" i="16"/>
  <c r="F252" i="16"/>
  <c r="E252" i="16"/>
  <c r="F251" i="16"/>
  <c r="E251" i="16"/>
  <c r="F250" i="16"/>
  <c r="E250" i="16"/>
  <c r="F249" i="16"/>
  <c r="E249" i="16"/>
  <c r="F248" i="16"/>
  <c r="E248" i="16"/>
  <c r="F247" i="16"/>
  <c r="E247" i="16"/>
  <c r="F246" i="16"/>
  <c r="E246" i="16"/>
  <c r="F245" i="16"/>
  <c r="E245" i="16"/>
  <c r="F244" i="16"/>
  <c r="E244" i="16"/>
  <c r="F243" i="16"/>
  <c r="E243" i="16"/>
  <c r="F242" i="16"/>
  <c r="E242" i="16"/>
  <c r="F241" i="16"/>
  <c r="E241" i="16"/>
  <c r="F240" i="16"/>
  <c r="E240" i="16"/>
  <c r="F239" i="16"/>
  <c r="E239" i="16"/>
  <c r="F238" i="16"/>
  <c r="E238" i="16"/>
  <c r="F237" i="16"/>
  <c r="E237" i="16"/>
  <c r="F236" i="16"/>
  <c r="E236" i="16"/>
  <c r="F235" i="16"/>
  <c r="E235" i="16"/>
  <c r="F234" i="16"/>
  <c r="E234" i="16"/>
  <c r="F233" i="16"/>
  <c r="E233" i="16"/>
  <c r="F232" i="16"/>
  <c r="E232" i="16"/>
  <c r="F231" i="16"/>
  <c r="E231" i="16"/>
  <c r="F230" i="16"/>
  <c r="E230" i="16"/>
  <c r="F229" i="16"/>
  <c r="E229" i="16"/>
  <c r="F228" i="16"/>
  <c r="E228" i="16"/>
  <c r="F227" i="16"/>
  <c r="E227" i="16"/>
  <c r="F226" i="16"/>
  <c r="E226" i="16"/>
  <c r="F225" i="16"/>
  <c r="E225" i="16"/>
  <c r="F224" i="16"/>
  <c r="E224" i="16"/>
  <c r="F223" i="16"/>
  <c r="E223" i="16"/>
  <c r="F222" i="16"/>
  <c r="E222" i="16"/>
  <c r="F221" i="16"/>
  <c r="E221" i="16"/>
  <c r="F220" i="16"/>
  <c r="E220" i="16"/>
  <c r="F219" i="16"/>
  <c r="E219" i="16"/>
  <c r="F218" i="16"/>
  <c r="E218" i="16"/>
  <c r="F217" i="16"/>
  <c r="E217" i="16"/>
  <c r="F216" i="16"/>
  <c r="E216" i="16"/>
  <c r="F215" i="16"/>
  <c r="E215" i="16"/>
  <c r="F214" i="16"/>
  <c r="E214" i="16"/>
  <c r="F213" i="16"/>
  <c r="E213" i="16"/>
  <c r="F212" i="16"/>
  <c r="E212" i="16"/>
  <c r="F211" i="16"/>
  <c r="E211" i="16"/>
  <c r="F210" i="16"/>
  <c r="E210" i="16"/>
  <c r="F209" i="16"/>
  <c r="E209" i="16"/>
  <c r="F208" i="16"/>
  <c r="F318" i="16" s="1"/>
  <c r="E11" i="3" s="1"/>
  <c r="E208" i="16"/>
  <c r="F207" i="16"/>
  <c r="E207" i="16"/>
  <c r="F206" i="16"/>
  <c r="E206" i="16"/>
  <c r="F205" i="16"/>
  <c r="E205" i="16"/>
  <c r="F204" i="16"/>
  <c r="E204" i="16"/>
  <c r="F203" i="16"/>
  <c r="E203" i="16"/>
  <c r="F202" i="16"/>
  <c r="E202" i="16"/>
  <c r="F201" i="16"/>
  <c r="E201" i="16"/>
  <c r="F200" i="16"/>
  <c r="E200" i="16"/>
  <c r="F199" i="16"/>
  <c r="F331" i="16" s="1"/>
  <c r="E36" i="3" s="1"/>
  <c r="E199" i="16"/>
  <c r="F198" i="16"/>
  <c r="E198" i="16"/>
  <c r="F197" i="16"/>
  <c r="E197" i="16"/>
  <c r="F196" i="16"/>
  <c r="E196" i="16"/>
  <c r="F195" i="16"/>
  <c r="E195" i="16"/>
  <c r="F194" i="16"/>
  <c r="E194" i="16"/>
  <c r="F193" i="16"/>
  <c r="E193" i="16"/>
  <c r="F192" i="16"/>
  <c r="E192" i="16"/>
  <c r="F191" i="16"/>
  <c r="E191" i="16"/>
  <c r="F190" i="16"/>
  <c r="E190" i="16"/>
  <c r="F189" i="16"/>
  <c r="E189" i="16"/>
  <c r="F188" i="16"/>
  <c r="E188" i="16"/>
  <c r="F187" i="16"/>
  <c r="E187" i="16"/>
  <c r="F186" i="16"/>
  <c r="E186" i="16"/>
  <c r="F185" i="16"/>
  <c r="E185" i="16"/>
  <c r="F184" i="16"/>
  <c r="E184" i="16"/>
  <c r="F183" i="16"/>
  <c r="E183" i="16"/>
  <c r="F182" i="16"/>
  <c r="E182" i="16"/>
  <c r="F181" i="16"/>
  <c r="E181" i="16"/>
  <c r="F180" i="16"/>
  <c r="E180" i="16"/>
  <c r="F179" i="16"/>
  <c r="E179" i="16"/>
  <c r="F178" i="16"/>
  <c r="E178" i="16"/>
  <c r="F177" i="16"/>
  <c r="E177" i="16"/>
  <c r="F176" i="16"/>
  <c r="E176" i="16"/>
  <c r="F175" i="16"/>
  <c r="E175" i="16"/>
  <c r="F174" i="16"/>
  <c r="E174" i="16"/>
  <c r="F173" i="16"/>
  <c r="E173" i="16"/>
  <c r="F172" i="16"/>
  <c r="E172" i="16"/>
  <c r="F171" i="16"/>
  <c r="E171" i="16"/>
  <c r="F170" i="16"/>
  <c r="E170" i="16"/>
  <c r="F169" i="16"/>
  <c r="E169" i="16"/>
  <c r="F168" i="16"/>
  <c r="E168" i="16"/>
  <c r="F167" i="16"/>
  <c r="E167" i="16"/>
  <c r="F166" i="16"/>
  <c r="E166" i="16"/>
  <c r="F165" i="16"/>
  <c r="E165" i="16"/>
  <c r="F164" i="16"/>
  <c r="E164" i="16"/>
  <c r="F163" i="16"/>
  <c r="E163" i="16"/>
  <c r="F162" i="16"/>
  <c r="E162" i="16"/>
  <c r="F161" i="16"/>
  <c r="E161" i="16"/>
  <c r="F160" i="16"/>
  <c r="E160" i="16"/>
  <c r="F159" i="16"/>
  <c r="E159" i="16"/>
  <c r="F158" i="16"/>
  <c r="E158" i="16"/>
  <c r="F157" i="16"/>
  <c r="E157" i="16"/>
  <c r="F156" i="16"/>
  <c r="E156" i="16"/>
  <c r="F155" i="16"/>
  <c r="E155" i="16"/>
  <c r="F154" i="16"/>
  <c r="E154" i="16"/>
  <c r="F153" i="16"/>
  <c r="E153" i="16"/>
  <c r="F152" i="16"/>
  <c r="E152" i="16"/>
  <c r="F151" i="16"/>
  <c r="E151" i="16"/>
  <c r="F150" i="16"/>
  <c r="E150" i="16"/>
  <c r="F149" i="16"/>
  <c r="E149" i="16"/>
  <c r="F148" i="16"/>
  <c r="E148" i="16"/>
  <c r="F147" i="16"/>
  <c r="E147" i="16"/>
  <c r="F146" i="16"/>
  <c r="E146" i="16"/>
  <c r="F145" i="16"/>
  <c r="E145" i="16"/>
  <c r="F144" i="16"/>
  <c r="E144" i="16"/>
  <c r="F143" i="16"/>
  <c r="E143" i="16"/>
  <c r="F142" i="16"/>
  <c r="E142" i="16"/>
  <c r="F141" i="16"/>
  <c r="E141" i="16"/>
  <c r="F140" i="16"/>
  <c r="E140" i="16"/>
  <c r="F139" i="16"/>
  <c r="E139" i="16"/>
  <c r="F138" i="16"/>
  <c r="E138" i="16"/>
  <c r="F137" i="16"/>
  <c r="E137" i="16"/>
  <c r="F136" i="16"/>
  <c r="E136" i="16"/>
  <c r="F135" i="16"/>
  <c r="E135" i="16"/>
  <c r="F134" i="16"/>
  <c r="F328" i="16" s="1"/>
  <c r="E134" i="16"/>
  <c r="F133" i="16"/>
  <c r="E133" i="16"/>
  <c r="F132" i="16"/>
  <c r="E132" i="16"/>
  <c r="B132" i="16"/>
  <c r="B134" i="16" s="1"/>
  <c r="F131" i="16"/>
  <c r="E131" i="16"/>
  <c r="F130" i="16"/>
  <c r="E130" i="16"/>
  <c r="F129" i="16"/>
  <c r="E129" i="16"/>
  <c r="F128" i="16"/>
  <c r="E128" i="16"/>
  <c r="F127" i="16"/>
  <c r="E127" i="16"/>
  <c r="B127" i="16"/>
  <c r="F126" i="16"/>
  <c r="E126" i="16"/>
  <c r="F125" i="16"/>
  <c r="E125" i="16"/>
  <c r="F124" i="16"/>
  <c r="E124" i="16"/>
  <c r="F123" i="16"/>
  <c r="E123" i="16"/>
  <c r="F122" i="16"/>
  <c r="E122" i="16"/>
  <c r="F121" i="16"/>
  <c r="F341" i="16" s="1"/>
  <c r="E121" i="16"/>
  <c r="E341" i="16" s="1"/>
  <c r="B121" i="16"/>
  <c r="F120" i="16"/>
  <c r="E120" i="16"/>
  <c r="F119" i="16"/>
  <c r="E119" i="16"/>
  <c r="F118" i="16"/>
  <c r="E118" i="16"/>
  <c r="F117" i="16"/>
  <c r="E117" i="16"/>
  <c r="F116" i="16"/>
  <c r="F351" i="16" s="1"/>
  <c r="R32" i="4" s="1"/>
  <c r="E116" i="16"/>
  <c r="E351" i="16" s="1"/>
  <c r="B116" i="16"/>
  <c r="F115" i="16"/>
  <c r="E115" i="16"/>
  <c r="F114" i="16"/>
  <c r="E114" i="16"/>
  <c r="F113" i="16"/>
  <c r="E113" i="16"/>
  <c r="F112" i="16"/>
  <c r="E112" i="16"/>
  <c r="F111" i="16"/>
  <c r="E111" i="16"/>
  <c r="F110" i="16"/>
  <c r="E110" i="16"/>
  <c r="F109" i="16"/>
  <c r="E109" i="16"/>
  <c r="F108" i="16"/>
  <c r="E108" i="16"/>
  <c r="F107" i="16"/>
  <c r="E107" i="16"/>
  <c r="F106" i="16"/>
  <c r="E106" i="16"/>
  <c r="F105" i="16"/>
  <c r="E105" i="16"/>
  <c r="B105" i="16"/>
  <c r="B108" i="16" s="1"/>
  <c r="F104" i="16"/>
  <c r="E104" i="16"/>
  <c r="F103" i="16"/>
  <c r="E103" i="16"/>
  <c r="F102" i="16"/>
  <c r="E102" i="16"/>
  <c r="F101" i="16"/>
  <c r="E101" i="16"/>
  <c r="F100" i="16"/>
  <c r="E100" i="16"/>
  <c r="F99" i="16"/>
  <c r="E99" i="16"/>
  <c r="F98" i="16"/>
  <c r="E98" i="16"/>
  <c r="F97" i="16"/>
  <c r="E97" i="16"/>
  <c r="F96" i="16"/>
  <c r="E96" i="16"/>
  <c r="F95" i="16"/>
  <c r="E95" i="16"/>
  <c r="F94" i="16"/>
  <c r="E94" i="16"/>
  <c r="F93" i="16"/>
  <c r="E93" i="16"/>
  <c r="F92" i="16"/>
  <c r="E92" i="16"/>
  <c r="F91" i="16"/>
  <c r="E91" i="16"/>
  <c r="F90" i="16"/>
  <c r="E90" i="16"/>
  <c r="F89" i="16"/>
  <c r="E89" i="16"/>
  <c r="F88" i="16"/>
  <c r="E88" i="16"/>
  <c r="F87" i="16"/>
  <c r="E87" i="16"/>
  <c r="F86" i="16"/>
  <c r="E86" i="16"/>
  <c r="F85" i="16"/>
  <c r="E85" i="16"/>
  <c r="F84" i="16"/>
  <c r="E84" i="16"/>
  <c r="F83" i="16"/>
  <c r="E83" i="16"/>
  <c r="F82" i="16"/>
  <c r="E82" i="16"/>
  <c r="B82" i="16"/>
  <c r="B95" i="16" s="1"/>
  <c r="F81" i="16"/>
  <c r="E81" i="16"/>
  <c r="F80" i="16"/>
  <c r="E80" i="16"/>
  <c r="F79" i="16"/>
  <c r="E79" i="16"/>
  <c r="F78" i="16"/>
  <c r="E78" i="16"/>
  <c r="F77" i="16"/>
  <c r="E77" i="16"/>
  <c r="F76" i="16"/>
  <c r="E76" i="16"/>
  <c r="F75" i="16"/>
  <c r="E75" i="16"/>
  <c r="F74" i="16"/>
  <c r="E74" i="16"/>
  <c r="F73" i="16"/>
  <c r="E73" i="16"/>
  <c r="F72" i="16"/>
  <c r="E72" i="16"/>
  <c r="F71" i="16"/>
  <c r="E71" i="16"/>
  <c r="F70" i="16"/>
  <c r="E70" i="16"/>
  <c r="F69" i="16"/>
  <c r="E69" i="16"/>
  <c r="F68" i="16"/>
  <c r="E68" i="16"/>
  <c r="F67" i="16"/>
  <c r="E67" i="16"/>
  <c r="F66" i="16"/>
  <c r="E66" i="16"/>
  <c r="F65" i="16"/>
  <c r="E65" i="16"/>
  <c r="F64" i="16"/>
  <c r="E64" i="16"/>
  <c r="F63" i="16"/>
  <c r="E63" i="16"/>
  <c r="F62" i="16"/>
  <c r="F330" i="16" s="1"/>
  <c r="F45" i="3" s="1"/>
  <c r="E62" i="16"/>
  <c r="E330" i="16" s="1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E329" i="16" s="1"/>
  <c r="B55" i="16"/>
  <c r="B62" i="16" s="1"/>
  <c r="F54" i="16"/>
  <c r="E54" i="16"/>
  <c r="F53" i="16"/>
  <c r="E53" i="16"/>
  <c r="F52" i="16"/>
  <c r="E52" i="16"/>
  <c r="F51" i="16"/>
  <c r="E51" i="16"/>
  <c r="F50" i="16"/>
  <c r="E50" i="16"/>
  <c r="F49" i="16"/>
  <c r="E49" i="16"/>
  <c r="F48" i="16"/>
  <c r="E48" i="16"/>
  <c r="F47" i="16"/>
  <c r="E47" i="16"/>
  <c r="F46" i="16"/>
  <c r="E46" i="16"/>
  <c r="F45" i="16"/>
  <c r="E45" i="16"/>
  <c r="F44" i="16"/>
  <c r="F310" i="16" s="1"/>
  <c r="E44" i="16"/>
  <c r="E310" i="16" s="1"/>
  <c r="F43" i="16"/>
  <c r="E43" i="16"/>
  <c r="F42" i="16"/>
  <c r="E42" i="16"/>
  <c r="F41" i="16"/>
  <c r="E41" i="16"/>
  <c r="F40" i="16"/>
  <c r="E40" i="16"/>
  <c r="F39" i="16"/>
  <c r="E39" i="16"/>
  <c r="F38" i="16"/>
  <c r="E38" i="16"/>
  <c r="F37" i="16"/>
  <c r="F313" i="16" s="1"/>
  <c r="E37" i="16"/>
  <c r="F36" i="16"/>
  <c r="E36" i="16"/>
  <c r="F35" i="16"/>
  <c r="E35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F320" i="16" s="1"/>
  <c r="E11" i="16"/>
  <c r="F10" i="16"/>
  <c r="E10" i="16"/>
  <c r="F9" i="16"/>
  <c r="E9" i="16"/>
  <c r="F8" i="16"/>
  <c r="E8" i="16"/>
  <c r="AM6" i="16"/>
  <c r="AL6" i="16"/>
  <c r="AK6" i="16"/>
  <c r="AJ6" i="16"/>
  <c r="AI6" i="16"/>
  <c r="AG6" i="16"/>
  <c r="AF6" i="16"/>
  <c r="AE6" i="16"/>
  <c r="AD6" i="16"/>
  <c r="AC6" i="16"/>
  <c r="AA6" i="16"/>
  <c r="Z6" i="16"/>
  <c r="Y6" i="16"/>
  <c r="X6" i="16"/>
  <c r="W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G13" i="3"/>
  <c r="W13" i="3" s="1"/>
  <c r="E39" i="5" l="1"/>
  <c r="AH354" i="16"/>
  <c r="AM354" i="16"/>
  <c r="F321" i="16"/>
  <c r="AN354" i="16"/>
  <c r="X354" i="16"/>
  <c r="AB354" i="16"/>
  <c r="G35" i="3"/>
  <c r="W35" i="3" s="1"/>
  <c r="G17" i="3"/>
  <c r="D14" i="3"/>
  <c r="D8" i="4"/>
  <c r="E8" i="4"/>
  <c r="F312" i="16"/>
  <c r="F314" i="16"/>
  <c r="F311" i="16"/>
  <c r="M8" i="27" s="1"/>
  <c r="F309" i="16"/>
  <c r="E314" i="16"/>
  <c r="E313" i="16"/>
  <c r="E311" i="16"/>
  <c r="F308" i="16"/>
  <c r="F322" i="16"/>
  <c r="E321" i="16"/>
  <c r="E308" i="16"/>
  <c r="E322" i="16"/>
  <c r="E335" i="16" s="1"/>
  <c r="F306" i="16"/>
  <c r="E344" i="16"/>
  <c r="E306" i="16"/>
  <c r="F21" i="5"/>
  <c r="E325" i="16"/>
  <c r="F344" i="16"/>
  <c r="E30" i="5" s="1"/>
  <c r="F319" i="16"/>
  <c r="F325" i="16"/>
  <c r="E312" i="16"/>
  <c r="F329" i="16"/>
  <c r="E326" i="16"/>
  <c r="F327" i="16"/>
  <c r="F332" i="16"/>
  <c r="F36" i="3" s="1"/>
  <c r="F35" i="3" s="1"/>
  <c r="E6" i="16"/>
  <c r="Z358" i="16"/>
  <c r="AN355" i="16"/>
  <c r="F6" i="16"/>
  <c r="J355" i="16"/>
  <c r="N355" i="16"/>
  <c r="N359" i="16" s="1"/>
  <c r="R355" i="16"/>
  <c r="V355" i="16"/>
  <c r="Z355" i="16"/>
  <c r="AD355" i="16"/>
  <c r="AH355" i="16"/>
  <c r="K358" i="16"/>
  <c r="O358" i="16"/>
  <c r="W358" i="16"/>
  <c r="G358" i="16"/>
  <c r="I358" i="16"/>
  <c r="M358" i="16"/>
  <c r="Q358" i="16"/>
  <c r="U358" i="16"/>
  <c r="Y358" i="16"/>
  <c r="AC358" i="16"/>
  <c r="AK358" i="16"/>
  <c r="F352" i="16"/>
  <c r="E318" i="16"/>
  <c r="E352" i="16"/>
  <c r="H355" i="16"/>
  <c r="H356" i="16" s="1"/>
  <c r="L355" i="16"/>
  <c r="L356" i="16" s="1"/>
  <c r="P355" i="16"/>
  <c r="P356" i="16" s="1"/>
  <c r="T355" i="16"/>
  <c r="T356" i="16" s="1"/>
  <c r="X355" i="16"/>
  <c r="X356" i="16" s="1"/>
  <c r="AB355" i="16"/>
  <c r="AB356" i="16" s="1"/>
  <c r="AF355" i="16"/>
  <c r="AJ355" i="16"/>
  <c r="AJ356" i="16" s="1"/>
  <c r="F326" i="16"/>
  <c r="F42" i="3" s="1"/>
  <c r="E345" i="16"/>
  <c r="E309" i="16"/>
  <c r="F343" i="16"/>
  <c r="F39" i="5" s="1"/>
  <c r="E348" i="16"/>
  <c r="E331" i="16"/>
  <c r="F348" i="16"/>
  <c r="S358" i="16"/>
  <c r="F345" i="16"/>
  <c r="F30" i="5" s="1"/>
  <c r="E332" i="16"/>
  <c r="AL355" i="16"/>
  <c r="D11" i="3"/>
  <c r="E343" i="16"/>
  <c r="H358" i="16"/>
  <c r="J358" i="16"/>
  <c r="L358" i="16"/>
  <c r="P358" i="16"/>
  <c r="T358" i="16"/>
  <c r="AF358" i="16"/>
  <c r="AJ358" i="16"/>
  <c r="R359" i="16"/>
  <c r="G355" i="16"/>
  <c r="G356" i="16" s="1"/>
  <c r="I355" i="16"/>
  <c r="I359" i="16" s="1"/>
  <c r="K355" i="16"/>
  <c r="M355" i="16"/>
  <c r="M359" i="16" s="1"/>
  <c r="O355" i="16"/>
  <c r="O356" i="16" s="1"/>
  <c r="Q355" i="16"/>
  <c r="Q359" i="16" s="1"/>
  <c r="S355" i="16"/>
  <c r="S359" i="16" s="1"/>
  <c r="U355" i="16"/>
  <c r="U359" i="16" s="1"/>
  <c r="W355" i="16"/>
  <c r="Y355" i="16"/>
  <c r="AA355" i="16"/>
  <c r="AC355" i="16"/>
  <c r="AC359" i="16" s="1"/>
  <c r="AE355" i="16"/>
  <c r="AE356" i="16" s="1"/>
  <c r="AG355" i="16"/>
  <c r="AG359" i="16" s="1"/>
  <c r="AI355" i="16"/>
  <c r="AI359" i="16" s="1"/>
  <c r="AK355" i="16"/>
  <c r="AK359" i="16" s="1"/>
  <c r="AM355" i="16"/>
  <c r="AM359" i="16" s="1"/>
  <c r="F347" i="16"/>
  <c r="F28" i="5" s="1"/>
  <c r="F324" i="16"/>
  <c r="F34" i="3" s="1"/>
  <c r="F43" i="3"/>
  <c r="R356" i="16"/>
  <c r="E349" i="16"/>
  <c r="K356" i="16"/>
  <c r="AA356" i="16"/>
  <c r="AE358" i="16"/>
  <c r="AM358" i="16"/>
  <c r="Y359" i="16"/>
  <c r="E346" i="16"/>
  <c r="F349" i="16"/>
  <c r="F25" i="5" s="1"/>
  <c r="F24" i="5" s="1"/>
  <c r="E307" i="16"/>
  <c r="E319" i="16"/>
  <c r="E49" i="3" s="1"/>
  <c r="E320" i="16"/>
  <c r="E323" i="16"/>
  <c r="AF356" i="16"/>
  <c r="F346" i="16"/>
  <c r="E28" i="5" s="1"/>
  <c r="E347" i="16"/>
  <c r="F307" i="16"/>
  <c r="F323" i="16"/>
  <c r="F51" i="3" s="1"/>
  <c r="E324" i="16"/>
  <c r="E327" i="16"/>
  <c r="E328" i="16"/>
  <c r="AG358" i="16"/>
  <c r="G359" i="16"/>
  <c r="M25" i="27" l="1"/>
  <c r="O8" i="27"/>
  <c r="N8" i="27"/>
  <c r="F336" i="16"/>
  <c r="E25" i="5"/>
  <c r="V34" i="4"/>
  <c r="F9" i="4"/>
  <c r="E9" i="5"/>
  <c r="Y40" i="4"/>
  <c r="E42" i="3"/>
  <c r="AJ49" i="4"/>
  <c r="E51" i="3"/>
  <c r="G16" i="3"/>
  <c r="W16" i="3" s="1"/>
  <c r="W17" i="3"/>
  <c r="G9" i="3"/>
  <c r="W9" i="3" s="1"/>
  <c r="C12" i="3"/>
  <c r="C10" i="4"/>
  <c r="AK10" i="4" s="1"/>
  <c r="AM10" i="4" s="1"/>
  <c r="D7" i="4"/>
  <c r="C7" i="4" s="1"/>
  <c r="AK7" i="4" s="1"/>
  <c r="AM7" i="4" s="1"/>
  <c r="G8" i="3"/>
  <c r="E13" i="3"/>
  <c r="K16" i="4"/>
  <c r="L15" i="4"/>
  <c r="O15" i="4"/>
  <c r="O14" i="4" s="1"/>
  <c r="K18" i="4"/>
  <c r="K12" i="4"/>
  <c r="K11" i="4" s="1"/>
  <c r="O11" i="4"/>
  <c r="K19" i="4"/>
  <c r="N15" i="4"/>
  <c r="D51" i="3"/>
  <c r="F335" i="16"/>
  <c r="AK49" i="4"/>
  <c r="AM49" i="4" s="1"/>
  <c r="F315" i="16"/>
  <c r="D39" i="5"/>
  <c r="E315" i="16"/>
  <c r="AA47" i="4"/>
  <c r="AA46" i="4" s="1"/>
  <c r="E43" i="3"/>
  <c r="Y41" i="4"/>
  <c r="E45" i="3"/>
  <c r="Y43" i="4"/>
  <c r="F334" i="16"/>
  <c r="D9" i="2" s="1"/>
  <c r="V358" i="16"/>
  <c r="AD359" i="16"/>
  <c r="AI356" i="16"/>
  <c r="V356" i="16"/>
  <c r="AN356" i="16"/>
  <c r="AL356" i="16"/>
  <c r="Z356" i="16"/>
  <c r="J356" i="16"/>
  <c r="W359" i="16"/>
  <c r="Z359" i="16"/>
  <c r="J359" i="16"/>
  <c r="AN359" i="16"/>
  <c r="AH358" i="16"/>
  <c r="R358" i="16"/>
  <c r="AH359" i="16"/>
  <c r="AH356" i="16"/>
  <c r="AA359" i="16"/>
  <c r="K359" i="16"/>
  <c r="AD356" i="16"/>
  <c r="N356" i="16"/>
  <c r="W356" i="16"/>
  <c r="AM356" i="16"/>
  <c r="S356" i="16"/>
  <c r="AG356" i="16"/>
  <c r="Q356" i="16"/>
  <c r="AL359" i="16"/>
  <c r="AE359" i="16"/>
  <c r="O359" i="16"/>
  <c r="AD358" i="16"/>
  <c r="N358" i="16"/>
  <c r="AJ359" i="16"/>
  <c r="T359" i="16"/>
  <c r="Y356" i="16"/>
  <c r="I356" i="16"/>
  <c r="X359" i="16"/>
  <c r="H359" i="16"/>
  <c r="V359" i="16"/>
  <c r="AA358" i="16"/>
  <c r="AF359" i="16"/>
  <c r="P359" i="16"/>
  <c r="E355" i="16"/>
  <c r="AB359" i="16"/>
  <c r="L359" i="16"/>
  <c r="AK356" i="16"/>
  <c r="U356" i="16"/>
  <c r="AC356" i="16"/>
  <c r="M356" i="16"/>
  <c r="F354" i="16"/>
  <c r="AI358" i="16"/>
  <c r="E354" i="16"/>
  <c r="D36" i="3"/>
  <c r="C36" i="3" s="1"/>
  <c r="E35" i="3"/>
  <c r="F49" i="3"/>
  <c r="AB358" i="16"/>
  <c r="AN358" i="16"/>
  <c r="X358" i="16"/>
  <c r="E48" i="3"/>
  <c r="F355" i="16"/>
  <c r="E334" i="16"/>
  <c r="C14" i="3"/>
  <c r="AL358" i="16"/>
  <c r="E10" i="3"/>
  <c r="C11" i="3"/>
  <c r="E336" i="16"/>
  <c r="G7" i="3" l="1"/>
  <c r="W7" i="3" s="1"/>
  <c r="W8" i="3"/>
  <c r="O6" i="4"/>
  <c r="O5" i="4" s="1"/>
  <c r="N6" i="4"/>
  <c r="N5" i="4" s="1"/>
  <c r="N14" i="4"/>
  <c r="L6" i="4"/>
  <c r="L14" i="4"/>
  <c r="K15" i="4"/>
  <c r="K14" i="4" s="1"/>
  <c r="D10" i="2"/>
  <c r="F337" i="16"/>
  <c r="F338" i="16" s="1"/>
  <c r="AJ50" i="4"/>
  <c r="E337" i="16"/>
  <c r="E338" i="16" s="1"/>
  <c r="V33" i="4"/>
  <c r="U34" i="4"/>
  <c r="E358" i="16"/>
  <c r="E356" i="16"/>
  <c r="F359" i="16"/>
  <c r="D35" i="3"/>
  <c r="C35" i="3" s="1"/>
  <c r="E359" i="16"/>
  <c r="F358" i="16"/>
  <c r="F356" i="16"/>
  <c r="AJ52" i="4" l="1"/>
  <c r="L5" i="4"/>
  <c r="K6" i="4"/>
  <c r="K5" i="4" s="1"/>
  <c r="D8" i="2"/>
  <c r="D7" i="2" s="1"/>
  <c r="E9" i="3" l="1"/>
  <c r="L8" i="5" l="1"/>
  <c r="L9" i="5"/>
  <c r="L10" i="5"/>
  <c r="L11" i="5"/>
  <c r="L13" i="5"/>
  <c r="L20" i="5"/>
  <c r="L21" i="5"/>
  <c r="L22" i="5"/>
  <c r="L23" i="5"/>
  <c r="L24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J14" i="5"/>
  <c r="H14" i="5" s="1"/>
  <c r="L40" i="5" l="1"/>
  <c r="L42" i="5" s="1"/>
  <c r="L27" i="3"/>
  <c r="M26" i="3"/>
  <c r="M52" i="3" s="1"/>
  <c r="C34" i="4"/>
  <c r="K27" i="4"/>
  <c r="K26" i="4"/>
  <c r="O24" i="4"/>
  <c r="N24" i="4"/>
  <c r="M24" i="4"/>
  <c r="F24" i="4"/>
  <c r="E24" i="4"/>
  <c r="P39" i="4"/>
  <c r="O39" i="4"/>
  <c r="N39" i="4"/>
  <c r="M39" i="4"/>
  <c r="K45" i="4"/>
  <c r="K44" i="4"/>
  <c r="K43" i="4"/>
  <c r="K41" i="4"/>
  <c r="K40" i="4"/>
  <c r="C45" i="4"/>
  <c r="C44" i="4"/>
  <c r="C43" i="4"/>
  <c r="C41" i="4"/>
  <c r="C40" i="4"/>
  <c r="AJ15" i="4"/>
  <c r="AJ14" i="4" s="1"/>
  <c r="AI15" i="4"/>
  <c r="AI14" i="4" s="1"/>
  <c r="AH15" i="4"/>
  <c r="AG15" i="4"/>
  <c r="AF15" i="4"/>
  <c r="AF14" i="4" s="1"/>
  <c r="AE15" i="4"/>
  <c r="AE14" i="4" s="1"/>
  <c r="AD15" i="4"/>
  <c r="AD14" i="4" s="1"/>
  <c r="AC15" i="4"/>
  <c r="AB15" i="4"/>
  <c r="AB14" i="4" s="1"/>
  <c r="AA15" i="4"/>
  <c r="AA14" i="4" s="1"/>
  <c r="Z15" i="4"/>
  <c r="Y15" i="4"/>
  <c r="X15" i="4"/>
  <c r="X14" i="4" s="1"/>
  <c r="W15" i="4"/>
  <c r="W14" i="4" s="1"/>
  <c r="V15" i="4"/>
  <c r="V14" i="4" s="1"/>
  <c r="U15" i="4"/>
  <c r="T15" i="4"/>
  <c r="T14" i="4" s="1"/>
  <c r="S15" i="4"/>
  <c r="S14" i="4" s="1"/>
  <c r="R15" i="4"/>
  <c r="R14" i="4" s="1"/>
  <c r="Q15" i="4"/>
  <c r="P15" i="4"/>
  <c r="P14" i="4" s="1"/>
  <c r="J15" i="4"/>
  <c r="J14" i="4" s="1"/>
  <c r="I15" i="4"/>
  <c r="I6" i="4" s="1"/>
  <c r="H15" i="4"/>
  <c r="G15" i="4"/>
  <c r="G14" i="4" s="1"/>
  <c r="E15" i="4"/>
  <c r="AH14" i="4"/>
  <c r="AG14" i="4"/>
  <c r="AC14" i="4"/>
  <c r="Z14" i="4"/>
  <c r="Y14" i="4"/>
  <c r="U14" i="4"/>
  <c r="Q14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J11" i="4"/>
  <c r="I11" i="4"/>
  <c r="H11" i="4"/>
  <c r="G11" i="4"/>
  <c r="E11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K8" i="4"/>
  <c r="J8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C29" i="4"/>
  <c r="C19" i="4"/>
  <c r="AK19" i="4" s="1"/>
  <c r="AM19" i="4" s="1"/>
  <c r="C17" i="4"/>
  <c r="AK17" i="4" s="1"/>
  <c r="AM17" i="4" s="1"/>
  <c r="C13" i="4"/>
  <c r="D19" i="5"/>
  <c r="D17" i="5"/>
  <c r="M17" i="27" l="1"/>
  <c r="M54" i="3"/>
  <c r="I14" i="4"/>
  <c r="L26" i="3"/>
  <c r="L52" i="3" s="1"/>
  <c r="L54" i="3" s="1"/>
  <c r="O50" i="4"/>
  <c r="N50" i="4"/>
  <c r="E14" i="4"/>
  <c r="E6" i="4"/>
  <c r="E5" i="4" s="1"/>
  <c r="H14" i="4"/>
  <c r="H6" i="4"/>
  <c r="AK40" i="4"/>
  <c r="AM40" i="4" s="1"/>
  <c r="M50" i="4"/>
  <c r="M52" i="4" s="1"/>
  <c r="I5" i="4"/>
  <c r="I50" i="4"/>
  <c r="I52" i="4" s="1"/>
  <c r="AK41" i="4"/>
  <c r="AM41" i="4" s="1"/>
  <c r="D15" i="4"/>
  <c r="L39" i="4"/>
  <c r="F11" i="4"/>
  <c r="D39" i="4"/>
  <c r="C39" i="4" s="1"/>
  <c r="D11" i="4"/>
  <c r="D24" i="4"/>
  <c r="C24" i="4" s="1"/>
  <c r="L11" i="4"/>
  <c r="L24" i="4"/>
  <c r="F15" i="4"/>
  <c r="F14" i="4" s="1"/>
  <c r="C16" i="4"/>
  <c r="AK16" i="4" s="1"/>
  <c r="AM16" i="4" s="1"/>
  <c r="D33" i="4"/>
  <c r="C33" i="4" s="1"/>
  <c r="N52" i="4" l="1"/>
  <c r="O52" i="4"/>
  <c r="D14" i="4"/>
  <c r="D6" i="4"/>
  <c r="H50" i="4"/>
  <c r="H5" i="4"/>
  <c r="L50" i="4"/>
  <c r="K24" i="4"/>
  <c r="F8" i="4"/>
  <c r="K42" i="4"/>
  <c r="K39" i="4" s="1"/>
  <c r="C12" i="4"/>
  <c r="C25" i="4"/>
  <c r="C18" i="4"/>
  <c r="C42" i="4"/>
  <c r="D16" i="5"/>
  <c r="L8" i="4"/>
  <c r="H52" i="4" l="1"/>
  <c r="L52" i="4"/>
  <c r="K50" i="4"/>
  <c r="C15" i="4"/>
  <c r="AK18" i="4"/>
  <c r="AM18" i="4" s="1"/>
  <c r="D5" i="4"/>
  <c r="C11" i="4"/>
  <c r="AK11" i="4" s="1"/>
  <c r="AM11" i="4" s="1"/>
  <c r="AK12" i="4"/>
  <c r="AM12" i="4" s="1"/>
  <c r="K52" i="4" l="1"/>
  <c r="C14" i="4"/>
  <c r="AK14" i="4" s="1"/>
  <c r="AM14" i="4" s="1"/>
  <c r="AK15" i="4"/>
  <c r="AM15" i="4" s="1"/>
  <c r="I29" i="5"/>
  <c r="J29" i="5"/>
  <c r="K29" i="5"/>
  <c r="K40" i="5" s="1"/>
  <c r="K42" i="5" s="1"/>
  <c r="AB50" i="4" l="1"/>
  <c r="AB52" i="4" s="1"/>
  <c r="AC50" i="4"/>
  <c r="AC52" i="4" s="1"/>
  <c r="AD50" i="4"/>
  <c r="AD52" i="4" s="1"/>
  <c r="AE50" i="4"/>
  <c r="AE52" i="4" s="1"/>
  <c r="AF50" i="4"/>
  <c r="AF52" i="4" s="1"/>
  <c r="AG50" i="4"/>
  <c r="AG52" i="4" s="1"/>
  <c r="AH50" i="4"/>
  <c r="AH52" i="4" s="1"/>
  <c r="AI50" i="4"/>
  <c r="AI52" i="4" s="1"/>
  <c r="I48" i="3"/>
  <c r="J48" i="3"/>
  <c r="I16" i="3"/>
  <c r="K48" i="3" l="1"/>
  <c r="K52" i="3" s="1"/>
  <c r="K54" i="3" s="1"/>
  <c r="H48" i="3" l="1"/>
  <c r="O12" i="2"/>
  <c r="O23" i="2" s="1"/>
  <c r="O26" i="2" s="1"/>
  <c r="E23" i="2"/>
  <c r="E26" i="2" s="1"/>
  <c r="F23" i="2"/>
  <c r="F26" i="2" s="1"/>
  <c r="G23" i="2"/>
  <c r="G26" i="2" s="1"/>
  <c r="H23" i="2"/>
  <c r="H26" i="2" s="1"/>
  <c r="I23" i="2"/>
  <c r="I26" i="2" s="1"/>
  <c r="J23" i="2"/>
  <c r="J26" i="2" s="1"/>
  <c r="K23" i="2"/>
  <c r="K26" i="2" s="1"/>
  <c r="L23" i="2"/>
  <c r="L26" i="2" s="1"/>
  <c r="M23" i="2"/>
  <c r="M26" i="2" s="1"/>
  <c r="N23" i="2"/>
  <c r="N26" i="2" s="1"/>
  <c r="Q23" i="2"/>
  <c r="Q26" i="2" s="1"/>
  <c r="R23" i="2"/>
  <c r="R26" i="2" s="1"/>
  <c r="S23" i="2"/>
  <c r="S26" i="2" s="1"/>
  <c r="C9" i="2"/>
  <c r="M12" i="27" s="1"/>
  <c r="C10" i="2"/>
  <c r="T10" i="2" s="1"/>
  <c r="V10" i="2" s="1"/>
  <c r="C11" i="2"/>
  <c r="C12" i="2"/>
  <c r="C13" i="2"/>
  <c r="T13" i="2" s="1"/>
  <c r="V13" i="2" s="1"/>
  <c r="C14" i="2"/>
  <c r="T14" i="2" s="1"/>
  <c r="V14" i="2" s="1"/>
  <c r="C15" i="2"/>
  <c r="T15" i="2" s="1"/>
  <c r="V15" i="2" s="1"/>
  <c r="C16" i="2"/>
  <c r="T16" i="2" s="1"/>
  <c r="V16" i="2" s="1"/>
  <c r="C17" i="2"/>
  <c r="T17" i="2" s="1"/>
  <c r="V17" i="2" s="1"/>
  <c r="C18" i="2"/>
  <c r="T18" i="2" s="1"/>
  <c r="V18" i="2" s="1"/>
  <c r="C19" i="2"/>
  <c r="T19" i="2" s="1"/>
  <c r="V19" i="2" s="1"/>
  <c r="C20" i="2"/>
  <c r="T20" i="2" s="1"/>
  <c r="V20" i="2" s="1"/>
  <c r="C21" i="2"/>
  <c r="T21" i="2" s="1"/>
  <c r="V21" i="2" s="1"/>
  <c r="C22" i="2"/>
  <c r="T22" i="2" s="1"/>
  <c r="V22" i="2" s="1"/>
  <c r="N12" i="27" l="1"/>
  <c r="T11" i="2"/>
  <c r="V11" i="2" s="1"/>
  <c r="M14" i="27"/>
  <c r="T9" i="2"/>
  <c r="V9" i="2" s="1"/>
  <c r="T12" i="2"/>
  <c r="V12" i="2" s="1"/>
  <c r="C8" i="2"/>
  <c r="T8" i="2" s="1"/>
  <c r="V8" i="2" s="1"/>
  <c r="D23" i="2"/>
  <c r="D26" i="2" s="1"/>
  <c r="C7" i="2"/>
  <c r="G26" i="4"/>
  <c r="AK26" i="4" s="1"/>
  <c r="AM26" i="4" s="1"/>
  <c r="G27" i="4"/>
  <c r="AK27" i="4" s="1"/>
  <c r="AM27" i="4" s="1"/>
  <c r="G28" i="4"/>
  <c r="AK28" i="4" s="1"/>
  <c r="AM28" i="4" s="1"/>
  <c r="G29" i="4"/>
  <c r="G30" i="4"/>
  <c r="G31" i="4"/>
  <c r="G32" i="4"/>
  <c r="G33" i="4"/>
  <c r="G34" i="4"/>
  <c r="G35" i="4"/>
  <c r="AK35" i="4" s="1"/>
  <c r="AM35" i="4" s="1"/>
  <c r="G36" i="4"/>
  <c r="AK36" i="4" s="1"/>
  <c r="AM36" i="4" s="1"/>
  <c r="J24" i="4"/>
  <c r="G24" i="4" s="1"/>
  <c r="AK24" i="4" s="1"/>
  <c r="AM24" i="4" s="1"/>
  <c r="J6" i="4"/>
  <c r="G6" i="4"/>
  <c r="W33" i="4"/>
  <c r="X33" i="4"/>
  <c r="X50" i="4" s="1"/>
  <c r="X52" i="4" s="1"/>
  <c r="AK34" i="4"/>
  <c r="AM34" i="4" s="1"/>
  <c r="AK13" i="4"/>
  <c r="AM13" i="4" s="1"/>
  <c r="AK20" i="4"/>
  <c r="AM20" i="4" s="1"/>
  <c r="AK37" i="4"/>
  <c r="AM37" i="4" s="1"/>
  <c r="AK38" i="4"/>
  <c r="AM38" i="4" s="1"/>
  <c r="AK42" i="4"/>
  <c r="AM42" i="4" s="1"/>
  <c r="AK44" i="4"/>
  <c r="AM44" i="4" s="1"/>
  <c r="AK45" i="4"/>
  <c r="AM45" i="4" s="1"/>
  <c r="Q30" i="4"/>
  <c r="Q31" i="4"/>
  <c r="S29" i="4"/>
  <c r="S50" i="4" s="1"/>
  <c r="T29" i="4"/>
  <c r="T50" i="4" s="1"/>
  <c r="T52" i="4" s="1"/>
  <c r="Z48" i="4"/>
  <c r="W50" i="4" l="1"/>
  <c r="W52" i="4" s="1"/>
  <c r="U33" i="4"/>
  <c r="S52" i="4"/>
  <c r="AK48" i="4"/>
  <c r="AM48" i="4" s="1"/>
  <c r="M23" i="27"/>
  <c r="G5" i="4"/>
  <c r="G50" i="4"/>
  <c r="U50" i="4"/>
  <c r="V50" i="4"/>
  <c r="AK30" i="4"/>
  <c r="AM30" i="4" s="1"/>
  <c r="AK31" i="4"/>
  <c r="AM31" i="4" s="1"/>
  <c r="E50" i="4"/>
  <c r="J5" i="4"/>
  <c r="J50" i="4"/>
  <c r="J52" i="4" s="1"/>
  <c r="C23" i="2"/>
  <c r="C26" i="2" s="1"/>
  <c r="T7" i="2"/>
  <c r="Q32" i="4"/>
  <c r="AK32" i="4" s="1"/>
  <c r="AM32" i="4" s="1"/>
  <c r="T23" i="2" l="1"/>
  <c r="V7" i="2"/>
  <c r="G52" i="4"/>
  <c r="E52" i="4"/>
  <c r="V52" i="4"/>
  <c r="U52" i="4"/>
  <c r="AK33" i="4"/>
  <c r="AM33" i="4" s="1"/>
  <c r="F6" i="4"/>
  <c r="AK43" i="4"/>
  <c r="AM43" i="4" s="1"/>
  <c r="R29" i="4"/>
  <c r="Z47" i="4"/>
  <c r="Z46" i="4" s="1"/>
  <c r="AA50" i="4"/>
  <c r="AA52" i="4" s="1"/>
  <c r="T26" i="2" l="1"/>
  <c r="V23" i="2"/>
  <c r="F5" i="4"/>
  <c r="C6" i="4"/>
  <c r="Q29" i="4"/>
  <c r="R50" i="4"/>
  <c r="F50" i="4"/>
  <c r="AK47" i="4"/>
  <c r="AM47" i="4" s="1"/>
  <c r="R52" i="4" l="1"/>
  <c r="F52" i="4"/>
  <c r="C5" i="4"/>
  <c r="AK6" i="4"/>
  <c r="AM6" i="4" s="1"/>
  <c r="AK29" i="4"/>
  <c r="AM29" i="4" s="1"/>
  <c r="Q50" i="4"/>
  <c r="AK46" i="4"/>
  <c r="AM46" i="4" s="1"/>
  <c r="Z50" i="4"/>
  <c r="Z52" i="4" s="1"/>
  <c r="F31" i="3"/>
  <c r="F17" i="3"/>
  <c r="F16" i="3" s="1"/>
  <c r="F48" i="3"/>
  <c r="G31" i="3"/>
  <c r="W31" i="3" s="1"/>
  <c r="G10" i="3"/>
  <c r="W10" i="3" s="1"/>
  <c r="F10" i="3"/>
  <c r="D10" i="3" s="1"/>
  <c r="G41" i="3"/>
  <c r="W41" i="3" s="1"/>
  <c r="E24" i="5"/>
  <c r="G24" i="5"/>
  <c r="W24" i="5" s="1"/>
  <c r="D21" i="5"/>
  <c r="E14" i="5"/>
  <c r="G14" i="5"/>
  <c r="W14" i="5" s="1"/>
  <c r="D18" i="5"/>
  <c r="C18" i="5" s="1"/>
  <c r="D28" i="5"/>
  <c r="C28" i="5" s="1"/>
  <c r="E20" i="5"/>
  <c r="G20" i="5"/>
  <c r="W20" i="5" s="1"/>
  <c r="E29" i="5"/>
  <c r="G29" i="5"/>
  <c r="W29" i="5" s="1"/>
  <c r="D22" i="5"/>
  <c r="C22" i="5" s="1"/>
  <c r="D23" i="5"/>
  <c r="C23" i="5" s="1"/>
  <c r="E6" i="5"/>
  <c r="G6" i="5"/>
  <c r="W6" i="5" s="1"/>
  <c r="D7" i="5"/>
  <c r="C7" i="5" s="1"/>
  <c r="D8" i="5"/>
  <c r="C8" i="5" s="1"/>
  <c r="F6" i="5"/>
  <c r="D31" i="5"/>
  <c r="D32" i="5"/>
  <c r="C32" i="5" s="1"/>
  <c r="D33" i="5"/>
  <c r="C33" i="5" s="1"/>
  <c r="F29" i="5"/>
  <c r="S11" i="5"/>
  <c r="U11" i="5" s="1"/>
  <c r="C12" i="5"/>
  <c r="C13" i="5"/>
  <c r="C15" i="5"/>
  <c r="C16" i="5"/>
  <c r="C17" i="5"/>
  <c r="C19" i="5"/>
  <c r="C34" i="5"/>
  <c r="C35" i="5"/>
  <c r="C36" i="5"/>
  <c r="C37" i="5"/>
  <c r="C38" i="5"/>
  <c r="C39" i="5"/>
  <c r="D26" i="5"/>
  <c r="C26" i="5" s="1"/>
  <c r="D27" i="5"/>
  <c r="C27" i="5" s="1"/>
  <c r="S12" i="5" l="1"/>
  <c r="U12" i="5" s="1"/>
  <c r="C10" i="5"/>
  <c r="Q52" i="4"/>
  <c r="G52" i="3"/>
  <c r="C10" i="3"/>
  <c r="AK5" i="4"/>
  <c r="AM5" i="4" s="1"/>
  <c r="F14" i="5"/>
  <c r="D14" i="5" s="1"/>
  <c r="C14" i="5" s="1"/>
  <c r="D25" i="5"/>
  <c r="C25" i="5" s="1"/>
  <c r="Y39" i="4"/>
  <c r="D30" i="5"/>
  <c r="C30" i="5" s="1"/>
  <c r="D9" i="5"/>
  <c r="C9" i="5" s="1"/>
  <c r="D24" i="5"/>
  <c r="C24" i="5" s="1"/>
  <c r="F8" i="3"/>
  <c r="F7" i="3" s="1"/>
  <c r="F41" i="3"/>
  <c r="F52" i="3" s="1"/>
  <c r="F54" i="3" s="1"/>
  <c r="C31" i="5"/>
  <c r="E40" i="5"/>
  <c r="E42" i="5" s="1"/>
  <c r="C21" i="5"/>
  <c r="D20" i="5"/>
  <c r="C20" i="5" s="1"/>
  <c r="F20" i="5"/>
  <c r="F40" i="5" s="1"/>
  <c r="F42" i="5" s="1"/>
  <c r="G40" i="5"/>
  <c r="G42" i="5" l="1"/>
  <c r="W40" i="5"/>
  <c r="W52" i="3"/>
  <c r="G54" i="3"/>
  <c r="D6" i="5"/>
  <c r="C6" i="5" s="1"/>
  <c r="D29" i="5"/>
  <c r="C29" i="5" s="1"/>
  <c r="Y50" i="4"/>
  <c r="AK39" i="4"/>
  <c r="AM39" i="4" s="1"/>
  <c r="Y52" i="4" l="1"/>
  <c r="C40" i="5"/>
  <c r="C42" i="5" s="1"/>
  <c r="AK50" i="4"/>
  <c r="AM50" i="4" s="1"/>
  <c r="D15" i="3"/>
  <c r="D19" i="3"/>
  <c r="C19" i="3" s="1"/>
  <c r="D22" i="3"/>
  <c r="C22" i="3" s="1"/>
  <c r="D23" i="3"/>
  <c r="C23" i="3" s="1"/>
  <c r="D24" i="3"/>
  <c r="C24" i="3" s="1"/>
  <c r="D25" i="3"/>
  <c r="C25" i="3" s="1"/>
  <c r="D28" i="3"/>
  <c r="C28" i="3" s="1"/>
  <c r="D29" i="3"/>
  <c r="C29" i="3" s="1"/>
  <c r="D30" i="3"/>
  <c r="C30" i="3" s="1"/>
  <c r="D32" i="3"/>
  <c r="C32" i="3" s="1"/>
  <c r="D33" i="3"/>
  <c r="C33" i="3" s="1"/>
  <c r="D37" i="3"/>
  <c r="C37" i="3" s="1"/>
  <c r="D38" i="3"/>
  <c r="C38" i="3" s="1"/>
  <c r="D39" i="3"/>
  <c r="C39" i="3" s="1"/>
  <c r="D40" i="3"/>
  <c r="C40" i="3" s="1"/>
  <c r="D43" i="3"/>
  <c r="C43" i="3" s="1"/>
  <c r="D45" i="3"/>
  <c r="C45" i="3" s="1"/>
  <c r="D46" i="3"/>
  <c r="C46" i="3" s="1"/>
  <c r="D47" i="3"/>
  <c r="C47" i="3" s="1"/>
  <c r="D48" i="3"/>
  <c r="C48" i="3" s="1"/>
  <c r="D49" i="3"/>
  <c r="C49" i="3" s="1"/>
  <c r="D50" i="3"/>
  <c r="C50" i="3" s="1"/>
  <c r="C51" i="3"/>
  <c r="D34" i="3"/>
  <c r="C34" i="3" s="1"/>
  <c r="D20" i="3"/>
  <c r="C20" i="3" s="1"/>
  <c r="D21" i="3"/>
  <c r="C21" i="3" s="1"/>
  <c r="D44" i="3"/>
  <c r="C44" i="3" s="1"/>
  <c r="D9" i="3"/>
  <c r="C9" i="3" s="1"/>
  <c r="D18" i="3"/>
  <c r="C18" i="3" s="1"/>
  <c r="AK52" i="4" l="1"/>
  <c r="C15" i="3"/>
  <c r="D13" i="3"/>
  <c r="C13" i="3" s="1"/>
  <c r="E41" i="3"/>
  <c r="D42" i="3"/>
  <c r="C42" i="3" s="1"/>
  <c r="E26" i="3"/>
  <c r="D27" i="3"/>
  <c r="C27" i="3" s="1"/>
  <c r="S27" i="3" s="1"/>
  <c r="U27" i="3" s="1"/>
  <c r="E31" i="3"/>
  <c r="E17" i="3"/>
  <c r="D26" i="3" l="1"/>
  <c r="C26" i="3" s="1"/>
  <c r="S26" i="3" s="1"/>
  <c r="U26" i="3" s="1"/>
  <c r="D41" i="3"/>
  <c r="C41" i="3" s="1"/>
  <c r="D31" i="3"/>
  <c r="C31" i="3" s="1"/>
  <c r="E16" i="3"/>
  <c r="E8" i="3"/>
  <c r="D17" i="3"/>
  <c r="C17" i="3" s="1"/>
  <c r="E52" i="3" l="1"/>
  <c r="E54" i="3" s="1"/>
  <c r="D16" i="3"/>
  <c r="C16" i="3" s="1"/>
  <c r="E7" i="3"/>
  <c r="D8" i="3"/>
  <c r="C8" i="3" s="1"/>
  <c r="I6" i="5"/>
  <c r="J6" i="5"/>
  <c r="I10" i="5"/>
  <c r="J10" i="5"/>
  <c r="H8" i="5"/>
  <c r="S8" i="5" s="1"/>
  <c r="U8" i="5" s="1"/>
  <c r="H9" i="5"/>
  <c r="S9" i="5" s="1"/>
  <c r="U9" i="5" s="1"/>
  <c r="H13" i="5"/>
  <c r="S13" i="5" s="1"/>
  <c r="U13" i="5" s="1"/>
  <c r="H19" i="5"/>
  <c r="S19" i="5" s="1"/>
  <c r="U19" i="5" s="1"/>
  <c r="H20" i="5"/>
  <c r="H21" i="5"/>
  <c r="S21" i="5" s="1"/>
  <c r="U21" i="5" s="1"/>
  <c r="H22" i="5"/>
  <c r="S22" i="5" s="1"/>
  <c r="U22" i="5" s="1"/>
  <c r="H23" i="5"/>
  <c r="S23" i="5" s="1"/>
  <c r="U23" i="5" s="1"/>
  <c r="H24" i="5"/>
  <c r="H25" i="5"/>
  <c r="S25" i="5" s="1"/>
  <c r="U25" i="5" s="1"/>
  <c r="H26" i="5"/>
  <c r="S26" i="5" s="1"/>
  <c r="U26" i="5" s="1"/>
  <c r="H27" i="5"/>
  <c r="S27" i="5" s="1"/>
  <c r="U27" i="5" s="1"/>
  <c r="H28" i="5"/>
  <c r="S28" i="5" s="1"/>
  <c r="U28" i="5" s="1"/>
  <c r="H29" i="5"/>
  <c r="S29" i="5" s="1"/>
  <c r="U29" i="5" s="1"/>
  <c r="H30" i="5"/>
  <c r="S30" i="5" s="1"/>
  <c r="U30" i="5" s="1"/>
  <c r="H31" i="5"/>
  <c r="S31" i="5" s="1"/>
  <c r="U31" i="5" s="1"/>
  <c r="H32" i="5"/>
  <c r="S32" i="5" s="1"/>
  <c r="U32" i="5" s="1"/>
  <c r="H33" i="5"/>
  <c r="S33" i="5" s="1"/>
  <c r="U33" i="5" s="1"/>
  <c r="H34" i="5"/>
  <c r="S34" i="5" s="1"/>
  <c r="U34" i="5" s="1"/>
  <c r="H35" i="5"/>
  <c r="S35" i="5" s="1"/>
  <c r="U35" i="5" s="1"/>
  <c r="H36" i="5"/>
  <c r="S36" i="5" s="1"/>
  <c r="U36" i="5" s="1"/>
  <c r="H37" i="5"/>
  <c r="S37" i="5" s="1"/>
  <c r="U37" i="5" s="1"/>
  <c r="H38" i="5"/>
  <c r="S38" i="5" s="1"/>
  <c r="U38" i="5" s="1"/>
  <c r="H39" i="5"/>
  <c r="S39" i="5" s="1"/>
  <c r="U39" i="5" s="1"/>
  <c r="S20" i="5"/>
  <c r="U20" i="5" s="1"/>
  <c r="S24" i="5"/>
  <c r="U24" i="5" s="1"/>
  <c r="D40" i="5"/>
  <c r="D42" i="5" s="1"/>
  <c r="N40" i="5"/>
  <c r="N42" i="5" s="1"/>
  <c r="O40" i="5"/>
  <c r="O42" i="5" s="1"/>
  <c r="P40" i="5"/>
  <c r="P42" i="5" s="1"/>
  <c r="Q40" i="5"/>
  <c r="Q42" i="5" s="1"/>
  <c r="R40" i="5"/>
  <c r="R42" i="5" s="1"/>
  <c r="I10" i="3"/>
  <c r="J10" i="3"/>
  <c r="N10" i="3"/>
  <c r="O10" i="3"/>
  <c r="P10" i="3"/>
  <c r="Q10" i="3"/>
  <c r="R10" i="3"/>
  <c r="N7" i="3"/>
  <c r="O7" i="3"/>
  <c r="P7" i="3"/>
  <c r="Q7" i="3"/>
  <c r="R7" i="3"/>
  <c r="I9" i="3"/>
  <c r="J9" i="3"/>
  <c r="I8" i="3"/>
  <c r="J17" i="3"/>
  <c r="N52" i="3"/>
  <c r="N54" i="3" s="1"/>
  <c r="O52" i="3"/>
  <c r="O54" i="3" s="1"/>
  <c r="P52" i="3"/>
  <c r="P54" i="3" s="1"/>
  <c r="Q52" i="3"/>
  <c r="Q54" i="3" s="1"/>
  <c r="R52" i="3"/>
  <c r="R54" i="3" s="1"/>
  <c r="H9" i="3" l="1"/>
  <c r="H10" i="5"/>
  <c r="S10" i="5" s="1"/>
  <c r="U10" i="5" s="1"/>
  <c r="D7" i="3"/>
  <c r="C7" i="3" s="1"/>
  <c r="I52" i="3"/>
  <c r="I54" i="3" s="1"/>
  <c r="I7" i="3"/>
  <c r="J8" i="3"/>
  <c r="H8" i="3" s="1"/>
  <c r="J16" i="3"/>
  <c r="D52" i="3"/>
  <c r="D54" i="3" s="1"/>
  <c r="I40" i="5"/>
  <c r="I42" i="5" s="1"/>
  <c r="J40" i="5"/>
  <c r="J42" i="5" s="1"/>
  <c r="C52" i="3" l="1"/>
  <c r="C54" i="3" s="1"/>
  <c r="J52" i="3"/>
  <c r="J54" i="3" s="1"/>
  <c r="J7" i="3"/>
  <c r="H7" i="3"/>
  <c r="S7" i="3" s="1"/>
  <c r="U7" i="3" s="1"/>
  <c r="H52" i="3"/>
  <c r="H54" i="3" s="1"/>
  <c r="H17" i="5"/>
  <c r="K25" i="4"/>
  <c r="AK25" i="4" s="1"/>
  <c r="AM25" i="4" s="1"/>
  <c r="H16" i="5"/>
  <c r="S16" i="5" s="1"/>
  <c r="U16" i="5" s="1"/>
  <c r="H18" i="5"/>
  <c r="M16" i="27" l="1"/>
  <c r="S18" i="5"/>
  <c r="U18" i="5" s="1"/>
  <c r="P50" i="4"/>
  <c r="P52" i="4" s="1"/>
  <c r="H7" i="5"/>
  <c r="C9" i="4"/>
  <c r="AK9" i="4" s="1"/>
  <c r="AM9" i="4" s="1"/>
  <c r="S17" i="5"/>
  <c r="U17" i="5" s="1"/>
  <c r="H15" i="5"/>
  <c r="S15" i="5" s="1"/>
  <c r="U15" i="5" s="1"/>
  <c r="S7" i="5" l="1"/>
  <c r="U7" i="5" s="1"/>
  <c r="H6" i="5"/>
  <c r="S6" i="5" s="1"/>
  <c r="U6" i="5" s="1"/>
  <c r="M15" i="27"/>
  <c r="M7" i="27" s="1"/>
  <c r="AK8" i="4"/>
  <c r="AM8" i="4" s="1"/>
  <c r="D50" i="4"/>
  <c r="C8" i="4"/>
  <c r="M22" i="27" l="1"/>
  <c r="O7" i="27"/>
  <c r="N13" i="27"/>
  <c r="M6" i="27"/>
  <c r="D52" i="4"/>
  <c r="M24" i="27"/>
  <c r="H40" i="5"/>
  <c r="H42" i="5" s="1"/>
  <c r="S14" i="5"/>
  <c r="U14" i="5" s="1"/>
  <c r="C50" i="4"/>
  <c r="M29" i="27" l="1"/>
  <c r="O6" i="27"/>
  <c r="N6" i="27"/>
  <c r="M21" i="27"/>
  <c r="N25" i="27"/>
  <c r="M31" i="27"/>
  <c r="N7" i="27"/>
  <c r="M39" i="27"/>
  <c r="C52" i="4"/>
  <c r="M30" i="27"/>
  <c r="M38" i="27"/>
  <c r="M32" i="27"/>
  <c r="S40" i="5"/>
  <c r="M20" i="27"/>
  <c r="S8" i="3"/>
  <c r="U8" i="3" s="1"/>
  <c r="U5" i="5" s="1"/>
  <c r="S48" i="3"/>
  <c r="U48" i="3" s="1"/>
  <c r="S32" i="3"/>
  <c r="U32" i="3" s="1"/>
  <c r="S35" i="3"/>
  <c r="U35" i="3" s="1"/>
  <c r="S15" i="3"/>
  <c r="U15" i="3" s="1"/>
  <c r="S10" i="3"/>
  <c r="U10" i="3" s="1"/>
  <c r="S20" i="3"/>
  <c r="U20" i="3" s="1"/>
  <c r="S34" i="3"/>
  <c r="U34" i="3" s="1"/>
  <c r="S47" i="3"/>
  <c r="U47" i="3" s="1"/>
  <c r="S17" i="3"/>
  <c r="U17" i="3" s="1"/>
  <c r="S13" i="3"/>
  <c r="U13" i="3" s="1"/>
  <c r="S9" i="3"/>
  <c r="U9" i="3" s="1"/>
  <c r="S50" i="3"/>
  <c r="U50" i="3" s="1"/>
  <c r="S51" i="3"/>
  <c r="U51" i="3" s="1"/>
  <c r="S43" i="3"/>
  <c r="U43" i="3" s="1"/>
  <c r="S39" i="3"/>
  <c r="U39" i="3" s="1"/>
  <c r="S31" i="3"/>
  <c r="U31" i="3" s="1"/>
  <c r="S23" i="3"/>
  <c r="U23" i="3" s="1"/>
  <c r="S19" i="3"/>
  <c r="U19" i="3" s="1"/>
  <c r="S33" i="3"/>
  <c r="U33" i="3" s="1"/>
  <c r="S18" i="3"/>
  <c r="U18" i="3" s="1"/>
  <c r="S11" i="3"/>
  <c r="U11" i="3" s="1"/>
  <c r="S49" i="3"/>
  <c r="U49" i="3" s="1"/>
  <c r="S45" i="3"/>
  <c r="U45" i="3" s="1"/>
  <c r="S37" i="3"/>
  <c r="U37" i="3" s="1"/>
  <c r="S25" i="3"/>
  <c r="U25" i="3" s="1"/>
  <c r="S28" i="3"/>
  <c r="U28" i="3" s="1"/>
  <c r="S36" i="3"/>
  <c r="U36" i="3" s="1"/>
  <c r="S42" i="3"/>
  <c r="U42" i="3" s="1"/>
  <c r="S14" i="3"/>
  <c r="U14" i="3" s="1"/>
  <c r="S40" i="3"/>
  <c r="U40" i="3" s="1"/>
  <c r="S24" i="3"/>
  <c r="U24" i="3" s="1"/>
  <c r="S16" i="3"/>
  <c r="U16" i="3" s="1"/>
  <c r="S12" i="3"/>
  <c r="U12" i="3" s="1"/>
  <c r="S38" i="3"/>
  <c r="U38" i="3" s="1"/>
  <c r="S44" i="3"/>
  <c r="U44" i="3" s="1"/>
  <c r="S30" i="3"/>
  <c r="U30" i="3" s="1"/>
  <c r="S46" i="3"/>
  <c r="U46" i="3" s="1"/>
  <c r="S22" i="3"/>
  <c r="U22" i="3" s="1"/>
  <c r="S21" i="3"/>
  <c r="U21" i="3" s="1"/>
  <c r="S41" i="3"/>
  <c r="U41" i="3" s="1"/>
  <c r="S29" i="3"/>
  <c r="U29" i="3" s="1"/>
  <c r="S42" i="5" l="1"/>
  <c r="U40" i="5"/>
  <c r="S52" i="3"/>
  <c r="S54" i="3" s="1"/>
  <c r="U52" i="3" l="1"/>
</calcChain>
</file>

<file path=xl/sharedStrings.xml><?xml version="1.0" encoding="utf-8"?>
<sst xmlns="http://schemas.openxmlformats.org/spreadsheetml/2006/main" count="3442" uniqueCount="1271">
  <si>
    <t>Государственные средства</t>
  </si>
  <si>
    <t>Частные средства</t>
  </si>
  <si>
    <t xml:space="preserve"> Прямые зарубежные содействия</t>
  </si>
  <si>
    <t>Всего</t>
  </si>
  <si>
    <t>FS.1</t>
  </si>
  <si>
    <t>FS.1.1</t>
  </si>
  <si>
    <t>FS.1.2</t>
  </si>
  <si>
    <t>FS.1.3</t>
  </si>
  <si>
    <t>FS.1.4</t>
  </si>
  <si>
    <t>FS.2</t>
  </si>
  <si>
    <t>FS.3</t>
  </si>
  <si>
    <t>FS.3.1</t>
  </si>
  <si>
    <t>FS.3.2</t>
  </si>
  <si>
    <t>FS.3.3</t>
  </si>
  <si>
    <t>FS.3.4</t>
  </si>
  <si>
    <t>FS.4</t>
  </si>
  <si>
    <t>FS.5</t>
  </si>
  <si>
    <t>FS.6.</t>
  </si>
  <si>
    <t>FS.7</t>
  </si>
  <si>
    <t>FS.7.1</t>
  </si>
  <si>
    <t>FS.7.2</t>
  </si>
  <si>
    <t>Трансферты из государственных доходов</t>
  </si>
  <si>
    <t xml:space="preserve">Средства из государственого бюджета </t>
  </si>
  <si>
    <t>Государственные трансферты за определённые группы населения</t>
  </si>
  <si>
    <t>Субсидии</t>
  </si>
  <si>
    <t>Прочие трансферты из государственных внутренних доходов</t>
  </si>
  <si>
    <t>Трансферты, выделенные государством из доходов иностранного происхождения</t>
  </si>
  <si>
    <t>Взносы на социальное страхование</t>
  </si>
  <si>
    <t>Взносы работников на социальное страхование</t>
  </si>
  <si>
    <t>Взносы работодателей на социальное страхование</t>
  </si>
  <si>
    <t>Взносы самозанятых на социальное страхование</t>
  </si>
  <si>
    <t>Прочие взносы на социальное страхование</t>
  </si>
  <si>
    <t>Обязательная предоплата (кроме FS.3)</t>
  </si>
  <si>
    <t>Добровольное страхование</t>
  </si>
  <si>
    <t>Прочие национальные доходы</t>
  </si>
  <si>
    <t>Прямые зарубежные трансферты</t>
  </si>
  <si>
    <t>Прямые зарубежные финансовые трансферты</t>
  </si>
  <si>
    <t>Прямая иностранная помощь в натуральной форме</t>
  </si>
  <si>
    <t xml:space="preserve">HF.1 </t>
  </si>
  <si>
    <t>Схемы государственного финансирования и финансирования на основе обязательных отчисленией</t>
  </si>
  <si>
    <t xml:space="preserve">HF.1.1 </t>
  </si>
  <si>
    <t>Государственные схемы</t>
  </si>
  <si>
    <t>HF.1.2/HF.1.3</t>
  </si>
  <si>
    <t>Схемы обязательного медицинского страхования на основе взносов/ОСМС</t>
  </si>
  <si>
    <t xml:space="preserve">HF.2 </t>
  </si>
  <si>
    <t xml:space="preserve">Схемы добровольных медицинских взносов  </t>
  </si>
  <si>
    <t xml:space="preserve">HF.2.1 </t>
  </si>
  <si>
    <t>Схемы добровольного медицинского страхования</t>
  </si>
  <si>
    <t>HF.2.2</t>
  </si>
  <si>
    <t>Схемы финансирования некоммерческих организаций</t>
  </si>
  <si>
    <t xml:space="preserve">HF.2.3 </t>
  </si>
  <si>
    <t>Схемы финансирования предприятий</t>
  </si>
  <si>
    <t xml:space="preserve">HF.3 </t>
  </si>
  <si>
    <t>Частные расходы домохозяйств</t>
  </si>
  <si>
    <t>HF.3.1</t>
  </si>
  <si>
    <t>Выплаты из кармана, за исключением разделения затрат</t>
  </si>
  <si>
    <t>HF.3.2</t>
  </si>
  <si>
    <t>Разделение затрат с плательщиками, являющимися третьей стороной</t>
  </si>
  <si>
    <t xml:space="preserve">HF.4 </t>
  </si>
  <si>
    <t xml:space="preserve">Международные схемы финансирования </t>
  </si>
  <si>
    <t>HF.4.1</t>
  </si>
  <si>
    <t>Обязательные схемы (нерезидентские)</t>
  </si>
  <si>
    <t xml:space="preserve">HF.4.2 </t>
  </si>
  <si>
    <t>Добровольные схемы (нерезидентские)</t>
  </si>
  <si>
    <t>HF.0</t>
  </si>
  <si>
    <t>Неустановленные схемы финансирования</t>
  </si>
  <si>
    <t>ВСЕГО</t>
  </si>
  <si>
    <t>Государственный сектор</t>
  </si>
  <si>
    <t>Негосударственный сектор</t>
  </si>
  <si>
    <t>Внешние источники финансирования</t>
  </si>
  <si>
    <t>Схемы государственного финансирования и финансирования на основе обязательных отчислений</t>
  </si>
  <si>
    <t>Добровольные Схемы(нерезидентские)</t>
  </si>
  <si>
    <t>HC.1+HC.2</t>
  </si>
  <si>
    <t>Лечение и реабилитационные услуги</t>
  </si>
  <si>
    <t xml:space="preserve">HC.1 </t>
  </si>
  <si>
    <t>Услуги лечения</t>
  </si>
  <si>
    <t>HC.2</t>
  </si>
  <si>
    <t>Реабилитационное лечение</t>
  </si>
  <si>
    <t>HC.1.1+HC.2.1</t>
  </si>
  <si>
    <t>Медицинские услуги и реабилитационное лечение на стационарном уровне</t>
  </si>
  <si>
    <t>HC.1.1</t>
  </si>
  <si>
    <t>Медицинские услуги на стационарном уровне</t>
  </si>
  <si>
    <t xml:space="preserve">HC.2.1 </t>
  </si>
  <si>
    <t>Реабилитационное лечение в стационаре</t>
  </si>
  <si>
    <t>HC.1.2+HC.2.2</t>
  </si>
  <si>
    <t>Лечение и реабилитационные услуги в дневном стационаре</t>
  </si>
  <si>
    <t>HC.1.2</t>
  </si>
  <si>
    <t>Лечение в дневном стационаре</t>
  </si>
  <si>
    <t>HC.2.2</t>
  </si>
  <si>
    <t>Дневная реабилитационная помощь</t>
  </si>
  <si>
    <t>HC.1.3+HC.2.3</t>
  </si>
  <si>
    <t>Амбулаторная лечебная и реабилитационная помощь</t>
  </si>
  <si>
    <t xml:space="preserve">HC.1.3 </t>
  </si>
  <si>
    <t>Амбулаторное лечение</t>
  </si>
  <si>
    <t>HC.1.3.1</t>
  </si>
  <si>
    <t>Основные медицинские услуги на амбулаторном уровне</t>
  </si>
  <si>
    <t>HC.1.3.2</t>
  </si>
  <si>
    <t>Амбулаторное стоматологическое лечение</t>
  </si>
  <si>
    <t>HC.1.3.3</t>
  </si>
  <si>
    <t>Специализированное амбулаторное лечение</t>
  </si>
  <si>
    <t>HC.1.3.9</t>
  </si>
  <si>
    <t>Прочие иные виды амбулаторных лечебных услуг, не поименованные отдельно</t>
  </si>
  <si>
    <t>HC.2.3</t>
  </si>
  <si>
    <t>Амбулаторная реабилитационная помощь</t>
  </si>
  <si>
    <t>HC.1.4+HC.2.4</t>
  </si>
  <si>
    <t>Домашний лечебный и реабилитационный уход</t>
  </si>
  <si>
    <t>HC.1.4</t>
  </si>
  <si>
    <t>Домашний лечебный уход</t>
  </si>
  <si>
    <t>HC.2.4</t>
  </si>
  <si>
    <t>Реабилитационная помощь на дому</t>
  </si>
  <si>
    <t xml:space="preserve">HC.3 </t>
  </si>
  <si>
    <t>Долгосрочный медицинский уход</t>
  </si>
  <si>
    <t>HC.3.1</t>
  </si>
  <si>
    <t>Стационарная долгосрочная помощь (медицинская)</t>
  </si>
  <si>
    <t>HC.3.2</t>
  </si>
  <si>
    <t>Дневные случаи долгосрочной помощи (медицинские)</t>
  </si>
  <si>
    <t>HC.3.3</t>
  </si>
  <si>
    <t>Амбулаторная долгосрочная помощь (медицинская)</t>
  </si>
  <si>
    <t>HC.3.4</t>
  </si>
  <si>
    <t>Долгосрочная помощь (медицинская) на дому</t>
  </si>
  <si>
    <t xml:space="preserve">HC.4 </t>
  </si>
  <si>
    <t>Вспомогательные услуги</t>
  </si>
  <si>
    <t>HC.4.1</t>
  </si>
  <si>
    <t>Лабораторные услуги</t>
  </si>
  <si>
    <t>HC.4.2</t>
  </si>
  <si>
    <t>Диагностические услуги</t>
  </si>
  <si>
    <t>HC.4.3</t>
  </si>
  <si>
    <t>Транспортировка пациентов</t>
  </si>
  <si>
    <t xml:space="preserve">HC.5 </t>
  </si>
  <si>
    <t>Предоставление медицинских товаров</t>
  </si>
  <si>
    <t xml:space="preserve">HC.5.1 </t>
  </si>
  <si>
    <t>Фармацевтические и прочие медицинские товары недлительного пользования</t>
  </si>
  <si>
    <t>HC.5.1.1</t>
  </si>
  <si>
    <t>Лекарства, отпускаемые по рецепту</t>
  </si>
  <si>
    <t>HC.5.1.2</t>
  </si>
  <si>
    <t>Лекарства, отпускаемые без рецепта</t>
  </si>
  <si>
    <t>HC.5.1.3</t>
  </si>
  <si>
    <t>Прочие медицинские товары недлительного пользования</t>
  </si>
  <si>
    <t xml:space="preserve">HC.5.2 </t>
  </si>
  <si>
    <t>Терапевтические приборы и прочие медицинские товары длительного пользования</t>
  </si>
  <si>
    <t xml:space="preserve">HC.6 </t>
  </si>
  <si>
    <t>Профилактические услуги</t>
  </si>
  <si>
    <t>HC.6.1</t>
  </si>
  <si>
    <t>Информационная, образовательная и консультационная программы</t>
  </si>
  <si>
    <t>HC.6.2</t>
  </si>
  <si>
    <t>Программы иммунизации</t>
  </si>
  <si>
    <t>HC.6.3</t>
  </si>
  <si>
    <t>Программы по обнаружению заболеваний на ранних стадиях/скрининг</t>
  </si>
  <si>
    <t>HC.6.4</t>
  </si>
  <si>
    <t>Программа мониторинга состояния здоровья</t>
  </si>
  <si>
    <t>HC.6.5</t>
  </si>
  <si>
    <t xml:space="preserve">Программы надзора над инфекционными и не инфекционными заболеваниями, травмами и воздействием на среду здоровья </t>
  </si>
  <si>
    <t>HC.6.6</t>
  </si>
  <si>
    <t>Программы подготовки к стихийным бедствиям и реагированию на чрезвычайные ситуации</t>
  </si>
  <si>
    <t xml:space="preserve">HC.7 </t>
  </si>
  <si>
    <t xml:space="preserve">Администрирование, система здравоохранения и финансовое администрирование </t>
  </si>
  <si>
    <t xml:space="preserve">HC.7.1 </t>
  </si>
  <si>
    <t>HC.7.2</t>
  </si>
  <si>
    <t>Администрирование финансирования здравоохранения</t>
  </si>
  <si>
    <t xml:space="preserve">HC.0 </t>
  </si>
  <si>
    <t>Прочие медицинские услуги</t>
  </si>
  <si>
    <t xml:space="preserve">HP.1 </t>
  </si>
  <si>
    <t xml:space="preserve">HP.1.1 </t>
  </si>
  <si>
    <t xml:space="preserve">HP.1.2 </t>
  </si>
  <si>
    <t xml:space="preserve">HP.1.3 </t>
  </si>
  <si>
    <t xml:space="preserve">HP.2 </t>
  </si>
  <si>
    <t>HP.2.1</t>
  </si>
  <si>
    <t>HP.2.2</t>
  </si>
  <si>
    <t xml:space="preserve">HP.2.9 </t>
  </si>
  <si>
    <t xml:space="preserve">HP.3 </t>
  </si>
  <si>
    <t xml:space="preserve">HP.3.1 </t>
  </si>
  <si>
    <t xml:space="preserve">HP.3.2 </t>
  </si>
  <si>
    <t xml:space="preserve">HP.3.3 </t>
  </si>
  <si>
    <t xml:space="preserve">HP.3.4 </t>
  </si>
  <si>
    <t>HP.3.5</t>
  </si>
  <si>
    <t xml:space="preserve">HP.4 </t>
  </si>
  <si>
    <t xml:space="preserve">HP.4.1 </t>
  </si>
  <si>
    <t>HP.4.2</t>
  </si>
  <si>
    <t xml:space="preserve">HP.4.9 </t>
  </si>
  <si>
    <t xml:space="preserve">HP.5 </t>
  </si>
  <si>
    <t xml:space="preserve">HP.5.1 </t>
  </si>
  <si>
    <t xml:space="preserve">HP.5.2 </t>
  </si>
  <si>
    <t>HP.5.9</t>
  </si>
  <si>
    <t xml:space="preserve">HP.6 </t>
  </si>
  <si>
    <t xml:space="preserve">HP.7 </t>
  </si>
  <si>
    <t xml:space="preserve">HP.7.1 </t>
  </si>
  <si>
    <t>HP.7.2</t>
  </si>
  <si>
    <t>HP.7.3</t>
  </si>
  <si>
    <t>HP.7.9</t>
  </si>
  <si>
    <t xml:space="preserve">HP.8 </t>
  </si>
  <si>
    <t>HP.8.1</t>
  </si>
  <si>
    <t xml:space="preserve">HP.8.2 </t>
  </si>
  <si>
    <t xml:space="preserve">HP.8.9 </t>
  </si>
  <si>
    <t xml:space="preserve">HP.9 </t>
  </si>
  <si>
    <t>HP.0</t>
  </si>
  <si>
    <t>Больничные организации</t>
  </si>
  <si>
    <t>Больницы общего профиля</t>
  </si>
  <si>
    <t>Психиатрические больницы и больницы для лечения алкогольной или наркотической зависимости</t>
  </si>
  <si>
    <t>Специализированные больницы (кроме психиатрических больниц для лечения алкогольной или наркотической зависимости)</t>
  </si>
  <si>
    <t>Учреждения длительного ухода</t>
  </si>
  <si>
    <t>Учреждения длительного сестринского ухода</t>
  </si>
  <si>
    <t>Учреждения для душевнобольных и наркозависимых</t>
  </si>
  <si>
    <t>Другие учреждения длительного ухода</t>
  </si>
  <si>
    <t>Поставщики амбулаторных медицинских услуг</t>
  </si>
  <si>
    <t>Лечебная практика</t>
  </si>
  <si>
    <t>Стоматологические поликлиники/кабинеты</t>
  </si>
  <si>
    <t>Кабинеты других специалистов</t>
  </si>
  <si>
    <t>Центры амбулаторного лечения</t>
  </si>
  <si>
    <t>Поставщики медицинских услуг на дому</t>
  </si>
  <si>
    <t>Организации, предоставляющие дополнительные услуги</t>
  </si>
  <si>
    <t>Организации, предоставляющие услуги по транспортации пациентов и спасению жизни пациента в чрезвычайных ситуациях</t>
  </si>
  <si>
    <t>Медицинские и диагностические лаборатории</t>
  </si>
  <si>
    <t>Прочие организации, предоставляющие дополнительные услуги</t>
  </si>
  <si>
    <t>Поставщики и розничные продавцы медицинских товаров</t>
  </si>
  <si>
    <t>Аптеки</t>
  </si>
  <si>
    <t>Организации розничных продаж и прочие поставщики медицинских товаров длительного пользования и медицинских приборов</t>
  </si>
  <si>
    <t>Все прочие незначительные продавцы и иные поставщики лекарственных средств и товаров медицинского назначения</t>
  </si>
  <si>
    <t>Организации, оказывающие профилактические услуги</t>
  </si>
  <si>
    <t xml:space="preserve">Организации управления здравоохранением </t>
  </si>
  <si>
    <t>Государственные учреждения управления здравоохранением</t>
  </si>
  <si>
    <t>Агенства социального медицинского страхования</t>
  </si>
  <si>
    <t xml:space="preserve">Управление частного страхования здравоохранения </t>
  </si>
  <si>
    <t>Прочие административные органы здравоохрнения</t>
  </si>
  <si>
    <t>Прочие сектора экономики</t>
  </si>
  <si>
    <t>Домохозяйства как поставщики медицинских услуг на дому</t>
  </si>
  <si>
    <t>Все прочие предприятия как организации, предоставляющие вторичную медицинскую помощь</t>
  </si>
  <si>
    <t>Прочие предприятия</t>
  </si>
  <si>
    <t>Остальной мир</t>
  </si>
  <si>
    <t>Неустановленные провайдеры медицинских услуг</t>
  </si>
  <si>
    <t>Программы обнаружение заболеваний на ранних стадиях/скрининг</t>
  </si>
  <si>
    <t xml:space="preserve">Программы надзора над инфекционными и не инфекционными заболеваниями, травмами и воздействие на среду здоровья </t>
  </si>
  <si>
    <t xml:space="preserve">Внешние источники финансирования </t>
  </si>
  <si>
    <t xml:space="preserve">HP.2.1 </t>
  </si>
  <si>
    <t>HP.3</t>
  </si>
  <si>
    <t>HP.4.9</t>
  </si>
  <si>
    <t>Прочие поставщики вспомогательных услуг</t>
  </si>
  <si>
    <t>Прочие административные органы здравоохранения</t>
  </si>
  <si>
    <t>HF.1.1.2</t>
  </si>
  <si>
    <t>HF.1.1.1</t>
  </si>
  <si>
    <t>Схемы республиканского уроня</t>
  </si>
  <si>
    <t>Схемы местного уровня</t>
  </si>
  <si>
    <t>Республиканский уровень</t>
  </si>
  <si>
    <t>Местный уровень</t>
  </si>
  <si>
    <t>Сводный отчет о страховых выплатах осуществленных по договорам страхования по регионам Республики Казахстан</t>
  </si>
  <si>
    <t>№</t>
  </si>
  <si>
    <t>Наименование классов страхования</t>
  </si>
  <si>
    <t>город 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</si>
  <si>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</si>
  <si>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</si>
  <si>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</si>
  <si>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</si>
  <si>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</si>
  <si>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</si>
  <si>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</si>
  <si>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</si>
  <si>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</si>
  <si>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</si>
  <si>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</si>
  <si>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</si>
  <si>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</si>
  <si>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Туркестанская область</t>
  </si>
  <si>
    <t>Прочие</t>
  </si>
  <si>
    <t>Обязательное страхование:</t>
  </si>
  <si>
    <t>1.1</t>
  </si>
  <si>
    <t>гражданско-правовая ответственность владельцев транспортных средств</t>
  </si>
  <si>
    <t>1.2</t>
  </si>
  <si>
    <t>гражданско-правовая ответственность перевозчика перед пассажирами</t>
  </si>
  <si>
    <t>1.3</t>
  </si>
  <si>
    <t>страхование в растениеводстве</t>
  </si>
  <si>
    <t>1.4</t>
  </si>
  <si>
    <t>страхование гражданско-правовой ответственности частных нотариусов</t>
  </si>
  <si>
    <t>1.5</t>
  </si>
  <si>
    <t>экологическое страхование</t>
  </si>
  <si>
    <t>1.6</t>
  </si>
  <si>
    <t>гражданско-правовая ответственность аудиторских организаций</t>
  </si>
  <si>
    <t>1.7</t>
  </si>
  <si>
    <t>страхование туриста</t>
  </si>
  <si>
    <t>1.8</t>
  </si>
  <si>
    <t>гражданско-правовая ответственность  владельцев объектов, деятельность которых связана с опасностью причинения вреда третьим лицам</t>
  </si>
  <si>
    <t>1.9</t>
  </si>
  <si>
    <t>страхование работника от несчастных случаев при исполнении им трудовых (служебных) обязанностей</t>
  </si>
  <si>
    <t>1.10</t>
  </si>
  <si>
    <t>иные виды (классы) страхования</t>
  </si>
  <si>
    <t>Добровольное личное страхование:</t>
  </si>
  <si>
    <t>2.1</t>
  </si>
  <si>
    <t>страхование жизни</t>
  </si>
  <si>
    <t>2.2</t>
  </si>
  <si>
    <t>аннуитетное страхование, в том числе:</t>
  </si>
  <si>
    <t>2.2.1</t>
  </si>
  <si>
    <t>договоры пенсионного аннуитета</t>
  </si>
  <si>
    <t>2.2.2</t>
  </si>
  <si>
    <t>договоры аннуитета</t>
  </si>
  <si>
    <t>2.2.3</t>
  </si>
  <si>
    <t>иные виды аннуитетного страхования</t>
  </si>
  <si>
    <t>2.3</t>
  </si>
  <si>
    <t>страхование от несчастных случаев</t>
  </si>
  <si>
    <t>2.4</t>
  </si>
  <si>
    <t>страхование на случай болезни, в том числе:</t>
  </si>
  <si>
    <t>2.4.1</t>
  </si>
  <si>
    <t>выезжающие за рубеж</t>
  </si>
  <si>
    <t>2.5</t>
  </si>
  <si>
    <t>Добровольное имущественное страхование:</t>
  </si>
  <si>
    <t>3.1</t>
  </si>
  <si>
    <t>страхование автомобильного транспорта</t>
  </si>
  <si>
    <t>3.2</t>
  </si>
  <si>
    <t>страхование железнодорожного транспорта</t>
  </si>
  <si>
    <t>3.3</t>
  </si>
  <si>
    <t>страхование воздушного транспорта</t>
  </si>
  <si>
    <t>3.4</t>
  </si>
  <si>
    <t>страхование водного транспорта</t>
  </si>
  <si>
    <t>3.5</t>
  </si>
  <si>
    <t>страхование космических объектов</t>
  </si>
  <si>
    <t>3.6</t>
  </si>
  <si>
    <t>страхование грузов</t>
  </si>
  <si>
    <t>3.7</t>
  </si>
  <si>
    <t>страхование имущества от ущерба, за исключением классов, указанных в строках 3.1-3.6 настоящей Формы</t>
  </si>
  <si>
    <t>3.8</t>
  </si>
  <si>
    <t>страхование гражданско-правовой ответственности владельцев автомобильного транспорта</t>
  </si>
  <si>
    <t>3.9</t>
  </si>
  <si>
    <t>страхование гражданско-правовой ответственности владельцев воздушного транспорта</t>
  </si>
  <si>
    <t>3.10</t>
  </si>
  <si>
    <t>страхование гражданско-правовой ответственности владельцев водного транспорта</t>
  </si>
  <si>
    <t>3.11</t>
  </si>
  <si>
    <t>страхование гражданско-правовой ответственности владельцев космических объектов</t>
  </si>
  <si>
    <t>3.12</t>
  </si>
  <si>
    <t>страхование профессиональной ответственности</t>
  </si>
  <si>
    <t>3.13</t>
  </si>
  <si>
    <t>страхование гражданско-правовой ответственности, за исключением классов, указанных в строках 3.8-3.12 настоящей Формы</t>
  </si>
  <si>
    <t>3.14</t>
  </si>
  <si>
    <t>страхование займов</t>
  </si>
  <si>
    <t>3.15</t>
  </si>
  <si>
    <t>ипотечное страхование</t>
  </si>
  <si>
    <t>3.16</t>
  </si>
  <si>
    <t>страхование гарантий и поручительств</t>
  </si>
  <si>
    <t>3.17</t>
  </si>
  <si>
    <t>страхование от прочих финансовых убытков</t>
  </si>
  <si>
    <t>3.18</t>
  </si>
  <si>
    <t>страхование убытков финансовых организаций за исключением классов, указанных в строках 3.14-3.17 настоящей Формы</t>
  </si>
  <si>
    <t>3.19</t>
  </si>
  <si>
    <t>титульное страхование</t>
  </si>
  <si>
    <t>3.20</t>
  </si>
  <si>
    <t>страхование судебных расходов</t>
  </si>
  <si>
    <t>3.21</t>
  </si>
  <si>
    <t>Сводный отчет о страховых премиях, принятых по договорам страхования по регионам Республики Казахстан</t>
  </si>
  <si>
    <t>мың теңге</t>
  </si>
  <si>
    <t>тыс. тенге</t>
  </si>
  <si>
    <t>Оның ішінде қаражаттары есебінен_x000D_
В том числе за счет средств</t>
  </si>
  <si>
    <t>бюджет_x000D_
бюджета</t>
  </si>
  <si>
    <t>халық_x000D_
населения</t>
  </si>
  <si>
    <t>кәсіпорындар_x000D_
предприятий</t>
  </si>
  <si>
    <t>Барлық негізгі және қосалқы түрі бойынша көрсетілген қызметтердің көлемі</t>
  </si>
  <si>
    <t>Всего оказанных услуг по основному и по вторичному виду деятельности</t>
  </si>
  <si>
    <t>соның ішінде:</t>
  </si>
  <si>
    <t/>
  </si>
  <si>
    <t>в том числе:</t>
  </si>
  <si>
    <t>Ауруханалардың қызметтері</t>
  </si>
  <si>
    <t>86.10.1</t>
  </si>
  <si>
    <t>Услуги больниц</t>
  </si>
  <si>
    <t>ауруханалардың хирургия бөлімшелерінің қызметтері</t>
  </si>
  <si>
    <t xml:space="preserve"> 86.10.11</t>
  </si>
  <si>
    <t>услуги хирургических отделений больниц</t>
  </si>
  <si>
    <t>ауруханалар мен перзентханалардың гинекологиялық бөлімшелерінің қызметтері</t>
  </si>
  <si>
    <t xml:space="preserve"> 86.10.12</t>
  </si>
  <si>
    <t>услуги гинекологических отделений больниц и родильных домов</t>
  </si>
  <si>
    <t>сауықтыру орталықтарының қызметтері</t>
  </si>
  <si>
    <t xml:space="preserve"> 86.10.13</t>
  </si>
  <si>
    <t>услуги центров реабилитации</t>
  </si>
  <si>
    <t>психиатриялық ауруханалардың қызметтері</t>
  </si>
  <si>
    <t xml:space="preserve"> 86.10.14</t>
  </si>
  <si>
    <t>-</t>
  </si>
  <si>
    <t>услуги психиатрических больниц</t>
  </si>
  <si>
    <t>ауруханалардың дәрігерлердің  бақылауымен ұсынылатын өзге де қызметтері</t>
  </si>
  <si>
    <t xml:space="preserve"> 86.10.15</t>
  </si>
  <si>
    <t>өзге де ауруханалардың қызметтері</t>
  </si>
  <si>
    <t xml:space="preserve"> 86.10.19</t>
  </si>
  <si>
    <t>услуги прочих больниц</t>
  </si>
  <si>
    <t>Жалпы дәрігерлік тәжірибе саласындағы қызметтер</t>
  </si>
  <si>
    <t xml:space="preserve"> 86.21.1</t>
  </si>
  <si>
    <t>Услуги в области врачебной практики общей</t>
  </si>
  <si>
    <t>Мамандырылған дәрігерлік тәжірибе саласындағы қызметтер</t>
  </si>
  <si>
    <t xml:space="preserve"> 86.22.1</t>
  </si>
  <si>
    <t>Стоматология саласындағы қызметтер</t>
  </si>
  <si>
    <t xml:space="preserve"> 86.23.1</t>
  </si>
  <si>
    <t>Услуги в области стоматологии</t>
  </si>
  <si>
    <t>Адам денсаулығын қорғау байынша өзге де қызметтер</t>
  </si>
  <si>
    <t xml:space="preserve"> 86.90.1</t>
  </si>
  <si>
    <t>Услуги по охране здоровья человека прочие</t>
  </si>
  <si>
    <t xml:space="preserve"> 87.20.1</t>
  </si>
  <si>
    <t>Услуги, связанные с проживанием лиц с умственными или физическими недостатками, психическими заболеваниями и наркологическими расстройствами</t>
  </si>
  <si>
    <t>Қарттар мен мүгедектерге арналған тұратын орнымен байланысты қызметтер</t>
  </si>
  <si>
    <t xml:space="preserve"> 87.30.1</t>
  </si>
  <si>
    <t>Тұрумен байланысты өзге де қызметтер</t>
  </si>
  <si>
    <t xml:space="preserve"> 87.90.1</t>
  </si>
  <si>
    <t>в том числе</t>
  </si>
  <si>
    <t>Қарттар мен мүгедектерге арналған тұратын орнымен қамтамасыз етусіз әлеуметтік қызметтер</t>
  </si>
  <si>
    <t xml:space="preserve"> 88.10.1</t>
  </si>
  <si>
    <t>Услуги социальные без обеспечения проживания для престарелых и инвалидов</t>
  </si>
  <si>
    <t>Балаларға күндізгі қарау бойынша қызметтер</t>
  </si>
  <si>
    <t xml:space="preserve"> 88.91.1</t>
  </si>
  <si>
    <t>Услуги по дневному уходу за детьми</t>
  </si>
  <si>
    <t xml:space="preserve"> 88.99.1</t>
  </si>
  <si>
    <t>Барлық қосалқы қызмет түрі бойынша көрсетілген қызметтердің көлемі</t>
  </si>
  <si>
    <t>Всего объем оказанных услуг по вторичному виду деятельности</t>
  </si>
  <si>
    <t xml:space="preserve">Жылжымайтын мүлікпен байланысты қызметтер </t>
  </si>
  <si>
    <t xml:space="preserve">Өзге де жеке қызметтер </t>
  </si>
  <si>
    <t>HC 1.1</t>
  </si>
  <si>
    <t>HP 1.1</t>
  </si>
  <si>
    <t>HC 2.1</t>
  </si>
  <si>
    <t>HC 1.3.1</t>
  </si>
  <si>
    <t>HP 3.1</t>
  </si>
  <si>
    <t>HC 1.3.3</t>
  </si>
  <si>
    <t>HP 3.4</t>
  </si>
  <si>
    <t>HC 1.3.2</t>
  </si>
  <si>
    <t>HP 3.2</t>
  </si>
  <si>
    <t>HC 1.3.9</t>
  </si>
  <si>
    <t>HP 3.3</t>
  </si>
  <si>
    <t>HC 3.1</t>
  </si>
  <si>
    <t>HP 2.1</t>
  </si>
  <si>
    <t>HP 2.2</t>
  </si>
  <si>
    <t>HC 3.4</t>
  </si>
  <si>
    <t>HP 3.5</t>
  </si>
  <si>
    <t>Наименование</t>
  </si>
  <si>
    <t>Филиал по Актюбинской области</t>
  </si>
  <si>
    <t>Филиал по Алматинской области</t>
  </si>
  <si>
    <t>Филиал по Атырауской области</t>
  </si>
  <si>
    <t>Филиал по Восточно-Казахстанской области</t>
  </si>
  <si>
    <t>Филиал по г. Алматы</t>
  </si>
  <si>
    <t>Филиал по г. Нур-Султан</t>
  </si>
  <si>
    <t>Филиал по Жамбылской области</t>
  </si>
  <si>
    <t>Филиал по Костанайской области</t>
  </si>
  <si>
    <t>Филиал по Павлодарской области</t>
  </si>
  <si>
    <t>Филиал по Туркестанской области</t>
  </si>
  <si>
    <t>Амбулаторный гемодиализ</t>
  </si>
  <si>
    <t>Стационарозамещающая медицинская помощь</t>
  </si>
  <si>
    <t>Стационарная медицинская помощь</t>
  </si>
  <si>
    <t>Восстановительное лечение и медицинская реабилитация</t>
  </si>
  <si>
    <t>Паллиативная помощь и сестринский уход</t>
  </si>
  <si>
    <t>Патологоанатомическая диагностика</t>
  </si>
  <si>
    <t>Услуги по заготовке, переработке, хранению крови и ее компонентов</t>
  </si>
  <si>
    <t>Медико-социальная помощь ВИЧ-инфицированным и больным СПИД</t>
  </si>
  <si>
    <t>006</t>
  </si>
  <si>
    <t>HP 6</t>
  </si>
  <si>
    <t>HC 6.4</t>
  </si>
  <si>
    <t>HC 6.1</t>
  </si>
  <si>
    <t>HC 6.2</t>
  </si>
  <si>
    <t>001</t>
  </si>
  <si>
    <t>HP 7.1</t>
  </si>
  <si>
    <t>HC 7.1</t>
  </si>
  <si>
    <t>016</t>
  </si>
  <si>
    <t>HP 4.1</t>
  </si>
  <si>
    <t>HC 4.3</t>
  </si>
  <si>
    <t>тыс.тенге</t>
  </si>
  <si>
    <t>Стоматологические услуги</t>
  </si>
  <si>
    <t>HC 5.1</t>
  </si>
  <si>
    <t>HP 5.1</t>
  </si>
  <si>
    <t>г. Алматы</t>
  </si>
  <si>
    <t>г. Нур-Султан</t>
  </si>
  <si>
    <t>Шымкент</t>
  </si>
  <si>
    <t>Профилактические осмотры</t>
  </si>
  <si>
    <t>Консультативно-диагностическая помощь</t>
  </si>
  <si>
    <t xml:space="preserve">HP 3.4 </t>
  </si>
  <si>
    <t>HC 1.2</t>
  </si>
  <si>
    <t>Стационарная и стационарозмещающая помощь сельскому населению</t>
  </si>
  <si>
    <t>Высокотехнологичные медицинские услуги</t>
  </si>
  <si>
    <t>Оплата мероприятий в условиях пандемии в целях недопущения распространения  COVID19 в РК</t>
  </si>
  <si>
    <t>Итого</t>
  </si>
  <si>
    <t>HP 0</t>
  </si>
  <si>
    <t xml:space="preserve">HC 5.1 </t>
  </si>
  <si>
    <t>Исполнение</t>
  </si>
  <si>
    <t>Общий итог</t>
  </si>
  <si>
    <t>АЛО</t>
  </si>
  <si>
    <t>Скорая медицинская помощь и наземная сан.авиация</t>
  </si>
  <si>
    <t>Первичная медико-санитарная помощь</t>
  </si>
  <si>
    <t>Стационарозамещающая помощь</t>
  </si>
  <si>
    <t>Патолого-анатомические услуги</t>
  </si>
  <si>
    <t>Психические заболевания, наркомания и алкоголизм</t>
  </si>
  <si>
    <t xml:space="preserve">HC 0 </t>
  </si>
  <si>
    <t>Администратор Бюд.программа Подпрограмма
Специфика</t>
  </si>
  <si>
    <t xml:space="preserve"> 339 Управление общественного здравоохранения города республиканского значения, столицы</t>
  </si>
  <si>
    <t xml:space="preserve"> 322 Управление общественного здоровья города республиканского значения, столицы Единица измериния:</t>
  </si>
  <si>
    <t>Областной бюджет, бюджеты города республиканского значения, столицы</t>
  </si>
  <si>
    <t>253 Управление здравоохранения области</t>
  </si>
  <si>
    <t xml:space="preserve">   253 Управление здравоохранения области</t>
  </si>
  <si>
    <t xml:space="preserve">  253 Управление здравоохранения области</t>
  </si>
  <si>
    <t>253  Управление здравоохранения области</t>
  </si>
  <si>
    <t>620101 - г. Нур-Султан</t>
  </si>
  <si>
    <t xml:space="preserve"> г.Шымкент</t>
  </si>
  <si>
    <t>Северо-Казахстанская  область</t>
  </si>
  <si>
    <t xml:space="preserve">     060000 - Актюбинская область</t>
  </si>
  <si>
    <t xml:space="preserve">  150101 - Атырауская область</t>
  </si>
  <si>
    <t xml:space="preserve"> 180101 - Восточно-Казахстанская область</t>
  </si>
  <si>
    <t xml:space="preserve"> 210000 - Жамбылская область</t>
  </si>
  <si>
    <t>300000 - Карагандинская область</t>
  </si>
  <si>
    <t>390000 - Костанайская область</t>
  </si>
  <si>
    <t>330100 - Кызылординская область (область и районы)</t>
  </si>
  <si>
    <t xml:space="preserve"> 450101 - Павлодарская область</t>
  </si>
  <si>
    <t>580000 - Туркестанская область</t>
  </si>
  <si>
    <t>План финансирования по обязательствам и платежам на год</t>
  </si>
  <si>
    <t>001  Услуги по реализации государственной политики на местном уровне в области здравоохранения</t>
  </si>
  <si>
    <t>011  За счет трансфертов из республиканского бюджета</t>
  </si>
  <si>
    <t>159  Оплата прочих услуг и работ</t>
  </si>
  <si>
    <t>015  За счет средств местного бюджета</t>
  </si>
  <si>
    <t>111  Оплата труда</t>
  </si>
  <si>
    <t>112  Дополнительные денежные выплаты</t>
  </si>
  <si>
    <t>113  Компенсационные выплаты</t>
  </si>
  <si>
    <t>121  Социальный налог</t>
  </si>
  <si>
    <t>122  Социальные отчисления в Государственный фон</t>
  </si>
  <si>
    <t>123  Взносы на обязательное страхование</t>
  </si>
  <si>
    <t>124  Отчисления на обязательное социальное медиц</t>
  </si>
  <si>
    <t>131  Оплата труда технического персонала</t>
  </si>
  <si>
    <t>135  Взносы работодателей по техническому персон</t>
  </si>
  <si>
    <t>144  Приобретение топлива, горюче- смазочных мате</t>
  </si>
  <si>
    <t>136  Командировки и служебные разъезды внутри ст</t>
  </si>
  <si>
    <t>149  Приобретение прочих запасов</t>
  </si>
  <si>
    <t>151  Оплата коммунальных услуг</t>
  </si>
  <si>
    <t>152  Оплата услуг связи</t>
  </si>
  <si>
    <t>153  Оплата транспортных услуг</t>
  </si>
  <si>
    <t>154  Оплата аренды за помещение</t>
  </si>
  <si>
    <t>155  Оплата услуг в рамках государственного социального заказа</t>
  </si>
  <si>
    <t>161  Командировки и служебные разъезды внутри ст</t>
  </si>
  <si>
    <t>162  Командировки и служебные разъезды за
предел</t>
  </si>
  <si>
    <t>165  Исполнение исполнительных документов, судеб</t>
  </si>
  <si>
    <t>169  Прочие текущие затраты</t>
  </si>
  <si>
    <t>322  Трансферты физическим лицам</t>
  </si>
  <si>
    <t>414  Приобретение машин, оборудования, инструмен</t>
  </si>
  <si>
    <t>003  Повышение квалификации и переподготовка кад</t>
  </si>
  <si>
    <t>161  Командировки и служебные разъезды внутри страны</t>
  </si>
  <si>
    <t>162  Командировки и служебные разъезды за пределы страны</t>
  </si>
  <si>
    <t>004  Капитальные расходы государственного органа</t>
  </si>
  <si>
    <t>423  Капитальный ремонт помещений, зданий, соору</t>
  </si>
  <si>
    <t>418  Материально-техническое оснащение государст</t>
  </si>
  <si>
    <t>005  Повышение квалификации и переподготовка кадров организаций здравоохранения</t>
  </si>
  <si>
    <t>162  Командировки и служебные разъезды за предел</t>
  </si>
  <si>
    <t>006  Услуги по охране материнства и детства</t>
  </si>
  <si>
    <t>141  Приобретение продуктов питания</t>
  </si>
  <si>
    <t>142  Приобретение лекарственных средств и прочих</t>
  </si>
  <si>
    <t>414  Приобретение машин, оборудования, инструментов, производственного и хозяйственного инвентаря</t>
  </si>
  <si>
    <t>007  Пропаганда здорового образа жизни</t>
  </si>
  <si>
    <t>122  Социальные отчисления в Государственный фонд социального страхования</t>
  </si>
  <si>
    <t>124  Отчисления на обязательное социальное медицинское страхование</t>
  </si>
  <si>
    <t>142  Приобретение лекарственных средств и прочих изделий медицинского назначения</t>
  </si>
  <si>
    <t>144  Приобретение топлива, горюче- смазочных материалов</t>
  </si>
  <si>
    <t>155  Оплата услуг в рамках государственного соци</t>
  </si>
  <si>
    <t>015 За счет средств местного бюджета</t>
  </si>
  <si>
    <r>
      <rPr>
        <sz val="10"/>
        <rFont val="Times New Roman"/>
        <family val="1"/>
      </rPr>
      <t>155  Оплата услуг в рамках государственного соци</t>
    </r>
  </si>
  <si>
    <t>159 Оплата прочих услуг и работ</t>
  </si>
  <si>
    <t>008  Реализация мероприятий по профилактике и борьбе со СПИД в Республике Казахстан</t>
  </si>
  <si>
    <t>015  Возмещение лизинговых платежей по санитарному транспорту, медицинским изделиям, требующие сервисного обслуживания, приобретенных на условиях финансового лизинга</t>
  </si>
  <si>
    <t>НР 0</t>
  </si>
  <si>
    <t>418  Материально-техническое оснащение государственных предприятий</t>
  </si>
  <si>
    <t>016  Обеспечение граждан бесплатным или льготным проездом за пределы населенного пункта на лечение</t>
  </si>
  <si>
    <t>324  Трансферты физическим лицам</t>
  </si>
  <si>
    <t>017  Возмещение лизинговых платежей по санитарному транспорту, медицинским изделиям, требующие сервисного обслуживания, приобретенных на условиях финансового лизинга</t>
  </si>
  <si>
    <t>018 Информационно-аналитические услуги в области здравоохранения</t>
  </si>
  <si>
    <t>023  Социальная поддержка медицинских и фармацевтических работников</t>
  </si>
  <si>
    <t>027  Централизованный закуп и хранение вакцин и других медицинских иммунобиологических препаратов для проведения иммунопрофилактики населения</t>
  </si>
  <si>
    <t>011  За счет трансфертов из республианского бюджета</t>
  </si>
  <si>
    <t>028  Содержание вновь вводимых объектов здравоохранения</t>
  </si>
  <si>
    <t>029  Областные базы специального медицинского снабжения</t>
  </si>
  <si>
    <t>141 Приобретение продуктов питания</t>
  </si>
  <si>
    <t>154  Оплата услуг по исследованиям</t>
  </si>
  <si>
    <t>030  Капитальные расходы государственных органов здравоохранения</t>
  </si>
  <si>
    <t>416  Приобретение нематериальных активов</t>
  </si>
  <si>
    <t>033  Капитальные расходы медицинских организаций здравоохранения</t>
  </si>
  <si>
    <t>005  За счет внутренних займов</t>
  </si>
  <si>
    <t>423 Капитальный ремонт помещений, зданий, сооружений государственных предприятий</t>
  </si>
  <si>
    <t>423  Капитальный ремонт помещений, зданий, сооружений государственных предприятий</t>
  </si>
  <si>
    <t>412  Приобретение помещений, зданий,сооружений, передаточных устройств</t>
  </si>
  <si>
    <t>413  Приобретение транспортных средств</t>
  </si>
  <si>
    <t>421  Капитальный ремонт помещений, зданий, соору</t>
  </si>
  <si>
    <t>034 Капитальные расходы государственных организаций образования системы общественного здоровья</t>
  </si>
  <si>
    <r>
      <rPr>
        <sz val="12"/>
        <rFont val="Times New Roman"/>
        <family val="1"/>
      </rPr>
      <t>159  Оплата прочих услуг и работ</t>
    </r>
  </si>
  <si>
    <t>039  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
оказание услуг Call-центрами</t>
  </si>
  <si>
    <t>041  Дополнительное обеспечение гарантированного объема бесплатной медицинской помощи по решению местных представительных органов областей</t>
  </si>
  <si>
    <t>042  Проведение медицинской организацией мероприятий, снижающих половое влечение, осуществляемые на основании решения суда</t>
  </si>
  <si>
    <t>043  Подготовка специалистов в организациях технического и профессионального, послесреднего образования</t>
  </si>
  <si>
    <t>044  Оказание социальной поддержки обучающимся по программам технического и профессионального, послесреднего образования</t>
  </si>
  <si>
    <t>324  Стипендии</t>
  </si>
  <si>
    <t>047  Ремонт объектов городов и сельских населенных пунктов в рамках Государственной программы развития продуктивной занятости и массового предпринимательства на 2017 – 2021 годы "Еңбек"</t>
  </si>
  <si>
    <t>050 Возмещение лизинговых платежей по санитарному транспорту, медицинским изделиям, требующие сервисного обслуживания, приобретенных на условиях финансового лизинга</t>
  </si>
  <si>
    <t>011 За счет трансфертов из республиканского бюджета</t>
  </si>
  <si>
    <r>
      <rPr>
        <sz val="10"/>
        <rFont val="Times New Roman"/>
        <family val="1"/>
      </rPr>
      <t>015  За счет средств местного бюджета</t>
    </r>
  </si>
  <si>
    <r>
      <rPr>
        <sz val="10"/>
        <rFont val="Times New Roman"/>
        <family val="1"/>
      </rPr>
      <t>169  Прочие текущие затраты</t>
    </r>
  </si>
  <si>
    <r>
      <rPr>
        <sz val="10"/>
        <rFont val="Times New Roman"/>
        <family val="1"/>
      </rPr>
      <t>418  Материально-техническое оснащение государст</t>
    </r>
  </si>
  <si>
    <t>057 Подготовка специалистов с высшим, послевузовским образованием и оказание социальной поддержки обучающимся</t>
  </si>
  <si>
    <t>324 Стипендии</t>
  </si>
  <si>
    <t>418 Материально-техническое оснащение государственных предприятий</t>
  </si>
  <si>
    <t>058  Реализация мероприятий по социальной и инженерной инфраструктуре в сельских населенных пунктах в рамках проекта "Ауыл-Ел бесігі"</t>
  </si>
  <si>
    <t>065  Формирование или увеличение уставного капитала юридических лиц</t>
  </si>
  <si>
    <t>612  Формирование и увеличение уставных капиталов субъектов квазигосударственного сектора</t>
  </si>
  <si>
    <t>096  Выполнение государственных обязательств по проектам государственно-частного партнерства</t>
  </si>
  <si>
    <t>HP0</t>
  </si>
  <si>
    <t>812 Выполнение государственных обязательств по компенсации инвестиционных затрат по проектам государственно-частного партнерства</t>
  </si>
  <si>
    <t>813  Выполнение государственных обязательств по компенсации операционных (эксплуатационных) затрат по проектам государственно-частного партнерства</t>
  </si>
  <si>
    <t>814 Выполнение государственных обязательств по выплате вознаграждений за осуществление управления объектом государственно-частного партнерства</t>
  </si>
  <si>
    <t>815  Выполнение государственных обязательств по прочим выплатам по проектам государственно-частного партнерства</t>
  </si>
  <si>
    <t>106 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</t>
  </si>
  <si>
    <t>000 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</t>
  </si>
  <si>
    <t>107 Проведение мероприятий за счет резерва местного исполнительного органа на неотложные затраты</t>
  </si>
  <si>
    <t>000 Проведение мероприятий за счет резерва местного ис</t>
  </si>
  <si>
    <t>108  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</t>
  </si>
  <si>
    <t>000  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</t>
  </si>
  <si>
    <t>109  Проведение текущих мероприятий за счет резерва Правительства Республики Казахстан на неотложные затраты</t>
  </si>
  <si>
    <t>000   Проведение текущих мероприятий за счет резерва Правительства Республики Казахстан на неотложные затраты</t>
  </si>
  <si>
    <t>423 Капитальный ремонт помещений, зданий, сооружений г</t>
  </si>
  <si>
    <t>113 Целевые текущие трансферты нижестоящим бюджетам</t>
  </si>
  <si>
    <t>339 Текущие трансферты другим уровням государственного</t>
  </si>
  <si>
    <t>115  Выполнение обязательств местных исполнительных органов по решениям судов за счет средств резерва местного исполнительного органа</t>
  </si>
  <si>
    <t>000   Выполнение обязательств местных исполнительных органов по решениям судов за счет средств резерва местного исполнительного органа</t>
  </si>
  <si>
    <t>165 Исполнение исполнительных документов, судебных актов</t>
  </si>
  <si>
    <t>РБ</t>
  </si>
  <si>
    <t>МБ</t>
  </si>
  <si>
    <t>по состоянию на 01.01.2021 года</t>
  </si>
  <si>
    <t>город Нур-Султан</t>
  </si>
  <si>
    <t>город Шымкент</t>
  </si>
  <si>
    <t>Барлық негізгі қызмет түрлерімен көрсетілген қызметтер</t>
  </si>
  <si>
    <t>86+87+88</t>
  </si>
  <si>
    <t>Всего объем оказанных услуг по основному виду деятельности</t>
  </si>
  <si>
    <t>Услуги в области врачебной практики специализированной</t>
  </si>
  <si>
    <t>HP 1.2</t>
  </si>
  <si>
    <t>1. Қазақстан Республикасының денсаулық сақтау және әлеуметтік қызмет ұйымдары көрсеткен қызметтердің түрлері бойынша көлемі
Объем оказанных услуг в области здравоохранения и предоставления социальных услуг в Республике Казахстан</t>
  </si>
  <si>
    <r>
      <t>ЭҚТӨЖ бойынша қызмет түрінің коды</t>
    </r>
    <r>
      <rPr>
        <vertAlign val="superscript"/>
        <sz val="8"/>
        <color indexed="8"/>
        <rFont val="Calibri"/>
        <family val="2"/>
        <charset val="204"/>
      </rPr>
      <t>*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Код вида услуг по КПВЭД</t>
    </r>
    <r>
      <rPr>
        <vertAlign val="superscript"/>
        <sz val="8"/>
        <color indexed="8"/>
        <rFont val="Calibri"/>
        <family val="2"/>
        <charset val="204"/>
      </rPr>
      <t>*</t>
    </r>
  </si>
  <si>
    <t>Есепті кезеңге барлығы_x000D_
За отчетный период всего</t>
  </si>
  <si>
    <t xml:space="preserve">Денсаулық сақтау саласындағы көрсетілген қызметтердің көлемі барлығы   </t>
  </si>
  <si>
    <t>Оказано услуг в области здравоохранения всего</t>
  </si>
  <si>
    <t>услуги больниц предоставляемые под контролем врачей прочие</t>
  </si>
  <si>
    <t xml:space="preserve">Тұратын орынды қамтамасыз етумен әлеуметтік қызмет көрсету саласындағы көрсетілген қызметтердің көлемі барлығы  </t>
  </si>
  <si>
    <t>Оказано услуг в области предоставления социальных услуг с обеспечением проживания всего</t>
  </si>
  <si>
    <t xml:space="preserve"> </t>
  </si>
  <si>
    <t>Тұруды қамтамасыз етумен науқастарды күту бойынша қызметтер</t>
  </si>
  <si>
    <t xml:space="preserve"> 87.10.1</t>
  </si>
  <si>
    <t>Услуги по уходу за больными с обеспечением проживания</t>
  </si>
  <si>
    <t>Ақыл-ой немесе дене кемшіліктері психикалық аурулар және наркологиялық ауытқулары бар адамдардың тұруымен байланысты қызметтер</t>
  </si>
  <si>
    <t>Услуги, связанные с проживанием для престарелых и инвалидов</t>
  </si>
  <si>
    <t>Услуги связанные с проживанием прочие</t>
  </si>
  <si>
    <t>Тұратын орынды қамтамасыз етусіз әлеуметтік қызмет көрсету саласындағы көрсетілген қызметтердің көлемі барлығы</t>
  </si>
  <si>
    <t>Оказано услуг в области предоставления социальных услуг без обеспечения проживания всего</t>
  </si>
  <si>
    <t>Басқа топтамаларға кірмеген тұратын орнымен қамтамасыз етусіз әлеуметтік қызметтер</t>
  </si>
  <si>
    <t>Услуги социальные без обеспечения проживания прочие не включенные в другие группировки</t>
  </si>
  <si>
    <t xml:space="preserve">Ауылшаруашылық аң аулау өнімдері және ілеспе қызметтер </t>
  </si>
  <si>
    <t>01</t>
  </si>
  <si>
    <t xml:space="preserve">Продукция сельского хозяйства охоты и сопутствующие услуги </t>
  </si>
  <si>
    <t xml:space="preserve">Тамақ өнімдері </t>
  </si>
  <si>
    <t xml:space="preserve">Продукты пищевые </t>
  </si>
  <si>
    <t xml:space="preserve">Тоқыма </t>
  </si>
  <si>
    <t xml:space="preserve">Текстиль </t>
  </si>
  <si>
    <t xml:space="preserve">Киімдер </t>
  </si>
  <si>
    <t xml:space="preserve">Одежда </t>
  </si>
  <si>
    <t xml:space="preserve">Қағаз және қағаз бұйымдары </t>
  </si>
  <si>
    <t xml:space="preserve">Бумага и изделия бумажные </t>
  </si>
  <si>
    <t xml:space="preserve">Басып шығару және жаңғырту бойынша қызметтер </t>
  </si>
  <si>
    <t xml:space="preserve">Услуги по печатанию и воспроизведению </t>
  </si>
  <si>
    <t xml:space="preserve">Фармацевтикалық өнімдер және негізгі фармацевтикалық препараттар </t>
  </si>
  <si>
    <t xml:space="preserve">Продукты фармацевтические и препараты фармацевтические основные </t>
  </si>
  <si>
    <t xml:space="preserve">Машиналар мен жабдықтардан басқа дайын металл өнімдер </t>
  </si>
  <si>
    <t xml:space="preserve">Изделия металлические готовые кроме машин и оборудования </t>
  </si>
  <si>
    <t xml:space="preserve">Жиһаз </t>
  </si>
  <si>
    <t xml:space="preserve">Мебель </t>
  </si>
  <si>
    <t xml:space="preserve">Электр энергиясы газ бу және ыстық су </t>
  </si>
  <si>
    <t xml:space="preserve">Электроэнергия газ пар и вода горячая </t>
  </si>
  <si>
    <t xml:space="preserve">Табиғи су; суды өңдеу және бөлу бойынша қызметтер </t>
  </si>
  <si>
    <t xml:space="preserve">Вода природная; услуги по обработке и распределению воды </t>
  </si>
  <si>
    <t xml:space="preserve">Қалдықтарды жинау өңдеу және жою бойынша қызметтер; қайталама шикізатты алу бойынша қызметтер </t>
  </si>
  <si>
    <t xml:space="preserve">Услуги по сбору обработке и удалению отходов; услуги по получению вторичного сырья </t>
  </si>
  <si>
    <t xml:space="preserve">Мамандандырылған құрылыс жұмыстары </t>
  </si>
  <si>
    <t xml:space="preserve">Работы строительные специализированные </t>
  </si>
  <si>
    <t xml:space="preserve">Автомобильдер мен мотоциклдер саудасынан басқа көтерме сауда бойынша қызметтер </t>
  </si>
  <si>
    <t xml:space="preserve">Услуги по торговле оптовой кроме торговли автомобилями и мотоциклами </t>
  </si>
  <si>
    <t xml:space="preserve">Автомобильдер мен мотоциклдерді қоспағанда бөлшек сауда бойынша қызметтер </t>
  </si>
  <si>
    <t xml:space="preserve">Услуги по торговле розничной за исключением автомобилями и мотоциклами </t>
  </si>
  <si>
    <t xml:space="preserve">Құрлық көлігінің қызметтері және құбырлармен тасымалдау </t>
  </si>
  <si>
    <t xml:space="preserve">Услуги сухопутного транспорта и транспортирование по трубопроводам </t>
  </si>
  <si>
    <t xml:space="preserve">Сақтау бойынша қызметтер және қосалқы көлік қызметтері </t>
  </si>
  <si>
    <t xml:space="preserve">Услуги по хранению и услуги транспортные вспомогательные </t>
  </si>
  <si>
    <t xml:space="preserve">Тұруды ұйымдастыру бойынша қызметтер </t>
  </si>
  <si>
    <t xml:space="preserve">Услуги по организации проживания </t>
  </si>
  <si>
    <t xml:space="preserve">Тамақ өнімдері мен сусындарды ұсыну бойынша қызметтер </t>
  </si>
  <si>
    <t xml:space="preserve">Услуги по предоставлению продуктов питания и напитков </t>
  </si>
  <si>
    <t xml:space="preserve">Услуги связанные с имуществом недвижимым </t>
  </si>
  <si>
    <t xml:space="preserve">Сәулет инженерлік ізденістер техникалық сынақтар және талдау саласындағы қызметтер </t>
  </si>
  <si>
    <t xml:space="preserve">Услуги в области архитектуры инженерных изысканий технических испытаний и анализа </t>
  </si>
  <si>
    <t xml:space="preserve">Ғылыми зерттеулер мен әзірлемелер бойынша қызметтер </t>
  </si>
  <si>
    <t xml:space="preserve">Услуги по научным исследованиям и разработкам </t>
  </si>
  <si>
    <t xml:space="preserve">Кәсіби ғылыми және техникалық өзге де  қызметтер </t>
  </si>
  <si>
    <t xml:space="preserve">Услуги профессиональные научные и технические прочие </t>
  </si>
  <si>
    <t xml:space="preserve">Жалға беру бойынша қызметтер </t>
  </si>
  <si>
    <t xml:space="preserve">Услуги  по аренде </t>
  </si>
  <si>
    <t xml:space="preserve">Ғимараттарға және аумақтарға қызмет көрсету саласындағы қызмет </t>
  </si>
  <si>
    <t xml:space="preserve">Услуги в области обслуживания зданий и территорий </t>
  </si>
  <si>
    <t xml:space="preserve">Кеңселік әкімшілік кеңселік қосалқы және өзге де қызметтер </t>
  </si>
  <si>
    <t xml:space="preserve">Услуги офисные административные офисные вспомогательные и прочие </t>
  </si>
  <si>
    <t xml:space="preserve">Білім беру саласындағы қызметтер </t>
  </si>
  <si>
    <t xml:space="preserve">Услуги в области образования </t>
  </si>
  <si>
    <t xml:space="preserve">Шығармашылық өнер және ойын-сауық саласындағы қызметтер </t>
  </si>
  <si>
    <t xml:space="preserve">Услуги в области творчества искусства  и развлечений </t>
  </si>
  <si>
    <t xml:space="preserve">Спорт  қызметтері  және демалысты ұйымдастыру бойынша қызметтер </t>
  </si>
  <si>
    <t xml:space="preserve">Услуги спортивные и услуги по организации отдыха </t>
  </si>
  <si>
    <t xml:space="preserve">Услуги индивидуальные прочие </t>
  </si>
  <si>
    <t xml:space="preserve">1.7 Үй шаруашылықтарының денсаулық сақтау саласындағы шығыстары </t>
  </si>
  <si>
    <t xml:space="preserve">Расходы домашних хозяйств  на здравоохранение </t>
  </si>
  <si>
    <t>жылына орташа үй шаруашылығына шаққанда, теңге</t>
  </si>
  <si>
    <t xml:space="preserve">в среднем на домашнее хозяйство в год, тенге </t>
  </si>
  <si>
    <t xml:space="preserve">Республика бойынша - 
барлығы
По республике -
всего </t>
  </si>
  <si>
    <t>Оның ішінде
В том числе</t>
  </si>
  <si>
    <t>қалалық жер
городская местность</t>
  </si>
  <si>
    <t>ауылдық жер
сельская местность</t>
  </si>
  <si>
    <t>Денсаулық сақтау шығыстары - барлығы</t>
  </si>
  <si>
    <t>Расходы на здравоохранение - всего</t>
  </si>
  <si>
    <t>Фармацевтикалық өнімдер</t>
  </si>
  <si>
    <t>Фармацевтическая продукция</t>
  </si>
  <si>
    <t>Медициналық мақсаттағы өзге де  өнімдер</t>
  </si>
  <si>
    <t>Прочая продукция медицинского назначения</t>
  </si>
  <si>
    <t>Емдейтін жабдықтар мен аппараттар</t>
  </si>
  <si>
    <t>Лечебное оборудование и аппараты</t>
  </si>
  <si>
    <t>Медициналық қызметтер</t>
  </si>
  <si>
    <t xml:space="preserve">Медицинские услуги </t>
  </si>
  <si>
    <t>Стоматологиялық қызметтер</t>
  </si>
  <si>
    <t>Парамедициналық қызметтер</t>
  </si>
  <si>
    <t>Парамедицинские услуги</t>
  </si>
  <si>
    <t xml:space="preserve">Услуги больниц </t>
  </si>
  <si>
    <t>Денсаулық сақтауға арналған бейресми шығыстар</t>
  </si>
  <si>
    <t>Неформальные расходы на здравоохранение</t>
  </si>
  <si>
    <t>4. Ағымдағы шығыс</t>
  </si>
  <si>
    <t>Текущие расходы</t>
  </si>
  <si>
    <t>4.1 Барлығы</t>
  </si>
  <si>
    <t>Есепті кезеңде, барлығы_x000D_
За отчетный год, всего</t>
  </si>
  <si>
    <t>соның ішінде:_x000D_
в том числе в:</t>
  </si>
  <si>
    <t>денсаулық сақтау және әлеуметтік қызметтер_x000D_
деятельность в области здравоохранения</t>
  </si>
  <si>
    <t>олардан_x000D_
из них</t>
  </si>
  <si>
    <t>тұратын орынмен қамтамасыз ете отырып әлеуметтік қызмет көрсету_x000D_
предоставление социальных услуг с обеспечением проживания</t>
  </si>
  <si>
    <t>тұратын орнымен қамтамасыз етусіз әлеуметтік қызметтер_x000D_
предоставление социальных услуг без обеспечения проживания</t>
  </si>
  <si>
    <t>ауруханалар_x000D_
больницы</t>
  </si>
  <si>
    <t>жалпы дәрігерлік тәжірибе_x000D_
общая врачебная практика</t>
  </si>
  <si>
    <t>арнайы дәрігерлік тәжірибе_x000D_
специальная врачебная практика</t>
  </si>
  <si>
    <t>стоматологиялық қызмет_x000D_
стоматологическая деятельность</t>
  </si>
  <si>
    <t>адам денсаулығын сақтау бойынша басқа қызметтер_x000D_
прочая деятельность по охране здоровья человека</t>
  </si>
  <si>
    <t>Ағымдағы шығыстар</t>
  </si>
  <si>
    <t>Жұмыс күшін ұстауға жұмсалған шығынның жалпы сомасы</t>
  </si>
  <si>
    <t>Общая сумма затрат на содержание рабочей силы</t>
  </si>
  <si>
    <t>оның ішінде жалақы қоры</t>
  </si>
  <si>
    <t>из них фонд заработной платы</t>
  </si>
  <si>
    <t>Тамақ өнімдеріне шығыстар</t>
  </si>
  <si>
    <t>Расходы на продукты питания</t>
  </si>
  <si>
    <t>Дәрілік заттар мен таңу материалдарына шығыстар</t>
  </si>
  <si>
    <t>Расходы на медикаменты и перевязочные материалы</t>
  </si>
  <si>
    <t>Отын алуға шығыстар</t>
  </si>
  <si>
    <t>Расходы на топливо</t>
  </si>
  <si>
    <t>Ағымдағы шаруашылық мақсаттарға арналған тауарлар мен материалдарға шығыстар</t>
  </si>
  <si>
    <t>Расходы на товары и материалы для текущих хозяйственных целей</t>
  </si>
  <si>
    <t>Жұмсақ мүліктер мен киім-кешекке шығыстар</t>
  </si>
  <si>
    <t>Расходы на мягкий инвентарь и обмундирования</t>
  </si>
  <si>
    <t>Негізгі құралдарды жалдауға шығыстар</t>
  </si>
  <si>
    <t>Расходы на аренду основных средств</t>
  </si>
  <si>
    <t>Алынған қызметтер бойынша шығындар</t>
  </si>
  <si>
    <t>Расходы по приобретенным услугам</t>
  </si>
  <si>
    <t>байланыс қызметі</t>
  </si>
  <si>
    <t>услуги связи</t>
  </si>
  <si>
    <t>коммуналдық қызметтер</t>
  </si>
  <si>
    <t>коммунальные услуги</t>
  </si>
  <si>
    <t>кеңес беру, ақпараттық және аудиторлық ұйымдар қызметі</t>
  </si>
  <si>
    <t>услуги консультационных, информационных и аудиторских  организаций</t>
  </si>
  <si>
    <t>сот, төрелік сот, нотариалдық қызметтер</t>
  </si>
  <si>
    <t>судебные, арбитражные, нотариальные услуги</t>
  </si>
  <si>
    <t>маркетингтік қызметтер</t>
  </si>
  <si>
    <t>маркетинговые услуги</t>
  </si>
  <si>
    <t>ғимараттарды және имараттарды ағымдағы жөндеу</t>
  </si>
  <si>
    <t>текущий ремонт зданий и сооружений</t>
  </si>
  <si>
    <t>машиналар мен жабдықтарды (көлік құралдарын қоса) ағымдағы жөндеу</t>
  </si>
  <si>
    <t>текущий ремонт машин и оборудования (включая транспортные средства)</t>
  </si>
  <si>
    <t>оқуға, біліктілікті арттыруға қызметтер</t>
  </si>
  <si>
    <t>услуги на обучение, повышение квалификации</t>
  </si>
  <si>
    <t>басқалары</t>
  </si>
  <si>
    <t>другие</t>
  </si>
  <si>
    <t>Меншіктен төленген табыс</t>
  </si>
  <si>
    <t>Выплаченный доход от собственности</t>
  </si>
  <si>
    <t>-пайыздар</t>
  </si>
  <si>
    <t>-проценты</t>
  </si>
  <si>
    <t>-дивиденттер</t>
  </si>
  <si>
    <t>-дивиденты</t>
  </si>
  <si>
    <t>Есепті кезеңге амортизациялық аударымдар (негізгі құралдар және материалдық емес активтер), барлығы</t>
  </si>
  <si>
    <t>Амортизационные отчисления за отчетный период (основные средства и  нематериальные активы), всего</t>
  </si>
  <si>
    <t>Іссапар шығындары</t>
  </si>
  <si>
    <t>Командировочные расходы</t>
  </si>
  <si>
    <t>Басқа да ағымдағы шығыстар</t>
  </si>
  <si>
    <t>Другие текущие расходы</t>
  </si>
  <si>
    <t>Барлығы</t>
  </si>
  <si>
    <t>Корпоративтік табыс салығы</t>
  </si>
  <si>
    <t>Корпоративный подоходный налог</t>
  </si>
  <si>
    <t>Жер салығы</t>
  </si>
  <si>
    <t>Земельный налог</t>
  </si>
  <si>
    <t>Мүлік салығы</t>
  </si>
  <si>
    <t>Налог на имущество</t>
  </si>
  <si>
    <t>Қосылған құн салығы</t>
  </si>
  <si>
    <t>Налог на добавленную стоимость</t>
  </si>
  <si>
    <t>Көлік құралдарына салынатын салық</t>
  </si>
  <si>
    <t>Налог на транспортные средства</t>
  </si>
  <si>
    <t>Өзге де салығы</t>
  </si>
  <si>
    <t>Прочие налоги</t>
  </si>
  <si>
    <t>Басқа да міндетті төлемдер мен алымдар</t>
  </si>
  <si>
    <t>Другие обязательные платежи и сборы</t>
  </si>
  <si>
    <t>Әлеуметтік аударымдар</t>
  </si>
  <si>
    <t>Социальные отчисления</t>
  </si>
  <si>
    <t>Әлеуметтік салық бойынша жасалатын аударымдар</t>
  </si>
  <si>
    <t>Отчисления по социальному налогу</t>
  </si>
  <si>
    <t xml:space="preserve">Міндетті әлеуметтік медициналық сақтандыруға аударымдар </t>
  </si>
  <si>
    <t>Отчисления на обязательное  социальное медицинское страхование</t>
  </si>
  <si>
    <t>Өзге де аударымдары</t>
  </si>
  <si>
    <t>Прочие отчисления</t>
  </si>
  <si>
    <t>Өзге де шығыстар</t>
  </si>
  <si>
    <t>Прочие расходы</t>
  </si>
  <si>
    <t xml:space="preserve">Объем розничной торговли по отдельным товарным группам                                                                                                                                           </t>
  </si>
  <si>
    <t>млн.тенге</t>
  </si>
  <si>
    <t xml:space="preserve">Всего,  в том числе </t>
  </si>
  <si>
    <t>Торговля продовольственными товарами, из них</t>
  </si>
  <si>
    <t>Мясо, в  том числе  мясо домашней птицы и мясные продукты (с учетом колбасных изделий)</t>
  </si>
  <si>
    <t xml:space="preserve">     в том числе:</t>
  </si>
  <si>
    <t xml:space="preserve">          мясо, в  том числе  мясо домашней птицы и мясные продукты </t>
  </si>
  <si>
    <t xml:space="preserve">          колбасные изделия</t>
  </si>
  <si>
    <t>Рыба, ракообразные и моллюски</t>
  </si>
  <si>
    <t>Молочные продукты и яйца</t>
  </si>
  <si>
    <t xml:space="preserve">Фрукты и овощи свежие </t>
  </si>
  <si>
    <t xml:space="preserve">     из них картофель свежий</t>
  </si>
  <si>
    <t>Сахар</t>
  </si>
  <si>
    <t>Шоколад, изделия кондитерские из шоколада и  сахара</t>
  </si>
  <si>
    <t>Изделия хлебобулочные</t>
  </si>
  <si>
    <t>Напитки, включая алкогольные</t>
  </si>
  <si>
    <t>водка и ликеро-водочные изделия, коньяк</t>
  </si>
  <si>
    <t>коньяк</t>
  </si>
  <si>
    <t>вино виноградное и плодовоягодное</t>
  </si>
  <si>
    <t xml:space="preserve">     из них шампанское</t>
  </si>
  <si>
    <t>пиво</t>
  </si>
  <si>
    <t>безалкогольные напитки</t>
  </si>
  <si>
    <t>Табачные изделия</t>
  </si>
  <si>
    <t>Торговля непродовольственными товарами, из них</t>
  </si>
  <si>
    <t>Фармацевтические товары</t>
  </si>
  <si>
    <t>Медицинские и ортопедические товары</t>
  </si>
  <si>
    <t>Косметические изделия и туалетные принадлежности</t>
  </si>
  <si>
    <t>Текстильные товары</t>
  </si>
  <si>
    <t>Одежда</t>
  </si>
  <si>
    <t>Обувь</t>
  </si>
  <si>
    <t>Изделия из кожи и дорожные принадлежности</t>
  </si>
  <si>
    <t>Мебель</t>
  </si>
  <si>
    <t>Посуда фаянсовая, изделия из
стекла, фарфора и керамики,
изделия ножевые и приборы,
оборудование и изделия
неэлектрические бытовые, не
включенные в другие группировки</t>
  </si>
  <si>
    <t>Осветительные приборы</t>
  </si>
  <si>
    <t>Портьеры, сетчатые занавеси и различные предметы домашнего обихода из текстильных материалов</t>
  </si>
  <si>
    <t>Электрические бытовые приборы</t>
  </si>
  <si>
    <t>Аудио- и видеоаппаратура</t>
  </si>
  <si>
    <t>Музыкальные и видео  записи</t>
  </si>
  <si>
    <t>х</t>
  </si>
  <si>
    <t>Музыкальные инструменты и партитуры</t>
  </si>
  <si>
    <t>Скобяные товары</t>
  </si>
  <si>
    <t>Краски, лаки и эмали</t>
  </si>
  <si>
    <t>Стекло</t>
  </si>
  <si>
    <t>Санитарно-техническое оборудование</t>
  </si>
  <si>
    <t>Строительные материалы, не включенные в другие группировки</t>
  </si>
  <si>
    <t>Книги</t>
  </si>
  <si>
    <t>Газеты и журналы</t>
  </si>
  <si>
    <t>Канцелярские товары</t>
  </si>
  <si>
    <t>Компьютеры и программное обеспечение, не приспособленное
к индивидуальным требованиям заказчика</t>
  </si>
  <si>
    <t>Фотоаппаратура, оборудование и приборы оптические точные</t>
  </si>
  <si>
    <t>Оборудование электросвязи</t>
  </si>
  <si>
    <t>Часы и ювелирные изделия</t>
  </si>
  <si>
    <t>Спортивные товары, включая велосипеды</t>
  </si>
  <si>
    <t>Игры и игрушки</t>
  </si>
  <si>
    <t>Чистящие средства</t>
  </si>
  <si>
    <t xml:space="preserve"> -</t>
  </si>
  <si>
    <t>Обои и покрытия напольные,  ковры и изделия ковровые</t>
  </si>
  <si>
    <t>Сувениры и изделия кустарного промысла и предметы культового и религиозного назначения</t>
  </si>
  <si>
    <t>Бытовое жидкое топливо, газ в баллонах, уголь, 
древесное топливо</t>
  </si>
  <si>
    <t>Новые пассажирские автомобили легковые</t>
  </si>
  <si>
    <t>Подержанные пассажирские автомобили</t>
  </si>
  <si>
    <t>Шины</t>
  </si>
  <si>
    <t>Прочие детали и принадлежности для автомобилей</t>
  </si>
  <si>
    <t>* до 2009 года данные пересчитаны по отдельным товарным позициям в соответствии с версией СНТВУТ 2009 года.</t>
  </si>
  <si>
    <t>Повышение</t>
  </si>
  <si>
    <t>Капитальные</t>
  </si>
  <si>
    <t>ОСМС</t>
  </si>
  <si>
    <t>ГОБМП</t>
  </si>
  <si>
    <t>HC 7.2</t>
  </si>
  <si>
    <t>HC 6.5</t>
  </si>
  <si>
    <t>Капитальные расходы</t>
  </si>
  <si>
    <t>Строительство и реконструкция объектов здравоохранения на республиканском уровне</t>
  </si>
  <si>
    <t>114</t>
  </si>
  <si>
    <t>Целевые трансферты на развитие областным бюджетам, бюджетам городов  республиканского значения, столицы на строительство, реконструкцию объектов здравоохранения и областному бюджету Алматинской области, бюджету города Алматы для сейсмоусиления объектов здравоохранения</t>
  </si>
  <si>
    <t>113</t>
  </si>
  <si>
    <t>053</t>
  </si>
  <si>
    <t>Обеспечение хранения специального медицинского резерва и развитие инфраструктуры здравоохранения</t>
  </si>
  <si>
    <t>Учёба</t>
  </si>
  <si>
    <t>Обеспечение повышения квалификации государственных служащих</t>
  </si>
  <si>
    <t>000</t>
  </si>
  <si>
    <t>138</t>
  </si>
  <si>
    <t>Целевые трансферты на развитие другим уровням государственного управления на проведение мероприятий за счет резерва Правительства Республики Казахстан на неотложные затраты</t>
  </si>
  <si>
    <t>133</t>
  </si>
  <si>
    <t>Обеспечение базового финансирования субъектов научной и (или) научно-технической деятельности</t>
  </si>
  <si>
    <t>131</t>
  </si>
  <si>
    <t>Целевые текущие 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</t>
  </si>
  <si>
    <t>116</t>
  </si>
  <si>
    <t>Проведение текущих мероприятий за счет резерва Правительства Республики Казахстан на неотложные затраты</t>
  </si>
  <si>
    <t>109</t>
  </si>
  <si>
    <t>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</t>
  </si>
  <si>
    <t>105</t>
  </si>
  <si>
    <t>Трансферты другим уровням государственного управления на проведение мероприятий за счет чрезвычайного резерва Правительства Республики Казахстан</t>
  </si>
  <si>
    <t>102</t>
  </si>
  <si>
    <t>Проведение мероприятий за счет чрезвычайного резерва Правительства Республики Казахстан</t>
  </si>
  <si>
    <t>100</t>
  </si>
  <si>
    <t>Целевые текущие трансферты областным бюджетам, бюджетам городов республиканского значения, столицы на повышение заработной платы работникам медицинских организаций здравоохранения местных исполнительных органов</t>
  </si>
  <si>
    <t>074</t>
  </si>
  <si>
    <t>Целевые текущие трансферты областным бюджетам, бюджетам городов республиканского значения, столицы на увеличение размера государственной стипендии обучающимся в организациях технического и профессионального, послесреднего образования и возмещение сумм, выплаченных по данному направлению расходов за счет средств местных бюджетов</t>
  </si>
  <si>
    <t>072</t>
  </si>
  <si>
    <t>Капитальные расходы государственных организаций здравоохранения, осуществляющих деятельность в области санитарно-эпидемиологического благополучия населения</t>
  </si>
  <si>
    <t>112</t>
  </si>
  <si>
    <t>Целевые текущие трансферты областным бюджетам, бюджетам городов  республиканского значения, столицы на реализацию мероприятий по профилактике и борьбе со СПИД</t>
  </si>
  <si>
    <t>106</t>
  </si>
  <si>
    <t>Реализация мероприятий по профилактике и борьбе со СПИД</t>
  </si>
  <si>
    <t>Целевые текущие трансферты областным бюджетам, бюджетам городов  республиканского значения, столицы на пропаганду здорового образа жизни</t>
  </si>
  <si>
    <t>Целевые текущие трансферты областным бюджетам, бюджетам городов  республиканского значения, столицы на закуп вакцин и других иммунобиологических препаратов</t>
  </si>
  <si>
    <t>101</t>
  </si>
  <si>
    <t>Обеспечение санитарно-эпидемиологического благополучия населения</t>
  </si>
  <si>
    <t>Охрана общественного здоровья</t>
  </si>
  <si>
    <t>070</t>
  </si>
  <si>
    <t>Услуги по координации в области трансплантологии</t>
  </si>
  <si>
    <t xml:space="preserve">Целевые текущие трансферты областным бюджетам, бюджетам городов республиканского значения, столицы на возмещение лизинговых платежей по санитарному транспорту, приобретенных на условиях финансового лизинга </t>
  </si>
  <si>
    <t>110</t>
  </si>
  <si>
    <t>Оказание медицинской помощи в форме санитарной авиации</t>
  </si>
  <si>
    <t>107</t>
  </si>
  <si>
    <t>Оказание медицинской помощи больным социально значимыми заболеваниями, за исключением направлений, финансируемых через Фонд социального медицинского страхования</t>
  </si>
  <si>
    <t>Оказание медицинской помощи с применением инновационных медицинских технологий и лечение за рубежом</t>
  </si>
  <si>
    <t>HP 7.2</t>
  </si>
  <si>
    <t>Услуги по обеспечению финансирования гарантированного объема бесплатной медицинской помощи</t>
  </si>
  <si>
    <t>Трансферты Фонду социального медицинского страхования на оплату гарантированного объема бесплатной медицинской помощи</t>
  </si>
  <si>
    <t>Обеспечение гарантированного объема бесплатной медицинской помощи</t>
  </si>
  <si>
    <t>067</t>
  </si>
  <si>
    <t>Трансферты в Фонд социального медицинского страхования на оплату услуг субъектов здравоохранения по оказанию медицинской помощи в системе обязательного социального медицинского страхования военнослужащим, сотрудникам специальных государственных и правоохранительных органов</t>
  </si>
  <si>
    <t>104</t>
  </si>
  <si>
    <t>Услуги по учету и перечислению в Фонд социального медицинского страхования отчислений работодателей и взносов</t>
  </si>
  <si>
    <t>103</t>
  </si>
  <si>
    <t>Трансферты Фонду социального медицинского страхования в виде взносов государства на обязательное медицинское страхование за граждан Республики Казахстан, освобожденных от уплаты взносов в Фонд социального медицинского страхования</t>
  </si>
  <si>
    <t>Оказание медицинской помощи в рамках обязательного социального медицинского страхования и его сопровождение</t>
  </si>
  <si>
    <t>066</t>
  </si>
  <si>
    <t>За счет софинансирования внешних займов из республиканского бюджета</t>
  </si>
  <si>
    <t xml:space="preserve">За счет внешних займов  </t>
  </si>
  <si>
    <t>004</t>
  </si>
  <si>
    <t xml:space="preserve">Социальное медицинское страхование: повышение доступности, качества, экономической эффективности и финансовой защиты  </t>
  </si>
  <si>
    <t>061</t>
  </si>
  <si>
    <t>Услуги по координации инвестиционных проектов и проектов государственно-частного партнерства, направленных на развитие инфраструктуры здравоохранения</t>
  </si>
  <si>
    <t>118</t>
  </si>
  <si>
    <t>Целевые текущие трансферты областным бюджетам, бюджетам городов республиканского значения, столицы на материально-техническое оснащение организаций здравоохранения на местном уровне</t>
  </si>
  <si>
    <t>Целевые текущие трансферты областным бюджетам, бюджетам городов  республиканского значения, столицы на проведение медицинской организацией мероприятий, снижающих половое влечение, осуществляемых на основании решения суда</t>
  </si>
  <si>
    <t>115</t>
  </si>
  <si>
    <t>Капитальные расходы государственных организаций здравоохранения на республиканском уровне</t>
  </si>
  <si>
    <t>111</t>
  </si>
  <si>
    <t>Хранение специального медицинского резерва</t>
  </si>
  <si>
    <t>108</t>
  </si>
  <si>
    <t>Целевой вклад в АОО «Назарбаев Университет</t>
  </si>
  <si>
    <t>024</t>
  </si>
  <si>
    <t>Прикладные научные исследования в области здравоохранения и санитарно-эпидемиологического благополучия населения</t>
  </si>
  <si>
    <t>013</t>
  </si>
  <si>
    <t>Подготовка специалистов с высшим, послевузовским образованием и оказание социальной поддержки обучающимся</t>
  </si>
  <si>
    <t>Повышение квалификации и переподготовка кадров организаций здравоохранения</t>
  </si>
  <si>
    <t>005</t>
  </si>
  <si>
    <t>Подготовка специалистов в организациях технического и профессионального, послесреднего образования и оказание социальной поддержки обучающимся</t>
  </si>
  <si>
    <t>003</t>
  </si>
  <si>
    <t>Текущие административные расходы</t>
  </si>
  <si>
    <t>123</t>
  </si>
  <si>
    <t>Капитальные расходы Министерства здравоохранения Республики Казахстан</t>
  </si>
  <si>
    <t>Поддержка реформирования системы здравоохранения</t>
  </si>
  <si>
    <t>Обеспечение функционирования информационных систем и информационно-техническое обеспечение государственного органа</t>
  </si>
  <si>
    <t>Проведение социологических, аналитических исследований и оказание консалтинговых услуг</t>
  </si>
  <si>
    <t>Обеспечение деятельности уполномоченного органа в области здравоохранения</t>
  </si>
  <si>
    <t>Формирование государственной политики в области здравоохранения</t>
  </si>
  <si>
    <t>Итого расходы</t>
  </si>
  <si>
    <t>Матрица III</t>
  </si>
  <si>
    <t>Матрица II</t>
  </si>
  <si>
    <t>% исполнения</t>
  </si>
  <si>
    <t>Оплаченные обязательства</t>
  </si>
  <si>
    <t>Сводный план финансирования на год</t>
  </si>
  <si>
    <t>Подпрограмма</t>
  </si>
  <si>
    <t>Программа</t>
  </si>
  <si>
    <t>Формы-1-МАБП  "Отчет о результатах мониторинга реализации бюджетных программ (подпрограмм) за 2020 год"</t>
  </si>
  <si>
    <t xml:space="preserve">средний размер домохозяйства </t>
  </si>
  <si>
    <t>количество домохозяств (тыс.)</t>
  </si>
  <si>
    <t>НР 3.3</t>
  </si>
  <si>
    <t>НР 1.1</t>
  </si>
  <si>
    <t>Расходы на здравоохранение - всего в 2020</t>
  </si>
  <si>
    <t>1. Негізгі сипаттамасы бойынша үй шаруашылықтарының орташа мөлшері 
Средний размер домашних хозяйств по основным характеристикам</t>
  </si>
  <si>
    <t>адам</t>
  </si>
  <si>
    <t xml:space="preserve">человек </t>
  </si>
  <si>
    <t>Үй шаруашылықтарының орташа мөлшері
 Средний размер домашних хозяйств</t>
  </si>
  <si>
    <t>Үй шаруашылығындағы   
әйелдердің орташа саны Среднее число женщин
в домашнем хозяйстве</t>
  </si>
  <si>
    <t>Үй шаруашылығындағы
ерлердің орташа саны
 Среднее число мужчин
в домашнем хозяйстве</t>
  </si>
  <si>
    <t>Үй шаруашылығындағы 
балалардың орташа саны Среднее число детей
в домашнем хозяйстве</t>
  </si>
  <si>
    <t>Барлық үй шаруашылықтары</t>
  </si>
  <si>
    <t>Все домашние хозяйства</t>
  </si>
  <si>
    <t>қалалық жерде</t>
  </si>
  <si>
    <t>в городской местности</t>
  </si>
  <si>
    <t>ауылдық жерде</t>
  </si>
  <si>
    <t>в сельской местности</t>
  </si>
  <si>
    <t>Үй шаруашылықтарының өлшемі
бойынша</t>
  </si>
  <si>
    <t>По размеру домашних хозяйств</t>
  </si>
  <si>
    <t>1 адам</t>
  </si>
  <si>
    <t>…</t>
  </si>
  <si>
    <t>1 лицо</t>
  </si>
  <si>
    <t>2 адам</t>
  </si>
  <si>
    <t>2 лица</t>
  </si>
  <si>
    <t>3 адам</t>
  </si>
  <si>
    <t>3 лица</t>
  </si>
  <si>
    <t>4 адам</t>
  </si>
  <si>
    <t>4 лица</t>
  </si>
  <si>
    <t>5 және одан да көп адам</t>
  </si>
  <si>
    <t>5 и более лиц</t>
  </si>
  <si>
    <t>Үй шаруашылықтарының типі
бойынша</t>
  </si>
  <si>
    <t>По типу домашних хозяйств</t>
  </si>
  <si>
    <t>18 жасқа дейінгі балалары бар
үй шаруашылықтары</t>
  </si>
  <si>
    <t>Домашние хозяйства с детьми до 18 лет</t>
  </si>
  <si>
    <t>Жалғыз адамдар</t>
  </si>
  <si>
    <t>Одинокие</t>
  </si>
  <si>
    <t>Балалары жоқ ересек адамдар</t>
  </si>
  <si>
    <t>Взрослые без детей</t>
  </si>
  <si>
    <t>Коды по ССЗ 2011</t>
  </si>
  <si>
    <t> Наименование расходов</t>
  </si>
  <si>
    <t>FP. 1</t>
  </si>
  <si>
    <t>Компенсационные расходы работникам</t>
  </si>
  <si>
    <t>FP. 1.1</t>
  </si>
  <si>
    <t>Заработная плата</t>
  </si>
  <si>
    <t>FP. 1.2</t>
  </si>
  <si>
    <t>Социальные выплаты</t>
  </si>
  <si>
    <t>FP. 1.3</t>
  </si>
  <si>
    <t>Все прочие расходы, связанные с работниками</t>
  </si>
  <si>
    <t>FP. 3</t>
  </si>
  <si>
    <t>Материалы и услуги</t>
  </si>
  <si>
    <t>FP. 3.2</t>
  </si>
  <si>
    <t>Товары здравоохранения</t>
  </si>
  <si>
    <t>FP. 3.3</t>
  </si>
  <si>
    <t>Услуги не связанные со здравоохранением</t>
  </si>
  <si>
    <t>FP. 3.4</t>
  </si>
  <si>
    <t>Товары не связанные со здравоохранением</t>
  </si>
  <si>
    <t>FP. 4</t>
  </si>
  <si>
    <t>Потребление основного капитала</t>
  </si>
  <si>
    <t>FP. 5</t>
  </si>
  <si>
    <t>Прочие расходы, затраченные на "входы"</t>
  </si>
  <si>
    <t>FP. 5.1</t>
  </si>
  <si>
    <t>Налоги</t>
  </si>
  <si>
    <t>FP. 5.2</t>
  </si>
  <si>
    <t>FP 1.1</t>
  </si>
  <si>
    <t>FP 3.4</t>
  </si>
  <si>
    <t>FP 3.2</t>
  </si>
  <si>
    <t>FP 4</t>
  </si>
  <si>
    <t>FP 3.3</t>
  </si>
  <si>
    <t>FP 5.2</t>
  </si>
  <si>
    <t>FP 5.1</t>
  </si>
  <si>
    <t>FP 1.2</t>
  </si>
  <si>
    <t>FP 1.3</t>
  </si>
  <si>
    <t>население в 2020г. (тыс. чел)</t>
  </si>
  <si>
    <t>остальные</t>
  </si>
  <si>
    <t>Основные показатели расходов на здравоохранение в динамике</t>
  </si>
  <si>
    <t>ВВП в тыс. тенге</t>
  </si>
  <si>
    <t>Общие расходы</t>
  </si>
  <si>
    <t>Общие гос расходы</t>
  </si>
  <si>
    <t>Гос расходы</t>
  </si>
  <si>
    <t>Частные расходы</t>
  </si>
  <si>
    <t>ДМС + предприятия</t>
  </si>
  <si>
    <t>Прямые платежи</t>
  </si>
  <si>
    <t>Донорские расходы</t>
  </si>
  <si>
    <t>ТРЗ от ВВП</t>
  </si>
  <si>
    <t>ОРЗ от ВВП в %</t>
  </si>
  <si>
    <t>гос. расходы в % от ВВП</t>
  </si>
  <si>
    <t>частные расходы в % от ВВП</t>
  </si>
  <si>
    <t>Население в тыс. человек</t>
  </si>
  <si>
    <t>Курс доллара</t>
  </si>
  <si>
    <t>ТРЗ per capita в тг.</t>
  </si>
  <si>
    <t>в $</t>
  </si>
  <si>
    <t>ОРЗ per capita в тг.</t>
  </si>
  <si>
    <t>ЦРУ</t>
  </si>
  <si>
    <t>Доля частных расходов домашних хозяйств от общих расходов на здравоохранение, процент</t>
  </si>
  <si>
    <t>Доля частных расходов домашних хозяйств от текущих расходов на здравоохранение, процент</t>
  </si>
  <si>
    <t>НС1.1</t>
  </si>
  <si>
    <t>НР1.3</t>
  </si>
  <si>
    <t>в МБ</t>
  </si>
  <si>
    <t>В МБ</t>
  </si>
  <si>
    <t>НР 4.1</t>
  </si>
  <si>
    <t>НР 6</t>
  </si>
  <si>
    <t>НР 7.1</t>
  </si>
  <si>
    <t>НР 7.2</t>
  </si>
  <si>
    <t>(резервы Правительства……)</t>
  </si>
  <si>
    <t>резерв Правительства</t>
  </si>
  <si>
    <t>в МБ резерв Првительства</t>
  </si>
  <si>
    <t>рез Прав</t>
  </si>
  <si>
    <t>Учеба МБ и РБ</t>
  </si>
  <si>
    <t>Капиталка МБ и РБ</t>
  </si>
  <si>
    <t>Капиталка РБ</t>
  </si>
  <si>
    <t>Капиталка МБ</t>
  </si>
  <si>
    <t>Учеба  РБ</t>
  </si>
  <si>
    <t xml:space="preserve">Учеба МБ </t>
  </si>
  <si>
    <t>№п/п</t>
  </si>
  <si>
    <t>Регион</t>
  </si>
  <si>
    <t>план</t>
  </si>
  <si>
    <t>принят обяз</t>
  </si>
  <si>
    <t>оплачено</t>
  </si>
  <si>
    <t>Кызылординская область (область и районы)</t>
  </si>
  <si>
    <t>тек+кап</t>
  </si>
  <si>
    <t>текущ</t>
  </si>
  <si>
    <t>кап</t>
  </si>
  <si>
    <t>резерв прав</t>
  </si>
  <si>
    <t>не исполнено</t>
  </si>
  <si>
    <t>текущ не исп</t>
  </si>
  <si>
    <t>ссылка:</t>
  </si>
  <si>
    <t>https://stat.gov.kz/official/industry/17/statistic/7</t>
  </si>
  <si>
    <t>https://stat.gov.kz/official/industry/63/statistic/5</t>
  </si>
  <si>
    <t>ссылка</t>
  </si>
  <si>
    <t>https://stat.gov.kz/official/industry/64/statistic/5</t>
  </si>
  <si>
    <t>https://www.nationalbank.kz/ru/search?query=%D1%81%D1%82%D1%80%D0%B0%D1%85%D0%BE%D0%B2%D1%8B%D1%85+%D0%BF%D1%80%D0%B5%D0%BC%D0%B8%D1%8F%D1%85</t>
  </si>
  <si>
    <t>https://www.nationalbank.kz/ru/search?query=%D1%81%D1%82%D1%80%D0%B0%D1%85%D0%BE%D0%B2%D1%8B%D1%85+%D0%B2%D1%8B%D0%BF%D0%BB%D0%B0%D1%82%D0%B0%D1%85</t>
  </si>
  <si>
    <t xml:space="preserve">https://stat.gov.kz/official/industry/17/publication </t>
  </si>
  <si>
    <t>по регионам Казахстана</t>
  </si>
  <si>
    <t>по РК</t>
  </si>
  <si>
    <t>НР 2.1</t>
  </si>
  <si>
    <t>паллиат</t>
  </si>
  <si>
    <t>НС 4.1</t>
  </si>
  <si>
    <t>НР 4.2</t>
  </si>
  <si>
    <t>HC 4.1</t>
  </si>
  <si>
    <t>патолог</t>
  </si>
  <si>
    <t>в том числе ГОБМП</t>
  </si>
  <si>
    <t>в том числе ОСМС</t>
  </si>
  <si>
    <t>Сводная таблица</t>
  </si>
  <si>
    <t>тыс.тг.</t>
  </si>
  <si>
    <t>2020 год</t>
  </si>
  <si>
    <t>Итого госрасходы</t>
  </si>
  <si>
    <t>Схемы республиканского уровня</t>
  </si>
  <si>
    <t>100-ФСМС</t>
  </si>
  <si>
    <t>102 -ФСМС</t>
  </si>
  <si>
    <t>102+взносы и отчисления с экономики</t>
  </si>
  <si>
    <t>Амбулаторное лекарственное обеспечение отдельных категорий граждан</t>
  </si>
  <si>
    <t>РБ в МБ</t>
  </si>
  <si>
    <t>007</t>
  </si>
  <si>
    <t>008</t>
  </si>
  <si>
    <t>015</t>
  </si>
  <si>
    <t>017</t>
  </si>
  <si>
    <t>027</t>
  </si>
  <si>
    <t>029</t>
  </si>
  <si>
    <t>041</t>
  </si>
  <si>
    <t>042</t>
  </si>
  <si>
    <t>047</t>
  </si>
  <si>
    <t>050</t>
  </si>
  <si>
    <t>058</t>
  </si>
  <si>
    <t>001  Услуги по реализации государственной политики на местном уровне в области здравоохранения / 015  За счет средств местного бюджета</t>
  </si>
  <si>
    <t>006  Услуги по охране материнства и детства  015  За счет средств местного бюджета</t>
  </si>
  <si>
    <t>007  Пропаганда здорового образа жизни / 015  За счет средств местного бюджета</t>
  </si>
  <si>
    <t>008  Реализация мероприятий по профилактике и борьбе со СПИД в Республике Казахстан /  015  За счет средств местного бюджета</t>
  </si>
  <si>
    <t>015  Возмещение лизинговых платежей по санитарному транспорту, медицинским изделиям, требующие сервисного обслуживания, приобретенных на условиях финансового лизинга   /  015  За счет средств местного бюджета</t>
  </si>
  <si>
    <t>016  Обеспечение граждан бесплатным или льготным проездом за пределы населенного пункта на лечение   /  015  За счет средств местного бюджета</t>
  </si>
  <si>
    <t>018</t>
  </si>
  <si>
    <t>018 Информационно-аналитические услуги в области здравоохранения  /  015  За счет средств местного бюджета</t>
  </si>
  <si>
    <t>023</t>
  </si>
  <si>
    <t>023  Социальная поддержка медицинских и фармацевтических работников   /  015  За счет средств местного бюджета</t>
  </si>
  <si>
    <t>027  Централизованный закуп и хранение вакцин и других медицинских иммунобиологических препаратов для проведения иммунопрофилактики населения /  015  За счет средств местного бюджета</t>
  </si>
  <si>
    <t>028</t>
  </si>
  <si>
    <t>028  Содержание вновь вводимых объектов здравоохранения / 015  За счет средств местного бюджета</t>
  </si>
  <si>
    <t>029  Областные базы специального медицинского снабжения  /  015  За счет средств местного бюджета</t>
  </si>
  <si>
    <t>039</t>
  </si>
  <si>
    <t>039  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
оказание услуг Call-центрами  / 015  За счет средств местного бюджета</t>
  </si>
  <si>
    <t>041  Дополнительное обеспечение гарантированного объема бесплатной медицинской помощи по решению местных представительных органов областей / 005  За счет внутренних займов</t>
  </si>
  <si>
    <t>047  Ремонт объектов городов и сельских населенных пунктов в рамках Государственной программы развития продуктивной занятости и массового предпринимательства на 2017 – 2021 годы "Еңбек" / 005  За счет внутренних займов</t>
  </si>
  <si>
    <t>050 Возмещение лизинговых платежей по санитарному транспорту, медицинским изделиям, требующие сервисного обслуживания, приобретенных на условиях финансового лизинга / 015  За счет средств местного бюджета</t>
  </si>
  <si>
    <t>058  Реализация мероприятий по социальной и инженерной инфраструктуре в сельских населенных пунктах в рамках проекта "Ауыл-Ел бесігі" / 015  За счет средств местного бюджета</t>
  </si>
  <si>
    <t>065</t>
  </si>
  <si>
    <t>065  Формирование или увеличение уставного капитала юридических лиц  / 015  За счет средств местного бюджета</t>
  </si>
  <si>
    <t>096</t>
  </si>
  <si>
    <t>096  Выполнение государственных обязательств по проектам государственно-частного партнерства  / 015  За счет средств местного бюджета</t>
  </si>
  <si>
    <t>113 Целевые текущие трансферты нижестоящим бюджетам  / 015  За счет средств местного бюджета</t>
  </si>
  <si>
    <t>Итого РБ</t>
  </si>
  <si>
    <t>Капитальные расходы государственного органа /За счет средств местного бюджета</t>
  </si>
  <si>
    <t>030</t>
  </si>
  <si>
    <t xml:space="preserve"> Капитальные расходы государственных органов здравоохранения</t>
  </si>
  <si>
    <t>033</t>
  </si>
  <si>
    <t>034</t>
  </si>
  <si>
    <t>Итого МБ</t>
  </si>
  <si>
    <t>вне НСЗ</t>
  </si>
  <si>
    <t xml:space="preserve">Информация по исполнению Плана закупа за 2020 год в рамках ГОБМП </t>
  </si>
  <si>
    <t>Код НС</t>
  </si>
  <si>
    <t>Код НР</t>
  </si>
  <si>
    <t xml:space="preserve">Направления </t>
  </si>
  <si>
    <t xml:space="preserve">План закупа                   Итого сумма, тыс. тенге </t>
  </si>
  <si>
    <t xml:space="preserve">ФАКТ                               Итого сумма, тыс. тенге  </t>
  </si>
  <si>
    <t>Филиал по Акмолинской области</t>
  </si>
  <si>
    <t>Филиал по г.Шымкент</t>
  </si>
  <si>
    <t>Филиал по Западно-Казахстанской области</t>
  </si>
  <si>
    <t>Филиал по Карагандинской области</t>
  </si>
  <si>
    <t>Филиал по Кызылординской области</t>
  </si>
  <si>
    <t>Филиал по Мангистауской области</t>
  </si>
  <si>
    <t>Филиал по Северо-Казахстанской области</t>
  </si>
  <si>
    <t xml:space="preserve">Итого </t>
  </si>
  <si>
    <t>Скорая медицинская помощь</t>
  </si>
  <si>
    <t>ПМСП</t>
  </si>
  <si>
    <t>Кровь</t>
  </si>
  <si>
    <t xml:space="preserve">HP 3.3 </t>
  </si>
  <si>
    <t>ГЕМОДИАЛИЗ</t>
  </si>
  <si>
    <t>ИНФЕКЦИЯ</t>
  </si>
  <si>
    <t>онкогематология</t>
  </si>
  <si>
    <t>ОНКОЛОГИЯ</t>
  </si>
  <si>
    <t>ПАЛЛИАТИВКА</t>
  </si>
  <si>
    <t>СЗТ</t>
  </si>
  <si>
    <t>HP 6.1</t>
  </si>
  <si>
    <t>СПИД</t>
  </si>
  <si>
    <t>СТАЦИОНАР СЕЛА</t>
  </si>
  <si>
    <t>HP 1.3</t>
  </si>
  <si>
    <t>ТУБЕРКУЛЕЗ</t>
  </si>
  <si>
    <t>ЦПЗ</t>
  </si>
  <si>
    <t>КДУ</t>
  </si>
  <si>
    <t>ПАТ БЮРО</t>
  </si>
  <si>
    <t>СМП</t>
  </si>
  <si>
    <t>ВТМУ</t>
  </si>
  <si>
    <t>КВИ</t>
  </si>
  <si>
    <t>Направления</t>
  </si>
  <si>
    <t>СМП, ВТМУ, СЕЛО, Инфекция, Онко, Онкогем</t>
  </si>
  <si>
    <t>Кровь, ПАТ БЮРО</t>
  </si>
  <si>
    <t>Информация по исполнению Плана закупа за 2020 год в системе ОСМС</t>
  </si>
  <si>
    <t>Скрининг</t>
  </si>
  <si>
    <t>Проф осмотры</t>
  </si>
  <si>
    <t>Реабилитация</t>
  </si>
  <si>
    <t>СМП, ВТМУ, СЕЛО</t>
  </si>
  <si>
    <t>Расшифровка МБ</t>
  </si>
  <si>
    <t>т.т.</t>
  </si>
  <si>
    <t>Наименование программы/подпрограммы</t>
  </si>
  <si>
    <t>со ссылками</t>
  </si>
  <si>
    <t>Обеспечение граждан бесплатным или льготным проездом за пределы населенного пункта на лечение</t>
  </si>
  <si>
    <t xml:space="preserve">Фармацевтические и прочие медицинские товары </t>
  </si>
  <si>
    <t xml:space="preserve">Расходы местного бюджета, не включенные в границы Методики НСЗ "A system of health accounts" </t>
  </si>
  <si>
    <t>Наименование статьи расхода</t>
  </si>
  <si>
    <t>Сумма принятых обязательств за год</t>
  </si>
  <si>
    <r>
      <t>Расходы местного бюджета, не включенные в Методику НСЗ</t>
    </r>
    <r>
      <rPr>
        <b/>
        <sz val="10"/>
        <color rgb="FFC00000"/>
        <rFont val="Times New Roman"/>
        <family val="1"/>
        <charset val="204"/>
      </rPr>
      <t xml:space="preserve"> (РБ+МБ)</t>
    </r>
  </si>
  <si>
    <t>003  Повышение квалификации и переподготовка кадров</t>
  </si>
  <si>
    <t xml:space="preserve">письмо НАО ФСМС за исх№19-02-06/6240 от 15.10.2021   </t>
  </si>
  <si>
    <t>Наименование/ГОБМП</t>
  </si>
  <si>
    <t>Сумма заключенных договоров</t>
  </si>
  <si>
    <t>Начислено по принятым актам</t>
  </si>
  <si>
    <t>Оплачено по платежным поручениям</t>
  </si>
  <si>
    <t>Остаток от плана</t>
  </si>
  <si>
    <t>Предъявлено к оплате</t>
  </si>
  <si>
    <t>Принято к оплате с учетом иных выплат/вычетов</t>
  </si>
  <si>
    <t>Аванс к удержанию</t>
  </si>
  <si>
    <t>Подлежит к оплате за минусом удержанного аванса</t>
  </si>
  <si>
    <t>СВОД</t>
  </si>
  <si>
    <t>КДУ без ПЦР и мобильных групп</t>
  </si>
  <si>
    <t>ПЦР</t>
  </si>
  <si>
    <t>Мобильные группы</t>
  </si>
  <si>
    <t>инфекция</t>
  </si>
  <si>
    <t>провизор</t>
  </si>
  <si>
    <t>карантин</t>
  </si>
  <si>
    <t>стационар на дому</t>
  </si>
  <si>
    <t>поощрение</t>
  </si>
  <si>
    <t>Информация по исполнению Плана закупа в системе ОСМС за 2020 год</t>
  </si>
  <si>
    <t>Наименование/ОСМС</t>
  </si>
  <si>
    <t>2.1.</t>
  </si>
  <si>
    <t>КДУ без ПЦР и мобильных</t>
  </si>
  <si>
    <t>2.2.</t>
  </si>
  <si>
    <t>2.3.</t>
  </si>
  <si>
    <t>Услуги мобильной бригады</t>
  </si>
  <si>
    <t>РЕАБИЛИТАЦИЯ</t>
  </si>
  <si>
    <t>СКРИНИНГ</t>
  </si>
  <si>
    <t xml:space="preserve">Стационар на дому </t>
  </si>
  <si>
    <t>КРЗ от ВВП в %</t>
  </si>
  <si>
    <t xml:space="preserve">По итогам 2020 года размер внутреннего валового продукта в Республике Казахстан составил 70 трлн.714 млрд. тенге, рост всего 1,7% к 2019 году (ниже в таблице 1) или 3,7 млн. тенге на 1 жителя (8 899 долл. США). </t>
  </si>
  <si>
    <t>2016 г.</t>
  </si>
  <si>
    <t>2017 г.</t>
  </si>
  <si>
    <t>2018 г.</t>
  </si>
  <si>
    <t>2019 г.</t>
  </si>
  <si>
    <t>2020 г.</t>
  </si>
  <si>
    <t>Средний доход на душу населения, тыс.тенге</t>
  </si>
  <si>
    <t>Средний доход на душу населения в $</t>
  </si>
  <si>
    <t>ВВП в млн. тенге</t>
  </si>
  <si>
    <t>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</si>
</sst>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\ _₽_-;\-* #,##0.00\ _₽_-;_-* &quot;-&quot;??\ _₽_-;_-@_-"/>
    <numFmt numFmtId="164" formatCode="_-* #,##0.00_-;\-* #,##0.00_-;_-* &quot;-&quot;??_-;_-@_-"/>
    <numFmt numFmtId="165" formatCode="_-* #,##0.00\ _₸_-;\-* #,##0.00\ _₸_-;_-* &quot;-&quot;??\ _₸_-;_-@_-"/>
    <numFmt numFmtId="166" formatCode="_-* #,##0.00_р_._-;\-* #,##0.00_р_._-;_-* &quot;-&quot;??_р_._-;_-@_-"/>
    <numFmt numFmtId="167" formatCode="_-* #,##0_р_._-;\-* #,##0_р_._-;_-* &quot;-&quot;??_р_._-;_-@_-"/>
    <numFmt numFmtId="168" formatCode="0.0%"/>
    <numFmt numFmtId="169" formatCode="_-* #,##0.00000\ _₽_-;\-* #,##0.00000\ _₽_-;_-* &quot;-&quot;??\ _₽_-;_-@_-"/>
    <numFmt numFmtId="170" formatCode="###\ ###\ ###\ ##0"/>
    <numFmt numFmtId="171" formatCode="#,##0.0"/>
    <numFmt numFmtId="172" formatCode="0.0"/>
    <numFmt numFmtId="173" formatCode="#,##0_ ;\-#,##0\ "/>
    <numFmt numFmtId="174" formatCode="0.0000"/>
    <numFmt numFmtId="175" formatCode="###\ ###\ ###\ ###\ ##0"/>
    <numFmt numFmtId="176" formatCode="###\ ###\ ###\ ##0.00"/>
    <numFmt numFmtId="177" formatCode="_(* #,##0.00_);_(* \(#,##0.00\);_(* &quot;-&quot;??_);_(@_)"/>
    <numFmt numFmtId="178" formatCode="#,##0;\-#,##0;0"/>
    <numFmt numFmtId="179" formatCode="#,##0.0_ ;\-#,##0.0\ "/>
    <numFmt numFmtId="180" formatCode="_-* #,##0.00\ _р_._-;\-* #,##0.00\ _р_._-;_-* &quot;-&quot;??\ _р_._-;_-@_-"/>
    <numFmt numFmtId="181" formatCode="#,##0.00_ ;\-#,##0.00\ "/>
    <numFmt numFmtId="182" formatCode="_-* #,##0.0_р_._-;\-* #,##0.0_р_._-;_-* &quot;-&quot;??_р_._-;_-@_-"/>
    <numFmt numFmtId="183" formatCode="###\ ###\ ###\ ###\ ##0.0"/>
    <numFmt numFmtId="184" formatCode="0.000"/>
    <numFmt numFmtId="185" formatCode="_-* #,##0.0\ _₸_-;\-* #,##0.0\ _₸_-;_-* &quot;-&quot;?\ _₸_-;_-@_-"/>
    <numFmt numFmtId="186" formatCode="_-* #,##0_-;\-* #,##0_-;_-* &quot;-&quot;??_-;_-@_-"/>
  </numFmts>
  <fonts count="1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8"/>
      <color indexed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i/>
      <sz val="8"/>
      <color rgb="FF000000"/>
      <name val="Cambria"/>
      <family val="1"/>
      <charset val="204"/>
      <scheme val="major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Calibri"/>
      <family val="2"/>
      <charset val="162"/>
      <scheme val="minor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2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b/>
      <sz val="10"/>
      <name val="Calibri"/>
      <family val="2"/>
      <charset val="162"/>
      <scheme val="minor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2"/>
      <color indexed="8"/>
      <name val="Calibri"/>
      <family val="2"/>
      <charset val="162"/>
      <scheme val="minor"/>
    </font>
    <font>
      <sz val="10"/>
      <color rgb="FFFF0066"/>
      <name val="Times New Roman"/>
      <family val="1"/>
      <charset val="204"/>
    </font>
    <font>
      <sz val="12"/>
      <color rgb="FFFF0066"/>
      <name val="Times New Roman"/>
      <family val="1"/>
      <charset val="204"/>
    </font>
    <font>
      <b/>
      <sz val="14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4"/>
      <color rgb="FF0000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i/>
      <sz val="10"/>
      <color rgb="FF000000"/>
      <name val="Cambria"/>
      <family val="1"/>
      <charset val="204"/>
      <scheme val="major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vertAlign val="superscript"/>
      <sz val="8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KZ Arial"/>
      <family val="2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</font>
    <font>
      <sz val="10"/>
      <name val="Arial"/>
      <family val="2"/>
      <charset val="204"/>
    </font>
    <font>
      <sz val="10"/>
      <color rgb="FFFF000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7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FFFF00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FF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8">
    <xf numFmtId="0" fontId="0" fillId="0" borderId="0"/>
    <xf numFmtId="0" fontId="8" fillId="0" borderId="0"/>
    <xf numFmtId="0" fontId="10" fillId="0" borderId="0"/>
    <xf numFmtId="0" fontId="8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6" fillId="0" borderId="0"/>
    <xf numFmtId="0" fontId="10" fillId="0" borderId="0"/>
    <xf numFmtId="0" fontId="6" fillId="0" borderId="0"/>
    <xf numFmtId="166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3" fillId="8" borderId="18" applyNumberFormat="0" applyAlignment="0" applyProtection="0"/>
    <xf numFmtId="0" fontId="24" fillId="9" borderId="19" applyNumberFormat="0" applyAlignment="0" applyProtection="0"/>
    <xf numFmtId="0" fontId="25" fillId="9" borderId="18" applyNumberFormat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10" borderId="21" applyNumberFormat="0" applyAlignment="0" applyProtection="0"/>
    <xf numFmtId="0" fontId="31" fillId="7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1" borderId="22" applyNumberFormat="0" applyFont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18" fillId="0" borderId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169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18" fillId="0" borderId="0"/>
    <xf numFmtId="0" fontId="6" fillId="0" borderId="0"/>
    <xf numFmtId="166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9" fontId="1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7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5" fillId="0" borderId="0"/>
    <xf numFmtId="177" fontId="9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63" fillId="0" borderId="0"/>
    <xf numFmtId="0" fontId="63" fillId="0" borderId="0"/>
    <xf numFmtId="0" fontId="104" fillId="0" borderId="0"/>
    <xf numFmtId="0" fontId="17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1065">
    <xf numFmtId="0" fontId="0" fillId="0" borderId="0" xfId="0"/>
    <xf numFmtId="3" fontId="11" fillId="0" borderId="0" xfId="1" applyNumberFormat="1" applyFont="1" applyFill="1" applyBorder="1" applyAlignment="1">
      <alignment horizontal="left"/>
    </xf>
    <xf numFmtId="0" fontId="13" fillId="4" borderId="5" xfId="3" applyFont="1" applyFill="1" applyBorder="1" applyAlignment="1">
      <alignment horizontal="center" vertical="center" wrapText="1"/>
    </xf>
    <xf numFmtId="3" fontId="9" fillId="0" borderId="7" xfId="1" applyNumberFormat="1" applyFont="1" applyFill="1" applyBorder="1" applyAlignment="1">
      <alignment wrapText="1"/>
    </xf>
    <xf numFmtId="0" fontId="40" fillId="0" borderId="0" xfId="6" applyFont="1" applyBorder="1" applyAlignment="1">
      <alignment horizontal="left" wrapText="1"/>
    </xf>
    <xf numFmtId="0" fontId="15" fillId="0" borderId="0" xfId="6" applyFont="1" applyBorder="1"/>
    <xf numFmtId="0" fontId="0" fillId="0" borderId="0" xfId="0" applyAlignment="1">
      <alignment wrapText="1"/>
    </xf>
    <xf numFmtId="4" fontId="59" fillId="36" borderId="5" xfId="0" applyNumberFormat="1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top"/>
    </xf>
    <xf numFmtId="4" fontId="48" fillId="2" borderId="0" xfId="0" applyNumberFormat="1" applyFont="1" applyFill="1" applyBorder="1" applyAlignment="1">
      <alignment horizontal="center" vertical="center"/>
    </xf>
    <xf numFmtId="4" fontId="51" fillId="2" borderId="0" xfId="0" applyNumberFormat="1" applyFont="1" applyFill="1" applyBorder="1" applyAlignment="1">
      <alignment vertical="top"/>
    </xf>
    <xf numFmtId="0" fontId="51" fillId="2" borderId="0" xfId="0" applyFont="1" applyFill="1" applyBorder="1" applyAlignment="1">
      <alignment vertical="top" wrapText="1"/>
    </xf>
    <xf numFmtId="4" fontId="48" fillId="2" borderId="0" xfId="0" applyNumberFormat="1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center" vertical="center" wrapText="1"/>
    </xf>
    <xf numFmtId="4" fontId="51" fillId="2" borderId="0" xfId="0" applyNumberFormat="1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/>
    </xf>
    <xf numFmtId="4" fontId="51" fillId="2" borderId="0" xfId="0" applyNumberFormat="1" applyFont="1" applyFill="1" applyBorder="1" applyAlignment="1">
      <alignment horizontal="center" vertical="center"/>
    </xf>
    <xf numFmtId="0" fontId="48" fillId="36" borderId="43" xfId="0" applyFont="1" applyFill="1" applyBorder="1" applyAlignment="1">
      <alignment horizontal="center" vertical="center" wrapText="1"/>
    </xf>
    <xf numFmtId="0" fontId="48" fillId="2" borderId="41" xfId="0" applyFont="1" applyFill="1" applyBorder="1" applyAlignment="1">
      <alignment horizontal="center" vertical="center" wrapText="1"/>
    </xf>
    <xf numFmtId="0" fontId="51" fillId="2" borderId="44" xfId="0" applyFont="1" applyFill="1" applyBorder="1" applyAlignment="1">
      <alignment horizontal="left" vertical="top"/>
    </xf>
    <xf numFmtId="0" fontId="48" fillId="40" borderId="42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left" vertical="top"/>
    </xf>
    <xf numFmtId="1" fontId="48" fillId="36" borderId="42" xfId="0" applyNumberFormat="1" applyFont="1" applyFill="1" applyBorder="1" applyAlignment="1">
      <alignment horizontal="center" vertical="center" shrinkToFit="1"/>
    </xf>
    <xf numFmtId="1" fontId="48" fillId="2" borderId="4" xfId="0" applyNumberFormat="1" applyFont="1" applyFill="1" applyBorder="1" applyAlignment="1">
      <alignment horizontal="center" vertical="center" shrinkToFit="1"/>
    </xf>
    <xf numFmtId="0" fontId="59" fillId="36" borderId="5" xfId="0" applyFont="1" applyFill="1" applyBorder="1" applyAlignment="1">
      <alignment horizontal="center" vertical="center" wrapText="1"/>
    </xf>
    <xf numFmtId="4" fontId="59" fillId="36" borderId="4" xfId="0" applyNumberFormat="1" applyFont="1" applyFill="1" applyBorder="1" applyAlignment="1">
      <alignment horizontal="center" vertical="center" wrapText="1"/>
    </xf>
    <xf numFmtId="4" fontId="51" fillId="2" borderId="42" xfId="0" applyNumberFormat="1" applyFont="1" applyFill="1" applyBorder="1" applyAlignment="1">
      <alignment vertical="center" wrapText="1"/>
    </xf>
    <xf numFmtId="4" fontId="51" fillId="2" borderId="4" xfId="0" applyNumberFormat="1" applyFont="1" applyFill="1" applyBorder="1" applyAlignment="1">
      <alignment vertical="center" wrapText="1"/>
    </xf>
    <xf numFmtId="4" fontId="48" fillId="2" borderId="5" xfId="0" applyNumberFormat="1" applyFont="1" applyFill="1" applyBorder="1" applyAlignment="1">
      <alignment vertical="center" wrapText="1"/>
    </xf>
    <xf numFmtId="3" fontId="62" fillId="41" borderId="5" xfId="117" applyNumberFormat="1" applyFont="1" applyFill="1" applyBorder="1" applyAlignment="1">
      <alignment horizontal="center" vertical="center" shrinkToFit="1"/>
    </xf>
    <xf numFmtId="3" fontId="51" fillId="2" borderId="5" xfId="117" applyNumberFormat="1" applyFont="1" applyFill="1" applyBorder="1" applyAlignment="1">
      <alignment horizontal="center" vertical="center" shrinkToFit="1"/>
    </xf>
    <xf numFmtId="4" fontId="51" fillId="41" borderId="5" xfId="0" applyNumberFormat="1" applyFont="1" applyFill="1" applyBorder="1" applyAlignment="1">
      <alignment horizontal="center" vertical="center" shrinkToFit="1"/>
    </xf>
    <xf numFmtId="4" fontId="51" fillId="2" borderId="5" xfId="0" applyNumberFormat="1" applyFont="1" applyFill="1" applyBorder="1" applyAlignment="1">
      <alignment horizontal="center" vertical="center" shrinkToFit="1"/>
    </xf>
    <xf numFmtId="3" fontId="51" fillId="41" borderId="5" xfId="0" applyNumberFormat="1" applyFont="1" applyFill="1" applyBorder="1" applyAlignment="1">
      <alignment horizontal="center" vertical="center" shrinkToFit="1"/>
    </xf>
    <xf numFmtId="3" fontId="51" fillId="2" borderId="39" xfId="0" applyNumberFormat="1" applyFont="1" applyFill="1" applyBorder="1" applyAlignment="1">
      <alignment horizontal="center" vertical="center" shrinkToFit="1"/>
    </xf>
    <xf numFmtId="4" fontId="51" fillId="41" borderId="4" xfId="0" applyNumberFormat="1" applyFont="1" applyFill="1" applyBorder="1" applyAlignment="1">
      <alignment horizontal="center" vertical="center"/>
    </xf>
    <xf numFmtId="4" fontId="51" fillId="2" borderId="5" xfId="0" applyNumberFormat="1" applyFont="1" applyFill="1" applyBorder="1" applyAlignment="1">
      <alignment horizontal="center" vertical="center"/>
    </xf>
    <xf numFmtId="3" fontId="51" fillId="41" borderId="5" xfId="117" applyNumberFormat="1" applyFont="1" applyFill="1" applyBorder="1" applyAlignment="1">
      <alignment horizontal="center" vertical="center" shrinkToFit="1"/>
    </xf>
    <xf numFmtId="3" fontId="51" fillId="2" borderId="5" xfId="0" applyNumberFormat="1" applyFont="1" applyFill="1" applyBorder="1" applyAlignment="1">
      <alignment horizontal="center" vertical="center" shrinkToFit="1"/>
    </xf>
    <xf numFmtId="3" fontId="51" fillId="41" borderId="5" xfId="0" applyNumberFormat="1" applyFont="1" applyFill="1" applyBorder="1" applyAlignment="1">
      <alignment horizontal="center" vertical="center" wrapText="1"/>
    </xf>
    <xf numFmtId="3" fontId="51" fillId="2" borderId="5" xfId="0" applyNumberFormat="1" applyFont="1" applyFill="1" applyBorder="1" applyAlignment="1">
      <alignment horizontal="center" vertical="center" wrapText="1"/>
    </xf>
    <xf numFmtId="3" fontId="51" fillId="41" borderId="5" xfId="0" applyNumberFormat="1" applyFont="1" applyFill="1" applyBorder="1" applyAlignment="1">
      <alignment horizontal="center" vertical="center"/>
    </xf>
    <xf numFmtId="3" fontId="51" fillId="2" borderId="5" xfId="0" applyNumberFormat="1" applyFont="1" applyFill="1" applyBorder="1" applyAlignment="1">
      <alignment horizontal="center" vertical="center"/>
    </xf>
    <xf numFmtId="4" fontId="51" fillId="41" borderId="5" xfId="0" applyNumberFormat="1" applyFont="1" applyFill="1" applyBorder="1" applyAlignment="1">
      <alignment horizontal="center" vertical="center"/>
    </xf>
    <xf numFmtId="3" fontId="51" fillId="41" borderId="5" xfId="0" applyNumberFormat="1" applyFont="1" applyFill="1" applyBorder="1" applyAlignment="1">
      <alignment horizontal="left" vertical="top"/>
    </xf>
    <xf numFmtId="3" fontId="51" fillId="36" borderId="5" xfId="0" applyNumberFormat="1" applyFont="1" applyFill="1" applyBorder="1" applyAlignment="1">
      <alignment horizontal="left" vertical="top"/>
    </xf>
    <xf numFmtId="4" fontId="63" fillId="41" borderId="5" xfId="0" applyNumberFormat="1" applyFont="1" applyFill="1" applyBorder="1" applyAlignment="1">
      <alignment horizontal="right" vertical="top" shrinkToFit="1"/>
    </xf>
    <xf numFmtId="4" fontId="63" fillId="0" borderId="5" xfId="0" applyNumberFormat="1" applyFont="1" applyFill="1" applyBorder="1" applyAlignment="1">
      <alignment horizontal="right" vertical="top" shrinkToFit="1"/>
    </xf>
    <xf numFmtId="4" fontId="51" fillId="36" borderId="42" xfId="0" applyNumberFormat="1" applyFont="1" applyFill="1" applyBorder="1" applyAlignment="1">
      <alignment vertical="center" wrapText="1"/>
    </xf>
    <xf numFmtId="4" fontId="48" fillId="36" borderId="5" xfId="0" applyNumberFormat="1" applyFont="1" applyFill="1" applyBorder="1" applyAlignment="1">
      <alignment vertical="center" wrapText="1"/>
    </xf>
    <xf numFmtId="3" fontId="51" fillId="36" borderId="5" xfId="117" applyNumberFormat="1" applyFont="1" applyFill="1" applyBorder="1" applyAlignment="1">
      <alignment horizontal="center" vertical="center" shrinkToFit="1"/>
    </xf>
    <xf numFmtId="3" fontId="51" fillId="36" borderId="5" xfId="0" applyNumberFormat="1" applyFont="1" applyFill="1" applyBorder="1" applyAlignment="1">
      <alignment horizontal="center" vertical="center" shrinkToFit="1"/>
    </xf>
    <xf numFmtId="3" fontId="51" fillId="36" borderId="39" xfId="0" applyNumberFormat="1" applyFont="1" applyFill="1" applyBorder="1" applyAlignment="1">
      <alignment horizontal="center" vertical="center" shrinkToFit="1"/>
    </xf>
    <xf numFmtId="3" fontId="51" fillId="36" borderId="4" xfId="0" applyNumberFormat="1" applyFont="1" applyFill="1" applyBorder="1" applyAlignment="1">
      <alignment horizontal="center" vertical="center"/>
    </xf>
    <xf numFmtId="3" fontId="51" fillId="36" borderId="5" xfId="0" applyNumberFormat="1" applyFont="1" applyFill="1" applyBorder="1" applyAlignment="1">
      <alignment horizontal="center" vertical="center"/>
    </xf>
    <xf numFmtId="4" fontId="51" fillId="36" borderId="5" xfId="0" applyNumberFormat="1" applyFont="1" applyFill="1" applyBorder="1" applyAlignment="1">
      <alignment horizontal="center" vertical="center"/>
    </xf>
    <xf numFmtId="4" fontId="63" fillId="36" borderId="5" xfId="0" applyNumberFormat="1" applyFont="1" applyFill="1" applyBorder="1" applyAlignment="1">
      <alignment horizontal="right" vertical="top" shrinkToFit="1"/>
    </xf>
    <xf numFmtId="0" fontId="51" fillId="36" borderId="0" xfId="0" applyFont="1" applyFill="1" applyBorder="1" applyAlignment="1">
      <alignment horizontal="left" vertical="top"/>
    </xf>
    <xf numFmtId="4" fontId="51" fillId="40" borderId="42" xfId="0" applyNumberFormat="1" applyFont="1" applyFill="1" applyBorder="1" applyAlignment="1">
      <alignment vertical="center" wrapText="1"/>
    </xf>
    <xf numFmtId="0" fontId="46" fillId="2" borderId="5" xfId="0" applyFont="1" applyFill="1" applyBorder="1" applyAlignment="1">
      <alignment vertical="center"/>
    </xf>
    <xf numFmtId="4" fontId="48" fillId="40" borderId="5" xfId="0" applyNumberFormat="1" applyFont="1" applyFill="1" applyBorder="1" applyAlignment="1">
      <alignment vertical="center" wrapText="1"/>
    </xf>
    <xf numFmtId="3" fontId="51" fillId="40" borderId="5" xfId="0" applyNumberFormat="1" applyFont="1" applyFill="1" applyBorder="1" applyAlignment="1">
      <alignment horizontal="center" vertical="center"/>
    </xf>
    <xf numFmtId="3" fontId="51" fillId="40" borderId="5" xfId="0" applyNumberFormat="1" applyFont="1" applyFill="1" applyBorder="1" applyAlignment="1">
      <alignment horizontal="center" vertical="center" shrinkToFit="1"/>
    </xf>
    <xf numFmtId="3" fontId="51" fillId="40" borderId="39" xfId="0" applyNumberFormat="1" applyFont="1" applyFill="1" applyBorder="1" applyAlignment="1">
      <alignment horizontal="center" vertical="center" shrinkToFit="1"/>
    </xf>
    <xf numFmtId="3" fontId="51" fillId="40" borderId="4" xfId="0" applyNumberFormat="1" applyFont="1" applyFill="1" applyBorder="1" applyAlignment="1">
      <alignment horizontal="center" vertical="center"/>
    </xf>
    <xf numFmtId="3" fontId="51" fillId="40" borderId="5" xfId="117" applyNumberFormat="1" applyFont="1" applyFill="1" applyBorder="1" applyAlignment="1">
      <alignment horizontal="center" vertical="center" shrinkToFit="1"/>
    </xf>
    <xf numFmtId="4" fontId="51" fillId="40" borderId="5" xfId="0" applyNumberFormat="1" applyFont="1" applyFill="1" applyBorder="1" applyAlignment="1">
      <alignment horizontal="center" vertical="center"/>
    </xf>
    <xf numFmtId="3" fontId="51" fillId="40" borderId="5" xfId="0" applyNumberFormat="1" applyFont="1" applyFill="1" applyBorder="1" applyAlignment="1">
      <alignment horizontal="left" vertical="top"/>
    </xf>
    <xf numFmtId="0" fontId="51" fillId="41" borderId="5" xfId="0" applyFont="1" applyFill="1" applyBorder="1" applyAlignment="1">
      <alignment horizontal="left" vertical="top"/>
    </xf>
    <xf numFmtId="3" fontId="51" fillId="41" borderId="4" xfId="0" applyNumberFormat="1" applyFont="1" applyFill="1" applyBorder="1" applyAlignment="1">
      <alignment horizontal="center" vertical="center"/>
    </xf>
    <xf numFmtId="3" fontId="51" fillId="2" borderId="5" xfId="0" applyNumberFormat="1" applyFont="1" applyFill="1" applyBorder="1" applyAlignment="1">
      <alignment horizontal="left" vertical="top"/>
    </xf>
    <xf numFmtId="4" fontId="51" fillId="38" borderId="42" xfId="0" applyNumberFormat="1" applyFont="1" applyFill="1" applyBorder="1" applyAlignment="1">
      <alignment vertical="center" wrapText="1"/>
    </xf>
    <xf numFmtId="4" fontId="48" fillId="38" borderId="5" xfId="0" applyNumberFormat="1" applyFont="1" applyFill="1" applyBorder="1" applyAlignment="1">
      <alignment vertical="center" wrapText="1"/>
    </xf>
    <xf numFmtId="3" fontId="51" fillId="38" borderId="5" xfId="117" applyNumberFormat="1" applyFont="1" applyFill="1" applyBorder="1" applyAlignment="1">
      <alignment horizontal="center" vertical="center" shrinkToFit="1"/>
    </xf>
    <xf numFmtId="3" fontId="51" fillId="38" borderId="5" xfId="0" applyNumberFormat="1" applyFont="1" applyFill="1" applyBorder="1" applyAlignment="1">
      <alignment horizontal="center" vertical="center" shrinkToFit="1"/>
    </xf>
    <xf numFmtId="3" fontId="51" fillId="38" borderId="39" xfId="0" applyNumberFormat="1" applyFont="1" applyFill="1" applyBorder="1" applyAlignment="1">
      <alignment horizontal="center" vertical="center" shrinkToFit="1"/>
    </xf>
    <xf numFmtId="3" fontId="51" fillId="38" borderId="4" xfId="0" applyNumberFormat="1" applyFont="1" applyFill="1" applyBorder="1" applyAlignment="1">
      <alignment horizontal="center" vertical="center"/>
    </xf>
    <xf numFmtId="3" fontId="51" fillId="38" borderId="5" xfId="0" applyNumberFormat="1" applyFont="1" applyFill="1" applyBorder="1" applyAlignment="1">
      <alignment horizontal="center" vertical="center"/>
    </xf>
    <xf numFmtId="4" fontId="51" fillId="38" borderId="5" xfId="0" applyNumberFormat="1" applyFont="1" applyFill="1" applyBorder="1" applyAlignment="1">
      <alignment horizontal="center" vertical="center"/>
    </xf>
    <xf numFmtId="3" fontId="51" fillId="38" borderId="5" xfId="0" applyNumberFormat="1" applyFont="1" applyFill="1" applyBorder="1" applyAlignment="1">
      <alignment horizontal="left" vertical="top"/>
    </xf>
    <xf numFmtId="3" fontId="51" fillId="2" borderId="0" xfId="0" applyNumberFormat="1" applyFont="1" applyFill="1" applyBorder="1" applyAlignment="1">
      <alignment horizontal="left" vertical="top"/>
    </xf>
    <xf numFmtId="3" fontId="48" fillId="41" borderId="5" xfId="0" applyNumberFormat="1" applyFont="1" applyFill="1" applyBorder="1" applyAlignment="1">
      <alignment horizontal="center" vertical="center"/>
    </xf>
    <xf numFmtId="3" fontId="48" fillId="2" borderId="5" xfId="0" applyNumberFormat="1" applyFont="1" applyFill="1" applyBorder="1" applyAlignment="1">
      <alignment horizontal="center" vertical="center"/>
    </xf>
    <xf numFmtId="3" fontId="51" fillId="2" borderId="39" xfId="0" applyNumberFormat="1" applyFont="1" applyFill="1" applyBorder="1" applyAlignment="1">
      <alignment horizontal="center" vertical="center"/>
    </xf>
    <xf numFmtId="4" fontId="51" fillId="41" borderId="42" xfId="0" applyNumberFormat="1" applyFont="1" applyFill="1" applyBorder="1" applyAlignment="1">
      <alignment vertical="center" wrapText="1"/>
    </xf>
    <xf numFmtId="4" fontId="48" fillId="41" borderId="5" xfId="0" applyNumberFormat="1" applyFont="1" applyFill="1" applyBorder="1" applyAlignment="1">
      <alignment vertical="center" wrapText="1"/>
    </xf>
    <xf numFmtId="3" fontId="51" fillId="41" borderId="39" xfId="0" applyNumberFormat="1" applyFont="1" applyFill="1" applyBorder="1" applyAlignment="1">
      <alignment horizontal="center" vertical="center" shrinkToFit="1"/>
    </xf>
    <xf numFmtId="0" fontId="51" fillId="41" borderId="0" xfId="0" applyFont="1" applyFill="1" applyBorder="1" applyAlignment="1">
      <alignment horizontal="left" vertical="top"/>
    </xf>
    <xf numFmtId="0" fontId="51" fillId="42" borderId="42" xfId="0" applyFont="1" applyFill="1" applyBorder="1" applyAlignment="1">
      <alignment vertical="top" wrapText="1"/>
    </xf>
    <xf numFmtId="0" fontId="51" fillId="2" borderId="4" xfId="0" applyFont="1" applyFill="1" applyBorder="1" applyAlignment="1">
      <alignment vertical="top" wrapText="1"/>
    </xf>
    <xf numFmtId="4" fontId="48" fillId="42" borderId="5" xfId="0" applyNumberFormat="1" applyFont="1" applyFill="1" applyBorder="1" applyAlignment="1">
      <alignment vertical="center" wrapText="1"/>
    </xf>
    <xf numFmtId="3" fontId="48" fillId="42" borderId="5" xfId="0" applyNumberFormat="1" applyFont="1" applyFill="1" applyBorder="1" applyAlignment="1">
      <alignment horizontal="center" vertical="center"/>
    </xf>
    <xf numFmtId="3" fontId="51" fillId="42" borderId="5" xfId="0" applyNumberFormat="1" applyFont="1" applyFill="1" applyBorder="1" applyAlignment="1">
      <alignment horizontal="center" vertical="center" shrinkToFit="1"/>
    </xf>
    <xf numFmtId="3" fontId="51" fillId="42" borderId="39" xfId="0" applyNumberFormat="1" applyFont="1" applyFill="1" applyBorder="1" applyAlignment="1">
      <alignment horizontal="center" vertical="center" shrinkToFit="1"/>
    </xf>
    <xf numFmtId="3" fontId="51" fillId="42" borderId="4" xfId="0" applyNumberFormat="1" applyFont="1" applyFill="1" applyBorder="1" applyAlignment="1">
      <alignment horizontal="center" vertical="center"/>
    </xf>
    <xf numFmtId="3" fontId="51" fillId="42" borderId="5" xfId="0" applyNumberFormat="1" applyFont="1" applyFill="1" applyBorder="1" applyAlignment="1">
      <alignment horizontal="center" vertical="center"/>
    </xf>
    <xf numFmtId="3" fontId="51" fillId="42" borderId="5" xfId="117" applyNumberFormat="1" applyFont="1" applyFill="1" applyBorder="1" applyAlignment="1">
      <alignment horizontal="center" vertical="center" shrinkToFit="1"/>
    </xf>
    <xf numFmtId="4" fontId="51" fillId="42" borderId="5" xfId="0" applyNumberFormat="1" applyFont="1" applyFill="1" applyBorder="1" applyAlignment="1">
      <alignment horizontal="center" vertical="center"/>
    </xf>
    <xf numFmtId="3" fontId="51" fillId="42" borderId="5" xfId="0" applyNumberFormat="1" applyFont="1" applyFill="1" applyBorder="1" applyAlignment="1">
      <alignment horizontal="left" vertical="top"/>
    </xf>
    <xf numFmtId="0" fontId="51" fillId="42" borderId="5" xfId="0" applyFont="1" applyFill="1" applyBorder="1" applyAlignment="1">
      <alignment horizontal="left" vertical="top"/>
    </xf>
    <xf numFmtId="0" fontId="51" fillId="42" borderId="0" xfId="0" applyFont="1" applyFill="1" applyBorder="1" applyAlignment="1">
      <alignment horizontal="left" vertical="top"/>
    </xf>
    <xf numFmtId="0" fontId="51" fillId="2" borderId="42" xfId="0" applyFont="1" applyFill="1" applyBorder="1" applyAlignment="1">
      <alignment vertical="top" wrapText="1"/>
    </xf>
    <xf numFmtId="0" fontId="51" fillId="41" borderId="42" xfId="0" applyFont="1" applyFill="1" applyBorder="1" applyAlignment="1">
      <alignment vertical="top" wrapText="1"/>
    </xf>
    <xf numFmtId="3" fontId="48" fillId="36" borderId="5" xfId="0" applyNumberFormat="1" applyFont="1" applyFill="1" applyBorder="1" applyAlignment="1">
      <alignment horizontal="center" vertical="center"/>
    </xf>
    <xf numFmtId="3" fontId="51" fillId="36" borderId="39" xfId="0" applyNumberFormat="1" applyFont="1" applyFill="1" applyBorder="1" applyAlignment="1">
      <alignment horizontal="center" vertical="center"/>
    </xf>
    <xf numFmtId="0" fontId="51" fillId="36" borderId="5" xfId="0" applyFont="1" applyFill="1" applyBorder="1" applyAlignment="1">
      <alignment horizontal="left" vertical="top"/>
    </xf>
    <xf numFmtId="3" fontId="48" fillId="40" borderId="5" xfId="0" applyNumberFormat="1" applyFont="1" applyFill="1" applyBorder="1" applyAlignment="1">
      <alignment horizontal="center" vertical="center"/>
    </xf>
    <xf numFmtId="3" fontId="51" fillId="40" borderId="39" xfId="0" applyNumberFormat="1" applyFont="1" applyFill="1" applyBorder="1" applyAlignment="1">
      <alignment horizontal="center" vertical="center"/>
    </xf>
    <xf numFmtId="3" fontId="48" fillId="38" borderId="5" xfId="0" applyNumberFormat="1" applyFont="1" applyFill="1" applyBorder="1" applyAlignment="1">
      <alignment horizontal="center" vertical="center"/>
    </xf>
    <xf numFmtId="3" fontId="51" fillId="38" borderId="39" xfId="0" applyNumberFormat="1" applyFont="1" applyFill="1" applyBorder="1" applyAlignment="1">
      <alignment horizontal="center" vertical="center"/>
    </xf>
    <xf numFmtId="4" fontId="48" fillId="36" borderId="42" xfId="0" applyNumberFormat="1" applyFont="1" applyFill="1" applyBorder="1" applyAlignment="1">
      <alignment vertical="center" wrapText="1"/>
    </xf>
    <xf numFmtId="4" fontId="48" fillId="2" borderId="4" xfId="0" applyNumberFormat="1" applyFont="1" applyFill="1" applyBorder="1" applyAlignment="1">
      <alignment vertical="center" wrapText="1"/>
    </xf>
    <xf numFmtId="0" fontId="48" fillId="2" borderId="5" xfId="0" applyFont="1" applyFill="1" applyBorder="1" applyAlignment="1">
      <alignment horizontal="left" vertical="top"/>
    </xf>
    <xf numFmtId="3" fontId="48" fillId="36" borderId="39" xfId="0" applyNumberFormat="1" applyFont="1" applyFill="1" applyBorder="1" applyAlignment="1">
      <alignment horizontal="center" vertical="center"/>
    </xf>
    <xf numFmtId="3" fontId="48" fillId="36" borderId="4" xfId="0" applyNumberFormat="1" applyFont="1" applyFill="1" applyBorder="1" applyAlignment="1">
      <alignment horizontal="center" vertical="center"/>
    </xf>
    <xf numFmtId="3" fontId="48" fillId="36" borderId="5" xfId="117" applyNumberFormat="1" applyFont="1" applyFill="1" applyBorder="1" applyAlignment="1">
      <alignment horizontal="center" vertical="center" shrinkToFit="1"/>
    </xf>
    <xf numFmtId="3" fontId="48" fillId="36" borderId="5" xfId="0" applyNumberFormat="1" applyFont="1" applyFill="1" applyBorder="1" applyAlignment="1">
      <alignment horizontal="center" vertical="center" shrinkToFit="1"/>
    </xf>
    <xf numFmtId="4" fontId="48" fillId="36" borderId="5" xfId="0" applyNumberFormat="1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left" vertical="top"/>
    </xf>
    <xf numFmtId="3" fontId="51" fillId="41" borderId="5" xfId="0" applyNumberFormat="1" applyFont="1" applyFill="1" applyBorder="1" applyAlignment="1">
      <alignment vertical="top"/>
    </xf>
    <xf numFmtId="3" fontId="51" fillId="2" borderId="5" xfId="0" applyNumberFormat="1" applyFont="1" applyFill="1" applyBorder="1" applyAlignment="1">
      <alignment vertical="top"/>
    </xf>
    <xf numFmtId="0" fontId="51" fillId="2" borderId="0" xfId="0" applyFont="1" applyFill="1" applyBorder="1" applyAlignment="1">
      <alignment vertical="top"/>
    </xf>
    <xf numFmtId="0" fontId="51" fillId="41" borderId="5" xfId="0" applyFont="1" applyFill="1" applyBorder="1" applyAlignment="1">
      <alignment vertical="top"/>
    </xf>
    <xf numFmtId="0" fontId="51" fillId="2" borderId="5" xfId="0" applyFont="1" applyFill="1" applyBorder="1" applyAlignment="1">
      <alignment vertical="top"/>
    </xf>
    <xf numFmtId="0" fontId="51" fillId="0" borderId="42" xfId="0" applyFont="1" applyFill="1" applyBorder="1" applyAlignment="1">
      <alignment vertical="top" wrapText="1"/>
    </xf>
    <xf numFmtId="4" fontId="63" fillId="40" borderId="5" xfId="0" applyNumberFormat="1" applyFont="1" applyFill="1" applyBorder="1" applyAlignment="1">
      <alignment horizontal="right" vertical="top" shrinkToFit="1"/>
    </xf>
    <xf numFmtId="0" fontId="51" fillId="36" borderId="42" xfId="0" applyFont="1" applyFill="1" applyBorder="1" applyAlignment="1">
      <alignment vertical="top" wrapText="1"/>
    </xf>
    <xf numFmtId="0" fontId="51" fillId="40" borderId="42" xfId="0" applyFont="1" applyFill="1" applyBorder="1" applyAlignment="1">
      <alignment vertical="top" wrapText="1"/>
    </xf>
    <xf numFmtId="167" fontId="65" fillId="2" borderId="5" xfId="7" applyNumberFormat="1" applyFont="1" applyFill="1" applyBorder="1" applyAlignment="1">
      <alignment horizontal="left" vertical="center" wrapText="1"/>
    </xf>
    <xf numFmtId="4" fontId="63" fillId="38" borderId="5" xfId="0" applyNumberFormat="1" applyFont="1" applyFill="1" applyBorder="1" applyAlignment="1">
      <alignment horizontal="right" vertical="top" shrinkToFit="1"/>
    </xf>
    <xf numFmtId="4" fontId="51" fillId="2" borderId="42" xfId="117" applyNumberFormat="1" applyFont="1" applyFill="1" applyBorder="1" applyAlignment="1">
      <alignment vertical="center" wrapText="1"/>
    </xf>
    <xf numFmtId="4" fontId="51" fillId="2" borderId="4" xfId="117" applyNumberFormat="1" applyFont="1" applyFill="1" applyBorder="1" applyAlignment="1">
      <alignment vertical="center" wrapText="1"/>
    </xf>
    <xf numFmtId="167" fontId="54" fillId="2" borderId="5" xfId="7" applyNumberFormat="1" applyFont="1" applyFill="1" applyBorder="1" applyAlignment="1">
      <alignment horizontal="center" vertical="center" wrapText="1"/>
    </xf>
    <xf numFmtId="4" fontId="48" fillId="42" borderId="42" xfId="0" applyNumberFormat="1" applyFont="1" applyFill="1" applyBorder="1" applyAlignment="1">
      <alignment vertical="center" wrapText="1"/>
    </xf>
    <xf numFmtId="3" fontId="48" fillId="42" borderId="5" xfId="117" applyNumberFormat="1" applyFont="1" applyFill="1" applyBorder="1" applyAlignment="1">
      <alignment horizontal="center" vertical="center" shrinkToFit="1"/>
    </xf>
    <xf numFmtId="3" fontId="48" fillId="42" borderId="5" xfId="0" applyNumberFormat="1" applyFont="1" applyFill="1" applyBorder="1" applyAlignment="1">
      <alignment horizontal="center" vertical="center" shrinkToFit="1"/>
    </xf>
    <xf numFmtId="3" fontId="48" fillId="42" borderId="39" xfId="0" applyNumberFormat="1" applyFont="1" applyFill="1" applyBorder="1" applyAlignment="1">
      <alignment horizontal="center" vertical="center" shrinkToFit="1"/>
    </xf>
    <xf numFmtId="3" fontId="48" fillId="42" borderId="4" xfId="0" applyNumberFormat="1" applyFont="1" applyFill="1" applyBorder="1" applyAlignment="1">
      <alignment horizontal="center" vertical="center"/>
    </xf>
    <xf numFmtId="4" fontId="48" fillId="42" borderId="5" xfId="0" applyNumberFormat="1" applyFont="1" applyFill="1" applyBorder="1" applyAlignment="1">
      <alignment horizontal="center" vertical="center"/>
    </xf>
    <xf numFmtId="3" fontId="48" fillId="42" borderId="5" xfId="0" applyNumberFormat="1" applyFont="1" applyFill="1" applyBorder="1" applyAlignment="1">
      <alignment horizontal="left" vertical="top"/>
    </xf>
    <xf numFmtId="4" fontId="66" fillId="42" borderId="5" xfId="0" applyNumberFormat="1" applyFont="1" applyFill="1" applyBorder="1" applyAlignment="1">
      <alignment horizontal="right" vertical="top" shrinkToFit="1"/>
    </xf>
    <xf numFmtId="0" fontId="48" fillId="42" borderId="0" xfId="0" applyFont="1" applyFill="1" applyBorder="1" applyAlignment="1">
      <alignment horizontal="left" vertical="top"/>
    </xf>
    <xf numFmtId="4" fontId="51" fillId="42" borderId="42" xfId="0" applyNumberFormat="1" applyFont="1" applyFill="1" applyBorder="1" applyAlignment="1">
      <alignment vertical="center" wrapText="1"/>
    </xf>
    <xf numFmtId="4" fontId="63" fillId="42" borderId="5" xfId="0" applyNumberFormat="1" applyFont="1" applyFill="1" applyBorder="1" applyAlignment="1">
      <alignment horizontal="right" vertical="top" shrinkToFit="1"/>
    </xf>
    <xf numFmtId="3" fontId="51" fillId="42" borderId="39" xfId="0" applyNumberFormat="1" applyFont="1" applyFill="1" applyBorder="1" applyAlignment="1">
      <alignment horizontal="center" vertical="center"/>
    </xf>
    <xf numFmtId="4" fontId="51" fillId="42" borderId="42" xfId="117" applyNumberFormat="1" applyFont="1" applyFill="1" applyBorder="1" applyAlignment="1">
      <alignment vertical="center" wrapText="1"/>
    </xf>
    <xf numFmtId="3" fontId="48" fillId="42" borderId="39" xfId="0" applyNumberFormat="1" applyFont="1" applyFill="1" applyBorder="1" applyAlignment="1">
      <alignment horizontal="center" vertical="center"/>
    </xf>
    <xf numFmtId="0" fontId="48" fillId="42" borderId="5" xfId="0" applyFont="1" applyFill="1" applyBorder="1" applyAlignment="1">
      <alignment horizontal="left" vertical="top"/>
    </xf>
    <xf numFmtId="0" fontId="60" fillId="0" borderId="42" xfId="0" applyFont="1" applyFill="1" applyBorder="1" applyAlignment="1">
      <alignment vertical="top" wrapText="1"/>
    </xf>
    <xf numFmtId="0" fontId="60" fillId="2" borderId="4" xfId="0" applyFont="1" applyFill="1" applyBorder="1" applyAlignment="1">
      <alignment vertical="top" wrapText="1"/>
    </xf>
    <xf numFmtId="3" fontId="51" fillId="2" borderId="4" xfId="0" applyNumberFormat="1" applyFont="1" applyFill="1" applyBorder="1" applyAlignment="1">
      <alignment horizontal="center" vertical="center"/>
    </xf>
    <xf numFmtId="3" fontId="48" fillId="41" borderId="5" xfId="0" applyNumberFormat="1" applyFont="1" applyFill="1" applyBorder="1" applyAlignment="1">
      <alignment horizontal="left" vertical="top"/>
    </xf>
    <xf numFmtId="1" fontId="63" fillId="41" borderId="5" xfId="0" applyNumberFormat="1" applyFont="1" applyFill="1" applyBorder="1" applyAlignment="1">
      <alignment horizontal="center" vertical="top" shrinkToFit="1"/>
    </xf>
    <xf numFmtId="3" fontId="51" fillId="41" borderId="39" xfId="0" applyNumberFormat="1" applyFont="1" applyFill="1" applyBorder="1" applyAlignment="1">
      <alignment horizontal="center" vertical="center"/>
    </xf>
    <xf numFmtId="0" fontId="60" fillId="2" borderId="42" xfId="0" applyFont="1" applyFill="1" applyBorder="1" applyAlignment="1">
      <alignment vertical="top" wrapText="1"/>
    </xf>
    <xf numFmtId="4" fontId="63" fillId="2" borderId="5" xfId="0" applyNumberFormat="1" applyFont="1" applyFill="1" applyBorder="1" applyAlignment="1">
      <alignment horizontal="right" vertical="top" shrinkToFit="1"/>
    </xf>
    <xf numFmtId="0" fontId="51" fillId="38" borderId="42" xfId="0" applyFont="1" applyFill="1" applyBorder="1" applyAlignment="1">
      <alignment vertical="top" wrapText="1"/>
    </xf>
    <xf numFmtId="4" fontId="51" fillId="41" borderId="42" xfId="117" applyNumberFormat="1" applyFont="1" applyFill="1" applyBorder="1" applyAlignment="1">
      <alignment vertical="center" wrapText="1"/>
    </xf>
    <xf numFmtId="4" fontId="51" fillId="41" borderId="5" xfId="117" applyNumberFormat="1" applyFont="1" applyFill="1" applyBorder="1" applyAlignment="1">
      <alignment horizontal="center" vertical="center" shrinkToFit="1"/>
    </xf>
    <xf numFmtId="4" fontId="51" fillId="2" borderId="5" xfId="117" applyNumberFormat="1" applyFont="1" applyFill="1" applyBorder="1" applyAlignment="1">
      <alignment horizontal="center" vertical="center" shrinkToFit="1"/>
    </xf>
    <xf numFmtId="0" fontId="51" fillId="2" borderId="42" xfId="0" applyFont="1" applyFill="1" applyBorder="1" applyAlignment="1">
      <alignment vertical="top"/>
    </xf>
    <xf numFmtId="0" fontId="51" fillId="2" borderId="4" xfId="0" applyFont="1" applyFill="1" applyBorder="1" applyAlignment="1">
      <alignment vertical="top"/>
    </xf>
    <xf numFmtId="0" fontId="48" fillId="2" borderId="5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51" fillId="2" borderId="39" xfId="0" applyFont="1" applyFill="1" applyBorder="1" applyAlignment="1">
      <alignment horizontal="center" vertical="center"/>
    </xf>
    <xf numFmtId="0" fontId="51" fillId="41" borderId="5" xfId="0" applyFont="1" applyFill="1" applyBorder="1" applyAlignment="1">
      <alignment horizontal="center" vertical="center"/>
    </xf>
    <xf numFmtId="3" fontId="48" fillId="41" borderId="5" xfId="0" applyNumberFormat="1" applyFont="1" applyFill="1" applyBorder="1" applyAlignment="1">
      <alignment horizontal="center" vertical="center" wrapText="1"/>
    </xf>
    <xf numFmtId="3" fontId="48" fillId="2" borderId="5" xfId="0" applyNumberFormat="1" applyFont="1" applyFill="1" applyBorder="1" applyAlignment="1">
      <alignment horizontal="center" vertical="center" wrapText="1"/>
    </xf>
    <xf numFmtId="3" fontId="48" fillId="36" borderId="5" xfId="0" applyNumberFormat="1" applyFont="1" applyFill="1" applyBorder="1" applyAlignment="1">
      <alignment horizontal="center" vertical="center" wrapText="1"/>
    </xf>
    <xf numFmtId="3" fontId="51" fillId="36" borderId="5" xfId="0" applyNumberFormat="1" applyFont="1" applyFill="1" applyBorder="1" applyAlignment="1">
      <alignment vertical="top"/>
    </xf>
    <xf numFmtId="3" fontId="48" fillId="40" borderId="5" xfId="0" applyNumberFormat="1" applyFont="1" applyFill="1" applyBorder="1" applyAlignment="1">
      <alignment horizontal="center" vertical="center" wrapText="1"/>
    </xf>
    <xf numFmtId="3" fontId="51" fillId="40" borderId="5" xfId="0" applyNumberFormat="1" applyFont="1" applyFill="1" applyBorder="1" applyAlignment="1">
      <alignment vertical="top"/>
    </xf>
    <xf numFmtId="3" fontId="48" fillId="38" borderId="5" xfId="0" applyNumberFormat="1" applyFont="1" applyFill="1" applyBorder="1" applyAlignment="1">
      <alignment horizontal="center" vertical="center" wrapText="1"/>
    </xf>
    <xf numFmtId="3" fontId="51" fillId="38" borderId="5" xfId="0" applyNumberFormat="1" applyFont="1" applyFill="1" applyBorder="1" applyAlignment="1">
      <alignment vertical="top"/>
    </xf>
    <xf numFmtId="4" fontId="68" fillId="36" borderId="42" xfId="0" applyNumberFormat="1" applyFont="1" applyFill="1" applyBorder="1" applyAlignment="1">
      <alignment vertical="center" wrapText="1"/>
    </xf>
    <xf numFmtId="4" fontId="68" fillId="2" borderId="4" xfId="0" applyNumberFormat="1" applyFont="1" applyFill="1" applyBorder="1" applyAlignment="1">
      <alignment vertical="center" wrapText="1"/>
    </xf>
    <xf numFmtId="3" fontId="51" fillId="36" borderId="5" xfId="0" applyNumberFormat="1" applyFont="1" applyFill="1" applyBorder="1" applyAlignment="1">
      <alignment horizontal="center" vertical="center" wrapText="1"/>
    </xf>
    <xf numFmtId="3" fontId="51" fillId="38" borderId="5" xfId="0" applyNumberFormat="1" applyFont="1" applyFill="1" applyBorder="1" applyAlignment="1">
      <alignment horizontal="center" vertical="center" wrapText="1"/>
    </xf>
    <xf numFmtId="4" fontId="51" fillId="2" borderId="45" xfId="0" applyNumberFormat="1" applyFont="1" applyFill="1" applyBorder="1" applyAlignment="1">
      <alignment vertical="center" wrapText="1"/>
    </xf>
    <xf numFmtId="4" fontId="51" fillId="2" borderId="48" xfId="0" applyNumberFormat="1" applyFont="1" applyFill="1" applyBorder="1" applyAlignment="1">
      <alignment vertical="center" wrapText="1"/>
    </xf>
    <xf numFmtId="0" fontId="51" fillId="2" borderId="46" xfId="0" applyFont="1" applyFill="1" applyBorder="1" applyAlignment="1">
      <alignment horizontal="left" vertical="top"/>
    </xf>
    <xf numFmtId="4" fontId="48" fillId="2" borderId="46" xfId="0" applyNumberFormat="1" applyFont="1" applyFill="1" applyBorder="1" applyAlignment="1">
      <alignment vertical="center" wrapText="1"/>
    </xf>
    <xf numFmtId="3" fontId="48" fillId="41" borderId="46" xfId="0" applyNumberFormat="1" applyFont="1" applyFill="1" applyBorder="1" applyAlignment="1">
      <alignment horizontal="center" vertical="center"/>
    </xf>
    <xf numFmtId="3" fontId="48" fillId="2" borderId="46" xfId="0" applyNumberFormat="1" applyFont="1" applyFill="1" applyBorder="1" applyAlignment="1">
      <alignment horizontal="center" vertical="center"/>
    </xf>
    <xf numFmtId="3" fontId="51" fillId="41" borderId="46" xfId="0" applyNumberFormat="1" applyFont="1" applyFill="1" applyBorder="1" applyAlignment="1">
      <alignment horizontal="center" vertical="center"/>
    </xf>
    <xf numFmtId="3" fontId="51" fillId="2" borderId="46" xfId="0" applyNumberFormat="1" applyFont="1" applyFill="1" applyBorder="1" applyAlignment="1">
      <alignment horizontal="center" vertical="center"/>
    </xf>
    <xf numFmtId="3" fontId="51" fillId="2" borderId="49" xfId="0" applyNumberFormat="1" applyFont="1" applyFill="1" applyBorder="1" applyAlignment="1">
      <alignment horizontal="center" vertical="center"/>
    </xf>
    <xf numFmtId="4" fontId="55" fillId="2" borderId="5" xfId="0" applyNumberFormat="1" applyFont="1" applyFill="1" applyBorder="1" applyAlignment="1">
      <alignment vertical="top"/>
    </xf>
    <xf numFmtId="4" fontId="55" fillId="2" borderId="5" xfId="0" applyNumberFormat="1" applyFont="1" applyFill="1" applyBorder="1" applyAlignment="1">
      <alignment horizontal="left" vertical="top"/>
    </xf>
    <xf numFmtId="4" fontId="53" fillId="2" borderId="5" xfId="0" applyNumberFormat="1" applyFont="1" applyFill="1" applyBorder="1" applyAlignment="1">
      <alignment vertical="top"/>
    </xf>
    <xf numFmtId="4" fontId="55" fillId="2" borderId="0" xfId="0" applyNumberFormat="1" applyFont="1" applyFill="1" applyBorder="1" applyAlignment="1">
      <alignment horizontal="left" vertical="top"/>
    </xf>
    <xf numFmtId="0" fontId="48" fillId="2" borderId="0" xfId="0" applyFont="1" applyFill="1" applyBorder="1" applyAlignment="1">
      <alignment vertical="top"/>
    </xf>
    <xf numFmtId="0" fontId="60" fillId="2" borderId="5" xfId="0" applyFont="1" applyFill="1" applyBorder="1" applyAlignment="1">
      <alignment horizontal="right" vertical="center"/>
    </xf>
    <xf numFmtId="0" fontId="60" fillId="2" borderId="2" xfId="0" applyFont="1" applyFill="1" applyBorder="1" applyAlignment="1">
      <alignment horizontal="right" vertical="center"/>
    </xf>
    <xf numFmtId="4" fontId="60" fillId="2" borderId="5" xfId="0" applyNumberFormat="1" applyFont="1" applyFill="1" applyBorder="1" applyAlignment="1">
      <alignment vertical="top"/>
    </xf>
    <xf numFmtId="4" fontId="49" fillId="2" borderId="5" xfId="0" applyNumberFormat="1" applyFont="1" applyFill="1" applyBorder="1" applyAlignment="1">
      <alignment horizontal="center"/>
    </xf>
    <xf numFmtId="4" fontId="60" fillId="2" borderId="5" xfId="0" applyNumberFormat="1" applyFont="1" applyFill="1" applyBorder="1" applyAlignment="1">
      <alignment horizontal="center"/>
    </xf>
    <xf numFmtId="0" fontId="60" fillId="2" borderId="0" xfId="0" applyFont="1" applyFill="1" applyBorder="1" applyAlignment="1">
      <alignment horizontal="left" vertical="top"/>
    </xf>
    <xf numFmtId="0" fontId="60" fillId="2" borderId="8" xfId="0" applyFont="1" applyFill="1" applyBorder="1" applyAlignment="1">
      <alignment horizontal="right" vertical="center"/>
    </xf>
    <xf numFmtId="0" fontId="60" fillId="40" borderId="12" xfId="0" applyFont="1" applyFill="1" applyBorder="1" applyAlignment="1">
      <alignment horizontal="right" vertical="center"/>
    </xf>
    <xf numFmtId="0" fontId="60" fillId="2" borderId="12" xfId="0" applyFont="1" applyFill="1" applyBorder="1" applyAlignment="1">
      <alignment horizontal="right" vertical="center"/>
    </xf>
    <xf numFmtId="0" fontId="60" fillId="2" borderId="10" xfId="0" applyFont="1" applyFill="1" applyBorder="1" applyAlignment="1">
      <alignment horizontal="right" vertical="center"/>
    </xf>
    <xf numFmtId="0" fontId="60" fillId="2" borderId="13" xfId="0" applyFont="1" applyFill="1" applyBorder="1" applyAlignment="1">
      <alignment horizontal="right" vertical="center"/>
    </xf>
    <xf numFmtId="167" fontId="69" fillId="2" borderId="5" xfId="7" applyNumberFormat="1" applyFont="1" applyFill="1" applyBorder="1" applyAlignment="1">
      <alignment horizontal="right" vertical="center" wrapText="1"/>
    </xf>
    <xf numFmtId="167" fontId="69" fillId="2" borderId="2" xfId="7" applyNumberFormat="1" applyFont="1" applyFill="1" applyBorder="1" applyAlignment="1">
      <alignment horizontal="right" vertical="center" wrapText="1"/>
    </xf>
    <xf numFmtId="167" fontId="69" fillId="2" borderId="8" xfId="7" applyNumberFormat="1" applyFont="1" applyFill="1" applyBorder="1" applyAlignment="1">
      <alignment horizontal="right" vertical="center" wrapText="1"/>
    </xf>
    <xf numFmtId="4" fontId="48" fillId="2" borderId="0" xfId="0" applyNumberFormat="1" applyFont="1" applyFill="1" applyBorder="1" applyAlignment="1">
      <alignment horizontal="center"/>
    </xf>
    <xf numFmtId="4" fontId="51" fillId="2" borderId="0" xfId="0" applyNumberFormat="1" applyFont="1" applyFill="1" applyBorder="1" applyAlignment="1">
      <alignment horizontal="center"/>
    </xf>
    <xf numFmtId="0" fontId="60" fillId="2" borderId="5" xfId="0" applyFont="1" applyFill="1" applyBorder="1" applyAlignment="1">
      <alignment vertical="top"/>
    </xf>
    <xf numFmtId="0" fontId="60" fillId="2" borderId="5" xfId="0" applyFont="1" applyFill="1" applyBorder="1" applyAlignment="1">
      <alignment horizontal="left" vertical="top"/>
    </xf>
    <xf numFmtId="0" fontId="51" fillId="36" borderId="5" xfId="0" applyFont="1" applyFill="1" applyBorder="1" applyAlignment="1">
      <alignment vertical="top"/>
    </xf>
    <xf numFmtId="4" fontId="60" fillId="36" borderId="5" xfId="0" applyNumberFormat="1" applyFont="1" applyFill="1" applyBorder="1" applyAlignment="1">
      <alignment vertical="top"/>
    </xf>
    <xf numFmtId="4" fontId="70" fillId="36" borderId="5" xfId="0" applyNumberFormat="1" applyFont="1" applyFill="1" applyBorder="1" applyAlignment="1">
      <alignment vertical="top"/>
    </xf>
    <xf numFmtId="4" fontId="70" fillId="2" borderId="5" xfId="0" applyNumberFormat="1" applyFont="1" applyFill="1" applyBorder="1" applyAlignment="1">
      <alignment vertical="top"/>
    </xf>
    <xf numFmtId="4" fontId="71" fillId="2" borderId="5" xfId="0" applyNumberFormat="1" applyFont="1" applyFill="1" applyBorder="1" applyAlignment="1">
      <alignment vertical="top"/>
    </xf>
    <xf numFmtId="4" fontId="51" fillId="36" borderId="5" xfId="0" applyNumberFormat="1" applyFont="1" applyFill="1" applyBorder="1" applyAlignment="1">
      <alignment vertical="top"/>
    </xf>
    <xf numFmtId="4" fontId="51" fillId="2" borderId="5" xfId="0" applyNumberFormat="1" applyFont="1" applyFill="1" applyBorder="1" applyAlignment="1">
      <alignment vertical="top"/>
    </xf>
    <xf numFmtId="4" fontId="48" fillId="2" borderId="0" xfId="0" applyNumberFormat="1" applyFont="1" applyFill="1" applyBorder="1" applyAlignment="1">
      <alignment vertical="top"/>
    </xf>
    <xf numFmtId="0" fontId="48" fillId="2" borderId="0" xfId="0" applyFont="1" applyFill="1" applyBorder="1" applyAlignment="1">
      <alignment horizontal="center" vertical="center"/>
    </xf>
    <xf numFmtId="0" fontId="73" fillId="0" borderId="0" xfId="0" applyFont="1"/>
    <xf numFmtId="0" fontId="75" fillId="0" borderId="5" xfId="89" applyFont="1" applyFill="1" applyBorder="1" applyAlignment="1">
      <alignment horizontal="center" vertical="center" wrapText="1"/>
    </xf>
    <xf numFmtId="0" fontId="75" fillId="0" borderId="4" xfId="89" applyFont="1" applyFill="1" applyBorder="1" applyAlignment="1">
      <alignment horizontal="center" vertical="center" wrapText="1"/>
    </xf>
    <xf numFmtId="0" fontId="76" fillId="0" borderId="0" xfId="89" applyFont="1" applyFill="1" applyAlignment="1">
      <alignment wrapText="1"/>
    </xf>
    <xf numFmtId="0" fontId="76" fillId="0" borderId="14" xfId="90" applyFont="1" applyFill="1" applyBorder="1" applyAlignment="1">
      <alignment horizontal="center" vertical="center" wrapText="1"/>
    </xf>
    <xf numFmtId="0" fontId="76" fillId="0" borderId="12" xfId="90" applyFont="1" applyFill="1" applyBorder="1" applyAlignment="1">
      <alignment horizontal="center" vertical="center" wrapText="1"/>
    </xf>
    <xf numFmtId="0" fontId="77" fillId="0" borderId="0" xfId="0" applyFont="1"/>
    <xf numFmtId="49" fontId="75" fillId="0" borderId="3" xfId="2" applyNumberFormat="1" applyFont="1" applyFill="1" applyBorder="1" applyAlignment="1">
      <alignment horizontal="center" vertical="center"/>
    </xf>
    <xf numFmtId="0" fontId="75" fillId="0" borderId="9" xfId="2" applyFont="1" applyFill="1" applyBorder="1" applyAlignment="1">
      <alignment horizontal="left" vertical="center" wrapText="1"/>
    </xf>
    <xf numFmtId="3" fontId="75" fillId="0" borderId="9" xfId="2" applyNumberFormat="1" applyFont="1" applyFill="1" applyBorder="1" applyAlignment="1">
      <alignment horizontal="right" vertical="top" wrapText="1"/>
    </xf>
    <xf numFmtId="0" fontId="78" fillId="0" borderId="0" xfId="0" applyFont="1"/>
    <xf numFmtId="49" fontId="76" fillId="0" borderId="27" xfId="2" applyNumberFormat="1" applyFont="1" applyFill="1" applyBorder="1" applyAlignment="1">
      <alignment horizontal="center" vertical="center"/>
    </xf>
    <xf numFmtId="0" fontId="76" fillId="0" borderId="28" xfId="2" applyFont="1" applyFill="1" applyBorder="1" applyAlignment="1">
      <alignment horizontal="left" vertical="center" wrapText="1"/>
    </xf>
    <xf numFmtId="3" fontId="76" fillId="0" borderId="28" xfId="2" applyNumberFormat="1" applyFont="1" applyFill="1" applyBorder="1" applyAlignment="1">
      <alignment horizontal="right" vertical="top" wrapText="1"/>
    </xf>
    <xf numFmtId="3" fontId="76" fillId="0" borderId="33" xfId="2" applyNumberFormat="1" applyFont="1" applyFill="1" applyBorder="1" applyAlignment="1">
      <alignment horizontal="right" vertical="top" wrapText="1"/>
    </xf>
    <xf numFmtId="3" fontId="76" fillId="0" borderId="34" xfId="2" applyNumberFormat="1" applyFont="1" applyFill="1" applyBorder="1" applyAlignment="1">
      <alignment horizontal="right" vertical="top" wrapText="1"/>
    </xf>
    <xf numFmtId="49" fontId="76" fillId="0" borderId="24" xfId="2" applyNumberFormat="1" applyFont="1" applyFill="1" applyBorder="1" applyAlignment="1">
      <alignment horizontal="center" vertical="center"/>
    </xf>
    <xf numFmtId="0" fontId="76" fillId="0" borderId="25" xfId="2" applyFont="1" applyFill="1" applyBorder="1" applyAlignment="1">
      <alignment horizontal="left" vertical="center" wrapText="1"/>
    </xf>
    <xf numFmtId="3" fontId="76" fillId="0" borderId="25" xfId="2" applyNumberFormat="1" applyFont="1" applyFill="1" applyBorder="1" applyAlignment="1">
      <alignment horizontal="right" vertical="top" wrapText="1"/>
    </xf>
    <xf numFmtId="3" fontId="76" fillId="0" borderId="26" xfId="2" applyNumberFormat="1" applyFont="1" applyFill="1" applyBorder="1" applyAlignment="1">
      <alignment horizontal="right" vertical="top" wrapText="1"/>
    </xf>
    <xf numFmtId="49" fontId="76" fillId="0" borderId="31" xfId="2" applyNumberFormat="1" applyFont="1" applyFill="1" applyBorder="1" applyAlignment="1">
      <alignment horizontal="center" vertical="center"/>
    </xf>
    <xf numFmtId="0" fontId="76" fillId="0" borderId="32" xfId="2" applyFont="1" applyFill="1" applyBorder="1" applyAlignment="1">
      <alignment horizontal="left" vertical="center" wrapText="1"/>
    </xf>
    <xf numFmtId="3" fontId="76" fillId="0" borderId="32" xfId="2" applyNumberFormat="1" applyFont="1" applyFill="1" applyBorder="1" applyAlignment="1">
      <alignment horizontal="right" vertical="top" wrapText="1"/>
    </xf>
    <xf numFmtId="3" fontId="76" fillId="0" borderId="35" xfId="2" applyNumberFormat="1" applyFont="1" applyFill="1" applyBorder="1" applyAlignment="1">
      <alignment horizontal="right" vertical="top" wrapText="1"/>
    </xf>
    <xf numFmtId="3" fontId="76" fillId="0" borderId="30" xfId="2" applyNumberFormat="1" applyFont="1" applyFill="1" applyBorder="1" applyAlignment="1">
      <alignment horizontal="right" vertical="top" wrapText="1"/>
    </xf>
    <xf numFmtId="3" fontId="76" fillId="0" borderId="29" xfId="2" applyNumberFormat="1" applyFont="1" applyFill="1" applyBorder="1" applyAlignment="1">
      <alignment horizontal="right" vertical="top" wrapText="1"/>
    </xf>
    <xf numFmtId="49" fontId="76" fillId="36" borderId="24" xfId="2" applyNumberFormat="1" applyFont="1" applyFill="1" applyBorder="1" applyAlignment="1">
      <alignment horizontal="center" vertical="center"/>
    </xf>
    <xf numFmtId="0" fontId="76" fillId="36" borderId="25" xfId="2" applyFont="1" applyFill="1" applyBorder="1" applyAlignment="1">
      <alignment horizontal="left" vertical="center" wrapText="1"/>
    </xf>
    <xf numFmtId="0" fontId="77" fillId="36" borderId="0" xfId="0" applyFont="1" applyFill="1"/>
    <xf numFmtId="0" fontId="39" fillId="0" borderId="0" xfId="0" applyFont="1" applyAlignment="1">
      <alignment horizontal="left" vertical="top" wrapText="1"/>
    </xf>
    <xf numFmtId="0" fontId="73" fillId="0" borderId="0" xfId="0" applyFont="1" applyAlignment="1">
      <alignment vertical="top"/>
    </xf>
    <xf numFmtId="0" fontId="49" fillId="0" borderId="5" xfId="89" applyFont="1" applyFill="1" applyBorder="1" applyAlignment="1">
      <alignment horizontal="center" vertical="center" wrapText="1"/>
    </xf>
    <xf numFmtId="0" fontId="49" fillId="0" borderId="4" xfId="89" applyFont="1" applyFill="1" applyBorder="1" applyAlignment="1">
      <alignment horizontal="center" vertical="center" wrapText="1"/>
    </xf>
    <xf numFmtId="49" fontId="76" fillId="0" borderId="14" xfId="90" applyNumberFormat="1" applyFont="1" applyFill="1" applyBorder="1" applyAlignment="1">
      <alignment horizontal="center" vertical="center" wrapText="1"/>
    </xf>
    <xf numFmtId="3" fontId="75" fillId="0" borderId="9" xfId="2" applyNumberFormat="1" applyFont="1" applyFill="1" applyBorder="1" applyAlignment="1">
      <alignment horizontal="right" vertical="center" wrapText="1"/>
    </xf>
    <xf numFmtId="3" fontId="75" fillId="0" borderId="38" xfId="2" applyNumberFormat="1" applyFont="1" applyFill="1" applyBorder="1" applyAlignment="1">
      <alignment horizontal="right" vertical="center" wrapText="1"/>
    </xf>
    <xf numFmtId="49" fontId="76" fillId="0" borderId="36" xfId="2" applyNumberFormat="1" applyFont="1" applyFill="1" applyBorder="1" applyAlignment="1">
      <alignment horizontal="center" vertical="center"/>
    </xf>
    <xf numFmtId="0" fontId="76" fillId="0" borderId="33" xfId="2" applyFont="1" applyFill="1" applyBorder="1" applyAlignment="1">
      <alignment horizontal="left" vertical="center" wrapText="1"/>
    </xf>
    <xf numFmtId="3" fontId="76" fillId="0" borderId="33" xfId="2" applyNumberFormat="1" applyFont="1" applyFill="1" applyBorder="1" applyAlignment="1">
      <alignment horizontal="right" vertical="center" wrapText="1"/>
    </xf>
    <xf numFmtId="3" fontId="76" fillId="0" borderId="25" xfId="2" applyNumberFormat="1" applyFont="1" applyFill="1" applyBorder="1" applyAlignment="1">
      <alignment horizontal="right" vertical="center" wrapText="1"/>
    </xf>
    <xf numFmtId="49" fontId="76" fillId="0" borderId="37" xfId="2" applyNumberFormat="1" applyFont="1" applyFill="1" applyBorder="1" applyAlignment="1">
      <alignment horizontal="center" vertical="center"/>
    </xf>
    <xf numFmtId="0" fontId="76" fillId="0" borderId="35" xfId="2" applyFont="1" applyFill="1" applyBorder="1" applyAlignment="1">
      <alignment horizontal="left" vertical="center" wrapText="1"/>
    </xf>
    <xf numFmtId="3" fontId="76" fillId="0" borderId="35" xfId="2" applyNumberFormat="1" applyFont="1" applyFill="1" applyBorder="1" applyAlignment="1">
      <alignment horizontal="right" vertical="center" wrapText="1"/>
    </xf>
    <xf numFmtId="3" fontId="76" fillId="36" borderId="25" xfId="2" applyNumberFormat="1" applyFont="1" applyFill="1" applyBorder="1" applyAlignment="1">
      <alignment horizontal="right" vertical="center" wrapText="1"/>
    </xf>
    <xf numFmtId="3" fontId="75" fillId="0" borderId="0" xfId="2" applyNumberFormat="1" applyFont="1" applyFill="1" applyBorder="1" applyAlignment="1">
      <alignment horizontal="right" vertical="center" wrapText="1"/>
    </xf>
    <xf numFmtId="0" fontId="83" fillId="0" borderId="0" xfId="6" applyFont="1" applyBorder="1"/>
    <xf numFmtId="0" fontId="15" fillId="0" borderId="0" xfId="6" applyFont="1" applyFill="1" applyBorder="1" applyAlignment="1">
      <alignment horizontal="left" wrapText="1"/>
    </xf>
    <xf numFmtId="4" fontId="76" fillId="36" borderId="25" xfId="2" applyNumberFormat="1" applyFont="1" applyFill="1" applyBorder="1" applyAlignment="1">
      <alignment horizontal="right" vertical="top" wrapText="1"/>
    </xf>
    <xf numFmtId="4" fontId="76" fillId="36" borderId="26" xfId="2" applyNumberFormat="1" applyFont="1" applyFill="1" applyBorder="1" applyAlignment="1">
      <alignment horizontal="right" vertical="top" wrapText="1"/>
    </xf>
    <xf numFmtId="0" fontId="86" fillId="0" borderId="0" xfId="6" applyFont="1" applyFill="1"/>
    <xf numFmtId="0" fontId="15" fillId="0" borderId="0" xfId="6" applyFont="1" applyFill="1" applyAlignment="1">
      <alignment horizontal="center"/>
    </xf>
    <xf numFmtId="0" fontId="10" fillId="0" borderId="0" xfId="6" applyFill="1"/>
    <xf numFmtId="0" fontId="10" fillId="0" borderId="0" xfId="6"/>
    <xf numFmtId="0" fontId="84" fillId="0" borderId="0" xfId="6" applyFont="1" applyFill="1" applyAlignment="1">
      <alignment vertical="center" wrapText="1"/>
    </xf>
    <xf numFmtId="0" fontId="88" fillId="0" borderId="0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wrapText="1"/>
    </xf>
    <xf numFmtId="0" fontId="81" fillId="0" borderId="5" xfId="6" applyFont="1" applyFill="1" applyBorder="1" applyAlignment="1">
      <alignment horizontal="center" vertical="center" wrapText="1"/>
    </xf>
    <xf numFmtId="0" fontId="87" fillId="0" borderId="0" xfId="6" applyFont="1" applyFill="1"/>
    <xf numFmtId="0" fontId="82" fillId="0" borderId="0" xfId="6" applyFont="1" applyFill="1" applyAlignment="1">
      <alignment horizontal="left" wrapText="1"/>
    </xf>
    <xf numFmtId="0" fontId="81" fillId="0" borderId="0" xfId="6" applyFont="1" applyFill="1" applyAlignment="1">
      <alignment horizontal="center"/>
    </xf>
    <xf numFmtId="170" fontId="81" fillId="0" borderId="0" xfId="6" applyNumberFormat="1" applyFont="1" applyFill="1" applyAlignment="1">
      <alignment horizontal="right" wrapText="1"/>
    </xf>
    <xf numFmtId="174" fontId="87" fillId="0" borderId="0" xfId="6" applyNumberFormat="1" applyFont="1" applyFill="1"/>
    <xf numFmtId="170" fontId="87" fillId="0" borderId="0" xfId="6" applyNumberFormat="1" applyFont="1" applyFill="1"/>
    <xf numFmtId="0" fontId="81" fillId="0" borderId="0" xfId="6" applyFont="1" applyFill="1" applyAlignment="1">
      <alignment horizontal="left" wrapText="1" indent="2"/>
    </xf>
    <xf numFmtId="0" fontId="81" fillId="0" borderId="0" xfId="6" applyFont="1" applyFill="1" applyAlignment="1">
      <alignment horizontal="center" vertical="center" wrapText="1"/>
    </xf>
    <xf numFmtId="0" fontId="81" fillId="0" borderId="0" xfId="6" applyFont="1" applyFill="1" applyAlignment="1">
      <alignment horizontal="left" wrapText="1"/>
    </xf>
    <xf numFmtId="170" fontId="40" fillId="0" borderId="0" xfId="6" applyNumberFormat="1" applyFont="1" applyAlignment="1">
      <alignment horizontal="right" wrapText="1"/>
    </xf>
    <xf numFmtId="49" fontId="81" fillId="0" borderId="0" xfId="6" applyNumberFormat="1" applyFont="1" applyFill="1" applyAlignment="1">
      <alignment horizontal="center"/>
    </xf>
    <xf numFmtId="0" fontId="81" fillId="0" borderId="0" xfId="6" applyFont="1" applyFill="1" applyAlignment="1">
      <alignment horizontal="right" wrapText="1"/>
    </xf>
    <xf numFmtId="0" fontId="81" fillId="0" borderId="0" xfId="6" applyFont="1" applyFill="1" applyAlignment="1">
      <alignment wrapText="1"/>
    </xf>
    <xf numFmtId="0" fontId="87" fillId="0" borderId="0" xfId="6" applyFont="1" applyFill="1" applyBorder="1"/>
    <xf numFmtId="0" fontId="10" fillId="0" borderId="0" xfId="6" applyFill="1" applyBorder="1"/>
    <xf numFmtId="0" fontId="81" fillId="0" borderId="7" xfId="6" applyFont="1" applyFill="1" applyBorder="1" applyAlignment="1">
      <alignment horizontal="left" wrapText="1"/>
    </xf>
    <xf numFmtId="0" fontId="10" fillId="0" borderId="38" xfId="6" applyBorder="1"/>
    <xf numFmtId="0" fontId="10" fillId="0" borderId="38" xfId="6" applyBorder="1" applyAlignment="1">
      <alignment horizontal="center"/>
    </xf>
    <xf numFmtId="0" fontId="90" fillId="0" borderId="0" xfId="6" applyFont="1" applyBorder="1" applyAlignment="1">
      <alignment vertical="center" wrapText="1"/>
    </xf>
    <xf numFmtId="0" fontId="8" fillId="0" borderId="0" xfId="6" applyFont="1" applyBorder="1"/>
    <xf numFmtId="0" fontId="56" fillId="0" borderId="0" xfId="6" applyFont="1" applyBorder="1" applyAlignment="1">
      <alignment wrapText="1"/>
    </xf>
    <xf numFmtId="0" fontId="56" fillId="0" borderId="0" xfId="6" applyFont="1"/>
    <xf numFmtId="0" fontId="15" fillId="0" borderId="5" xfId="6" applyFont="1" applyBorder="1" applyAlignment="1">
      <alignment horizontal="center" vertical="center" wrapText="1"/>
    </xf>
    <xf numFmtId="0" fontId="14" fillId="0" borderId="0" xfId="6" applyFont="1" applyBorder="1" applyAlignment="1">
      <alignment wrapText="1"/>
    </xf>
    <xf numFmtId="175" fontId="15" fillId="0" borderId="0" xfId="6" applyNumberFormat="1" applyFont="1" applyAlignment="1">
      <alignment horizontal="right"/>
    </xf>
    <xf numFmtId="0" fontId="91" fillId="0" borderId="0" xfId="6" applyFont="1" applyBorder="1"/>
    <xf numFmtId="0" fontId="15" fillId="0" borderId="0" xfId="6" applyFont="1" applyFill="1" applyAlignment="1">
      <alignment horizontal="left" wrapText="1"/>
    </xf>
    <xf numFmtId="0" fontId="92" fillId="0" borderId="0" xfId="6" applyFont="1"/>
    <xf numFmtId="0" fontId="92" fillId="0" borderId="0" xfId="6" applyFont="1" applyBorder="1"/>
    <xf numFmtId="175" fontId="15" fillId="0" borderId="0" xfId="6" applyNumberFormat="1" applyFont="1" applyBorder="1" applyAlignment="1">
      <alignment horizontal="right"/>
    </xf>
    <xf numFmtId="0" fontId="15" fillId="0" borderId="7" xfId="6" applyFont="1" applyFill="1" applyBorder="1" applyAlignment="1">
      <alignment horizontal="left" wrapText="1"/>
    </xf>
    <xf numFmtId="175" fontId="15" fillId="0" borderId="7" xfId="6" applyNumberFormat="1" applyFont="1" applyBorder="1" applyAlignment="1">
      <alignment horizontal="right"/>
    </xf>
    <xf numFmtId="0" fontId="37" fillId="0" borderId="0" xfId="61" applyAlignment="1">
      <alignment wrapText="1"/>
    </xf>
    <xf numFmtId="0" fontId="37" fillId="0" borderId="0" xfId="61"/>
    <xf numFmtId="0" fontId="40" fillId="0" borderId="0" xfId="61" applyFont="1" applyAlignment="1">
      <alignment horizontal="left" wrapText="1" indent="1"/>
    </xf>
    <xf numFmtId="0" fontId="40" fillId="0" borderId="0" xfId="61" applyFont="1" applyFill="1" applyAlignment="1">
      <alignment horizontal="right" wrapText="1" indent="1"/>
    </xf>
    <xf numFmtId="0" fontId="40" fillId="0" borderId="5" xfId="61" applyFont="1" applyBorder="1" applyAlignment="1">
      <alignment horizontal="center" vertical="center" wrapText="1"/>
    </xf>
    <xf numFmtId="0" fontId="41" fillId="0" borderId="0" xfId="61" applyFont="1" applyAlignment="1">
      <alignment horizontal="left" wrapText="1"/>
    </xf>
    <xf numFmtId="170" fontId="15" fillId="0" borderId="0" xfId="61" applyNumberFormat="1" applyFont="1" applyAlignment="1">
      <alignment horizontal="right" wrapText="1"/>
    </xf>
    <xf numFmtId="0" fontId="41" fillId="0" borderId="0" xfId="61" applyFont="1" applyFill="1" applyAlignment="1">
      <alignment horizontal="left" wrapText="1"/>
    </xf>
    <xf numFmtId="0" fontId="40" fillId="0" borderId="0" xfId="61" applyFont="1" applyAlignment="1">
      <alignment horizontal="left" wrapText="1"/>
    </xf>
    <xf numFmtId="0" fontId="40" fillId="0" borderId="0" xfId="61" applyFont="1" applyFill="1" applyAlignment="1">
      <alignment horizontal="left" wrapText="1"/>
    </xf>
    <xf numFmtId="176" fontId="15" fillId="0" borderId="0" xfId="61" applyNumberFormat="1" applyFont="1" applyAlignment="1">
      <alignment horizontal="right" wrapText="1"/>
    </xf>
    <xf numFmtId="0" fontId="15" fillId="0" borderId="0" xfId="61" applyFont="1" applyAlignment="1">
      <alignment horizontal="right" wrapText="1"/>
    </xf>
    <xf numFmtId="0" fontId="40" fillId="0" borderId="0" xfId="61" applyFont="1" applyFill="1" applyAlignment="1">
      <alignment horizontal="left" wrapText="1" indent="1"/>
    </xf>
    <xf numFmtId="0" fontId="94" fillId="0" borderId="0" xfId="61" applyFont="1" applyAlignment="1">
      <alignment wrapText="1"/>
    </xf>
    <xf numFmtId="0" fontId="37" fillId="0" borderId="38" xfId="61" applyBorder="1"/>
    <xf numFmtId="0" fontId="15" fillId="0" borderId="38" xfId="61" applyFont="1" applyBorder="1"/>
    <xf numFmtId="0" fontId="37" fillId="0" borderId="38" xfId="61" applyFill="1" applyBorder="1"/>
    <xf numFmtId="0" fontId="37" fillId="0" borderId="0" xfId="61" applyFill="1"/>
    <xf numFmtId="0" fontId="83" fillId="0" borderId="0" xfId="124" applyFont="1" applyFill="1" applyBorder="1"/>
    <xf numFmtId="0" fontId="84" fillId="0" borderId="51" xfId="124" applyFont="1" applyFill="1" applyBorder="1" applyAlignment="1">
      <alignment horizontal="center" vertical="center"/>
    </xf>
    <xf numFmtId="1" fontId="84" fillId="0" borderId="51" xfId="124" applyNumberFormat="1" applyFont="1" applyFill="1" applyBorder="1" applyAlignment="1">
      <alignment horizontal="center" vertical="center"/>
    </xf>
    <xf numFmtId="1" fontId="84" fillId="0" borderId="52" xfId="124" applyNumberFormat="1" applyFont="1" applyFill="1" applyBorder="1" applyAlignment="1">
      <alignment horizontal="center" vertical="center"/>
    </xf>
    <xf numFmtId="1" fontId="84" fillId="0" borderId="53" xfId="124" applyNumberFormat="1" applyFont="1" applyFill="1" applyBorder="1" applyAlignment="1">
      <alignment horizontal="center"/>
    </xf>
    <xf numFmtId="1" fontId="84" fillId="0" borderId="51" xfId="124" applyNumberFormat="1" applyFont="1" applyFill="1" applyBorder="1" applyAlignment="1">
      <alignment horizontal="center"/>
    </xf>
    <xf numFmtId="0" fontId="84" fillId="0" borderId="0" xfId="124" applyFont="1" applyFill="1" applyBorder="1" applyAlignment="1">
      <alignment horizontal="center"/>
    </xf>
    <xf numFmtId="0" fontId="84" fillId="0" borderId="5" xfId="124" applyFont="1" applyFill="1" applyBorder="1" applyAlignment="1">
      <alignment horizontal="left" vertical="center" wrapText="1"/>
    </xf>
    <xf numFmtId="171" fontId="84" fillId="0" borderId="5" xfId="124" applyNumberFormat="1" applyFont="1" applyFill="1" applyBorder="1" applyAlignment="1">
      <alignment horizontal="right" wrapText="1"/>
    </xf>
    <xf numFmtId="171" fontId="84" fillId="0" borderId="8" xfId="124" applyNumberFormat="1" applyFont="1" applyFill="1" applyBorder="1" applyAlignment="1">
      <alignment horizontal="right" wrapText="1"/>
    </xf>
    <xf numFmtId="171" fontId="84" fillId="0" borderId="5" xfId="124" applyNumberFormat="1" applyFont="1" applyFill="1" applyBorder="1" applyAlignment="1">
      <alignment horizontal="right"/>
    </xf>
    <xf numFmtId="171" fontId="84" fillId="0" borderId="6" xfId="125" applyNumberFormat="1" applyFont="1" applyFill="1" applyBorder="1" applyAlignment="1">
      <alignment horizontal="right"/>
    </xf>
    <xf numFmtId="171" fontId="84" fillId="0" borderId="8" xfId="125" applyNumberFormat="1" applyFont="1" applyFill="1" applyBorder="1" applyAlignment="1">
      <alignment horizontal="right"/>
    </xf>
    <xf numFmtId="0" fontId="84" fillId="36" borderId="8" xfId="124" applyFont="1" applyFill="1" applyBorder="1" applyAlignment="1">
      <alignment horizontal="left" vertical="center" wrapText="1"/>
    </xf>
    <xf numFmtId="171" fontId="84" fillId="36" borderId="8" xfId="124" applyNumberFormat="1" applyFont="1" applyFill="1" applyBorder="1" applyAlignment="1">
      <alignment horizontal="right" wrapText="1"/>
    </xf>
    <xf numFmtId="171" fontId="84" fillId="36" borderId="5" xfId="124" applyNumberFormat="1" applyFont="1" applyFill="1" applyBorder="1" applyAlignment="1">
      <alignment horizontal="right"/>
    </xf>
    <xf numFmtId="171" fontId="84" fillId="36" borderId="3" xfId="125" applyNumberFormat="1" applyFont="1" applyFill="1" applyBorder="1" applyAlignment="1">
      <alignment horizontal="right"/>
    </xf>
    <xf numFmtId="171" fontId="84" fillId="36" borderId="5" xfId="125" applyNumberFormat="1" applyFont="1" applyFill="1" applyBorder="1" applyAlignment="1">
      <alignment horizontal="right"/>
    </xf>
    <xf numFmtId="0" fontId="84" fillId="36" borderId="0" xfId="124" applyFont="1" applyFill="1" applyBorder="1"/>
    <xf numFmtId="0" fontId="83" fillId="0" borderId="8" xfId="124" applyFont="1" applyFill="1" applyBorder="1" applyAlignment="1">
      <alignment horizontal="left" vertical="center" wrapText="1"/>
    </xf>
    <xf numFmtId="171" fontId="83" fillId="0" borderId="5" xfId="124" applyNumberFormat="1" applyFont="1" applyFill="1" applyBorder="1" applyAlignment="1">
      <alignment horizontal="right" wrapText="1"/>
    </xf>
    <xf numFmtId="171" fontId="83" fillId="0" borderId="3" xfId="124" applyNumberFormat="1" applyFont="1" applyFill="1" applyBorder="1" applyAlignment="1">
      <alignment horizontal="right" wrapText="1"/>
    </xf>
    <xf numFmtId="171" fontId="83" fillId="0" borderId="8" xfId="125" applyNumberFormat="1" applyFont="1" applyFill="1" applyBorder="1" applyAlignment="1">
      <alignment horizontal="right"/>
    </xf>
    <xf numFmtId="171" fontId="96" fillId="0" borderId="5" xfId="124" applyNumberFormat="1" applyFont="1" applyFill="1" applyBorder="1" applyAlignment="1">
      <alignment horizontal="right" wrapText="1"/>
    </xf>
    <xf numFmtId="171" fontId="83" fillId="0" borderId="3" xfId="124" applyNumberFormat="1" applyFont="1" applyFill="1" applyBorder="1" applyAlignment="1">
      <alignment horizontal="right"/>
    </xf>
    <xf numFmtId="0" fontId="83" fillId="0" borderId="5" xfId="124" applyFont="1" applyFill="1" applyBorder="1"/>
    <xf numFmtId="171" fontId="84" fillId="0" borderId="5" xfId="125" applyNumberFormat="1" applyFont="1" applyFill="1" applyBorder="1" applyAlignment="1">
      <alignment horizontal="right"/>
    </xf>
    <xf numFmtId="171" fontId="83" fillId="0" borderId="0" xfId="124" applyNumberFormat="1" applyFont="1" applyFill="1" applyBorder="1" applyAlignment="1">
      <alignment horizontal="right"/>
    </xf>
    <xf numFmtId="171" fontId="83" fillId="0" borderId="5" xfId="124" applyNumberFormat="1" applyFont="1" applyFill="1" applyBorder="1" applyAlignment="1">
      <alignment horizontal="right"/>
    </xf>
    <xf numFmtId="171" fontId="83" fillId="0" borderId="5" xfId="124" applyNumberFormat="1" applyFont="1" applyFill="1" applyBorder="1"/>
    <xf numFmtId="0" fontId="83" fillId="0" borderId="5" xfId="124" applyFont="1" applyFill="1" applyBorder="1" applyAlignment="1">
      <alignment horizontal="left" vertical="center" wrapText="1"/>
    </xf>
    <xf numFmtId="171" fontId="83" fillId="0" borderId="8" xfId="124" applyNumberFormat="1" applyFont="1" applyFill="1" applyBorder="1" applyAlignment="1">
      <alignment horizontal="right" wrapText="1"/>
    </xf>
    <xf numFmtId="0" fontId="85" fillId="0" borderId="5" xfId="124" applyFont="1" applyFill="1" applyBorder="1" applyAlignment="1">
      <alignment horizontal="left" vertical="center" wrapText="1"/>
    </xf>
    <xf numFmtId="171" fontId="85" fillId="0" borderId="5" xfId="124" applyNumberFormat="1" applyFont="1" applyFill="1" applyBorder="1" applyAlignment="1">
      <alignment horizontal="right" wrapText="1"/>
    </xf>
    <xf numFmtId="171" fontId="85" fillId="0" borderId="8" xfId="124" applyNumberFormat="1" applyFont="1" applyFill="1" applyBorder="1" applyAlignment="1">
      <alignment horizontal="right" wrapText="1"/>
    </xf>
    <xf numFmtId="171" fontId="85" fillId="0" borderId="5" xfId="124" applyNumberFormat="1" applyFont="1" applyFill="1" applyBorder="1" applyAlignment="1">
      <alignment horizontal="right"/>
    </xf>
    <xf numFmtId="171" fontId="85" fillId="0" borderId="3" xfId="124" applyNumberFormat="1" applyFont="1" applyFill="1" applyBorder="1" applyAlignment="1">
      <alignment horizontal="right"/>
    </xf>
    <xf numFmtId="0" fontId="85" fillId="0" borderId="0" xfId="124" applyFont="1" applyFill="1" applyBorder="1"/>
    <xf numFmtId="0" fontId="84" fillId="36" borderId="5" xfId="124" applyFont="1" applyFill="1" applyBorder="1" applyAlignment="1">
      <alignment horizontal="left" vertical="center" wrapText="1"/>
    </xf>
    <xf numFmtId="171" fontId="84" fillId="36" borderId="5" xfId="124" applyNumberFormat="1" applyFont="1" applyFill="1" applyBorder="1" applyAlignment="1">
      <alignment horizontal="right" wrapText="1"/>
    </xf>
    <xf numFmtId="171" fontId="84" fillId="36" borderId="3" xfId="124" applyNumberFormat="1" applyFont="1" applyFill="1" applyBorder="1" applyAlignment="1">
      <alignment horizontal="right"/>
    </xf>
    <xf numFmtId="0" fontId="83" fillId="0" borderId="5" xfId="124" applyFont="1" applyFill="1" applyBorder="1" applyAlignment="1">
      <alignment horizontal="right"/>
    </xf>
    <xf numFmtId="171" fontId="83" fillId="0" borderId="3" xfId="124" applyNumberFormat="1" applyFont="1" applyFill="1" applyBorder="1"/>
    <xf numFmtId="0" fontId="84" fillId="0" borderId="0" xfId="124" applyFont="1" applyFill="1" applyBorder="1"/>
    <xf numFmtId="171" fontId="84" fillId="0" borderId="0" xfId="124" applyNumberFormat="1" applyFont="1" applyFill="1" applyBorder="1" applyAlignment="1">
      <alignment horizontal="right"/>
    </xf>
    <xf numFmtId="171" fontId="83" fillId="0" borderId="0" xfId="124" applyNumberFormat="1" applyFont="1" applyFill="1" applyBorder="1" applyAlignment="1">
      <alignment horizontal="left"/>
    </xf>
    <xf numFmtId="0" fontId="83" fillId="0" borderId="0" xfId="124" applyFont="1" applyFill="1" applyBorder="1" applyAlignment="1">
      <alignment horizontal="left"/>
    </xf>
    <xf numFmtId="0" fontId="83" fillId="0" borderId="0" xfId="124" applyFont="1" applyFill="1" applyBorder="1" applyAlignment="1">
      <alignment horizontal="left" vertical="center"/>
    </xf>
    <xf numFmtId="3" fontId="83" fillId="0" borderId="0" xfId="124" applyNumberFormat="1" applyFont="1" applyFill="1" applyBorder="1" applyAlignment="1">
      <alignment horizontal="left" vertical="center"/>
    </xf>
    <xf numFmtId="0" fontId="83" fillId="0" borderId="0" xfId="124" applyFont="1" applyFill="1" applyBorder="1" applyAlignment="1">
      <alignment horizontal="right" vertical="center"/>
    </xf>
    <xf numFmtId="171" fontId="83" fillId="0" borderId="0" xfId="124" applyNumberFormat="1" applyFont="1" applyFill="1" applyBorder="1"/>
    <xf numFmtId="172" fontId="83" fillId="0" borderId="0" xfId="124" applyNumberFormat="1" applyFont="1" applyFill="1" applyBorder="1" applyAlignment="1">
      <alignment horizontal="right" vertical="center"/>
    </xf>
    <xf numFmtId="3" fontId="83" fillId="0" borderId="0" xfId="124" applyNumberFormat="1" applyFont="1" applyFill="1" applyBorder="1"/>
    <xf numFmtId="0" fontId="83" fillId="44" borderId="5" xfId="124" applyFont="1" applyFill="1" applyBorder="1" applyAlignment="1">
      <alignment horizontal="left" vertical="center" wrapText="1"/>
    </xf>
    <xf numFmtId="171" fontId="83" fillId="44" borderId="5" xfId="124" applyNumberFormat="1" applyFont="1" applyFill="1" applyBorder="1" applyAlignment="1">
      <alignment horizontal="right" wrapText="1"/>
    </xf>
    <xf numFmtId="171" fontId="83" fillId="44" borderId="8" xfId="124" applyNumberFormat="1" applyFont="1" applyFill="1" applyBorder="1" applyAlignment="1">
      <alignment horizontal="right" wrapText="1"/>
    </xf>
    <xf numFmtId="171" fontId="83" fillId="44" borderId="5" xfId="124" applyNumberFormat="1" applyFont="1" applyFill="1" applyBorder="1" applyAlignment="1">
      <alignment horizontal="right"/>
    </xf>
    <xf numFmtId="171" fontId="83" fillId="44" borderId="3" xfId="124" applyNumberFormat="1" applyFont="1" applyFill="1" applyBorder="1" applyAlignment="1">
      <alignment horizontal="right"/>
    </xf>
    <xf numFmtId="0" fontId="83" fillId="44" borderId="0" xfId="124" applyFont="1" applyFill="1" applyBorder="1"/>
    <xf numFmtId="0" fontId="51" fillId="2" borderId="0" xfId="126" applyFont="1" applyFill="1"/>
    <xf numFmtId="0" fontId="51" fillId="2" borderId="0" xfId="126" applyFont="1" applyFill="1" applyAlignment="1">
      <alignment horizontal="right"/>
    </xf>
    <xf numFmtId="0" fontId="51" fillId="2" borderId="0" xfId="126" applyFont="1" applyFill="1" applyAlignment="1">
      <alignment horizontal="center"/>
    </xf>
    <xf numFmtId="178" fontId="51" fillId="2" borderId="0" xfId="126" applyNumberFormat="1" applyFont="1" applyFill="1" applyAlignment="1">
      <alignment horizontal="center"/>
    </xf>
    <xf numFmtId="0" fontId="51" fillId="2" borderId="0" xfId="126" applyFont="1" applyFill="1" applyBorder="1" applyAlignment="1">
      <alignment horizontal="center"/>
    </xf>
    <xf numFmtId="4" fontId="51" fillId="2" borderId="0" xfId="126" applyNumberFormat="1" applyFont="1" applyFill="1" applyBorder="1" applyAlignment="1">
      <alignment horizontal="right"/>
    </xf>
    <xf numFmtId="4" fontId="51" fillId="2" borderId="0" xfId="126" applyNumberFormat="1" applyFont="1" applyFill="1" applyAlignment="1">
      <alignment horizontal="right"/>
    </xf>
    <xf numFmtId="0" fontId="51" fillId="2" borderId="5" xfId="126" applyFont="1" applyFill="1" applyBorder="1" applyAlignment="1">
      <alignment horizontal="center"/>
    </xf>
    <xf numFmtId="4" fontId="51" fillId="2" borderId="5" xfId="126" applyNumberFormat="1" applyFont="1" applyFill="1" applyBorder="1" applyAlignment="1">
      <alignment horizontal="right"/>
    </xf>
    <xf numFmtId="0" fontId="59" fillId="2" borderId="5" xfId="126" applyFont="1" applyFill="1" applyBorder="1" applyAlignment="1">
      <alignment vertical="center"/>
    </xf>
    <xf numFmtId="178" fontId="48" fillId="2" borderId="5" xfId="126" applyNumberFormat="1" applyFont="1" applyFill="1" applyBorder="1" applyAlignment="1">
      <alignment horizontal="right"/>
    </xf>
    <xf numFmtId="0" fontId="59" fillId="45" borderId="5" xfId="126" applyFont="1" applyFill="1" applyBorder="1" applyAlignment="1">
      <alignment horizontal="left"/>
    </xf>
    <xf numFmtId="179" fontId="48" fillId="2" borderId="5" xfId="126" applyNumberFormat="1" applyFont="1" applyFill="1" applyBorder="1" applyAlignment="1">
      <alignment horizontal="right"/>
    </xf>
    <xf numFmtId="179" fontId="51" fillId="2" borderId="0" xfId="126" applyNumberFormat="1" applyFont="1" applyFill="1" applyAlignment="1">
      <alignment horizontal="center"/>
    </xf>
    <xf numFmtId="167" fontId="97" fillId="2" borderId="5" xfId="7" applyNumberFormat="1" applyFont="1" applyFill="1" applyBorder="1" applyAlignment="1">
      <alignment horizontal="left" vertical="center" wrapText="1"/>
    </xf>
    <xf numFmtId="0" fontId="59" fillId="2" borderId="5" xfId="126" applyFont="1" applyFill="1" applyBorder="1" applyAlignment="1">
      <alignment horizontal="left" vertical="center"/>
    </xf>
    <xf numFmtId="167" fontId="98" fillId="2" borderId="5" xfId="7" applyNumberFormat="1" applyFont="1" applyFill="1" applyBorder="1" applyAlignment="1">
      <alignment horizontal="left" vertical="center" wrapText="1"/>
    </xf>
    <xf numFmtId="0" fontId="51" fillId="45" borderId="0" xfId="126" applyFont="1" applyFill="1" applyAlignment="1">
      <alignment horizontal="left"/>
    </xf>
    <xf numFmtId="0" fontId="51" fillId="45" borderId="0" xfId="126" applyFont="1" applyFill="1" applyAlignment="1">
      <alignment horizontal="right"/>
    </xf>
    <xf numFmtId="0" fontId="51" fillId="45" borderId="0" xfId="126" applyFont="1" applyFill="1" applyAlignment="1">
      <alignment horizontal="center"/>
    </xf>
    <xf numFmtId="0" fontId="51" fillId="45" borderId="5" xfId="126" applyFont="1" applyFill="1" applyBorder="1" applyAlignment="1">
      <alignment horizontal="left"/>
    </xf>
    <xf numFmtId="0" fontId="51" fillId="2" borderId="5" xfId="126" applyFont="1" applyFill="1" applyBorder="1" applyAlignment="1">
      <alignment horizontal="right" wrapText="1"/>
    </xf>
    <xf numFmtId="9" fontId="51" fillId="45" borderId="5" xfId="127" applyFont="1" applyFill="1" applyBorder="1" applyAlignment="1">
      <alignment horizontal="center"/>
    </xf>
    <xf numFmtId="178" fontId="51" fillId="45" borderId="5" xfId="126" applyNumberFormat="1" applyFont="1" applyFill="1" applyBorder="1" applyAlignment="1">
      <alignment horizontal="center"/>
    </xf>
    <xf numFmtId="49" fontId="51" fillId="45" borderId="5" xfId="126" applyNumberFormat="1" applyFont="1" applyFill="1" applyBorder="1" applyAlignment="1">
      <alignment horizontal="left" wrapText="1"/>
    </xf>
    <xf numFmtId="49" fontId="51" fillId="45" borderId="5" xfId="126" applyNumberFormat="1" applyFont="1" applyFill="1" applyBorder="1" applyAlignment="1">
      <alignment horizontal="center"/>
    </xf>
    <xf numFmtId="0" fontId="51" fillId="45" borderId="5" xfId="126" applyFont="1" applyFill="1" applyBorder="1" applyAlignment="1">
      <alignment horizontal="center"/>
    </xf>
    <xf numFmtId="0" fontId="51" fillId="45" borderId="5" xfId="126" applyFont="1" applyFill="1" applyBorder="1" applyAlignment="1">
      <alignment horizontal="left" wrapText="1"/>
    </xf>
    <xf numFmtId="0" fontId="51" fillId="45" borderId="5" xfId="126" applyFont="1" applyFill="1" applyBorder="1" applyAlignment="1">
      <alignment horizontal="right"/>
    </xf>
    <xf numFmtId="0" fontId="61" fillId="0" borderId="5" xfId="126" applyFont="1" applyFill="1" applyBorder="1" applyAlignment="1">
      <alignment vertical="center"/>
    </xf>
    <xf numFmtId="0" fontId="46" fillId="2" borderId="5" xfId="126" applyFont="1" applyFill="1" applyBorder="1" applyAlignment="1">
      <alignment horizontal="right" vertical="center"/>
    </xf>
    <xf numFmtId="0" fontId="12" fillId="3" borderId="5" xfId="3" applyFont="1" applyFill="1" applyBorder="1" applyAlignment="1">
      <alignment vertical="center" wrapText="1"/>
    </xf>
    <xf numFmtId="9" fontId="51" fillId="45" borderId="8" xfId="127" applyFont="1" applyFill="1" applyBorder="1" applyAlignment="1">
      <alignment horizontal="center"/>
    </xf>
    <xf numFmtId="178" fontId="51" fillId="45" borderId="8" xfId="126" applyNumberFormat="1" applyFont="1" applyFill="1" applyBorder="1" applyAlignment="1">
      <alignment horizontal="center"/>
    </xf>
    <xf numFmtId="49" fontId="51" fillId="45" borderId="8" xfId="126" applyNumberFormat="1" applyFont="1" applyFill="1" applyBorder="1" applyAlignment="1">
      <alignment horizontal="left" wrapText="1"/>
    </xf>
    <xf numFmtId="0" fontId="51" fillId="45" borderId="8" xfId="126" applyFont="1" applyFill="1" applyBorder="1" applyAlignment="1">
      <alignment horizontal="center"/>
    </xf>
    <xf numFmtId="49" fontId="51" fillId="45" borderId="8" xfId="126" applyNumberFormat="1" applyFont="1" applyFill="1" applyBorder="1" applyAlignment="1">
      <alignment horizontal="center"/>
    </xf>
    <xf numFmtId="0" fontId="46" fillId="2" borderId="5" xfId="126" applyFont="1" applyFill="1" applyBorder="1" applyAlignment="1">
      <alignment vertical="center"/>
    </xf>
    <xf numFmtId="178" fontId="51" fillId="46" borderId="5" xfId="126" applyNumberFormat="1" applyFont="1" applyFill="1" applyBorder="1" applyAlignment="1">
      <alignment horizontal="center"/>
    </xf>
    <xf numFmtId="0" fontId="51" fillId="47" borderId="5" xfId="126" applyFont="1" applyFill="1" applyBorder="1" applyAlignment="1">
      <alignment horizontal="left"/>
    </xf>
    <xf numFmtId="167" fontId="54" fillId="39" borderId="5" xfId="7" applyNumberFormat="1" applyFont="1" applyFill="1" applyBorder="1" applyAlignment="1">
      <alignment horizontal="right" vertical="center" wrapText="1"/>
    </xf>
    <xf numFmtId="9" fontId="51" fillId="47" borderId="8" xfId="127" applyFont="1" applyFill="1" applyBorder="1" applyAlignment="1">
      <alignment horizontal="center"/>
    </xf>
    <xf numFmtId="178" fontId="51" fillId="47" borderId="8" xfId="126" applyNumberFormat="1" applyFont="1" applyFill="1" applyBorder="1" applyAlignment="1">
      <alignment horizontal="center"/>
    </xf>
    <xf numFmtId="49" fontId="51" fillId="47" borderId="8" xfId="126" applyNumberFormat="1" applyFont="1" applyFill="1" applyBorder="1" applyAlignment="1">
      <alignment horizontal="left" wrapText="1"/>
    </xf>
    <xf numFmtId="49" fontId="51" fillId="47" borderId="8" xfId="126" applyNumberFormat="1" applyFont="1" applyFill="1" applyBorder="1" applyAlignment="1">
      <alignment horizontal="center"/>
    </xf>
    <xf numFmtId="0" fontId="51" fillId="47" borderId="8" xfId="126" applyFont="1" applyFill="1" applyBorder="1" applyAlignment="1">
      <alignment horizontal="center"/>
    </xf>
    <xf numFmtId="178" fontId="51" fillId="45" borderId="0" xfId="126" applyNumberFormat="1" applyFont="1" applyFill="1" applyAlignment="1">
      <alignment horizontal="left"/>
    </xf>
    <xf numFmtId="4" fontId="51" fillId="45" borderId="0" xfId="126" applyNumberFormat="1" applyFont="1" applyFill="1" applyAlignment="1">
      <alignment horizontal="left"/>
    </xf>
    <xf numFmtId="178" fontId="51" fillId="45" borderId="5" xfId="126" applyNumberFormat="1" applyFont="1" applyFill="1" applyBorder="1" applyAlignment="1">
      <alignment horizontal="right"/>
    </xf>
    <xf numFmtId="0" fontId="48" fillId="45" borderId="5" xfId="126" applyFont="1" applyFill="1" applyBorder="1" applyAlignment="1">
      <alignment horizontal="right"/>
    </xf>
    <xf numFmtId="9" fontId="48" fillId="45" borderId="5" xfId="127" applyFont="1" applyFill="1" applyBorder="1" applyAlignment="1">
      <alignment horizontal="center"/>
    </xf>
    <xf numFmtId="178" fontId="48" fillId="45" borderId="5" xfId="126" applyNumberFormat="1" applyFont="1" applyFill="1" applyBorder="1" applyAlignment="1">
      <alignment horizontal="center"/>
    </xf>
    <xf numFmtId="49" fontId="48" fillId="45" borderId="5" xfId="126" applyNumberFormat="1" applyFont="1" applyFill="1" applyBorder="1" applyAlignment="1">
      <alignment horizontal="left" wrapText="1"/>
    </xf>
    <xf numFmtId="0" fontId="48" fillId="45" borderId="5" xfId="126" applyFont="1" applyFill="1" applyBorder="1" applyAlignment="1">
      <alignment horizontal="center"/>
    </xf>
    <xf numFmtId="49" fontId="48" fillId="45" borderId="5" xfId="126" applyNumberFormat="1" applyFont="1" applyFill="1" applyBorder="1" applyAlignment="1">
      <alignment horizontal="center"/>
    </xf>
    <xf numFmtId="178" fontId="48" fillId="45" borderId="8" xfId="126" applyNumberFormat="1" applyFont="1" applyFill="1" applyBorder="1" applyAlignment="1">
      <alignment horizontal="center"/>
    </xf>
    <xf numFmtId="49" fontId="45" fillId="45" borderId="8" xfId="126" applyNumberFormat="1" applyFont="1" applyFill="1" applyBorder="1" applyAlignment="1">
      <alignment wrapText="1"/>
    </xf>
    <xf numFmtId="49" fontId="48" fillId="45" borderId="8" xfId="126" applyNumberFormat="1" applyFont="1" applyFill="1" applyBorder="1" applyAlignment="1">
      <alignment horizontal="center" wrapText="1"/>
    </xf>
    <xf numFmtId="0" fontId="48" fillId="2" borderId="5" xfId="126" applyFont="1" applyFill="1" applyBorder="1" applyAlignment="1">
      <alignment horizontal="center" wrapText="1"/>
    </xf>
    <xf numFmtId="49" fontId="48" fillId="45" borderId="5" xfId="126" applyNumberFormat="1" applyFont="1" applyFill="1" applyBorder="1" applyAlignment="1">
      <alignment horizontal="center" wrapText="1"/>
    </xf>
    <xf numFmtId="49" fontId="48" fillId="45" borderId="5" xfId="126" applyNumberFormat="1" applyFont="1" applyFill="1" applyBorder="1" applyAlignment="1">
      <alignment horizontal="center" vertical="center"/>
    </xf>
    <xf numFmtId="49" fontId="48" fillId="45" borderId="5" xfId="126" applyNumberFormat="1" applyFont="1" applyFill="1" applyBorder="1" applyAlignment="1">
      <alignment horizontal="center" vertical="center" wrapText="1"/>
    </xf>
    <xf numFmtId="0" fontId="48" fillId="2" borderId="0" xfId="126" applyFont="1" applyFill="1" applyBorder="1" applyAlignment="1">
      <alignment horizontal="center"/>
    </xf>
    <xf numFmtId="0" fontId="51" fillId="45" borderId="0" xfId="126" applyFont="1" applyFill="1" applyAlignment="1"/>
    <xf numFmtId="49" fontId="42" fillId="45" borderId="0" xfId="126" applyNumberFormat="1" applyFont="1" applyFill="1" applyAlignment="1">
      <alignment horizontal="center" wrapText="1"/>
    </xf>
    <xf numFmtId="0" fontId="15" fillId="0" borderId="5" xfId="0" applyFont="1" applyFill="1" applyBorder="1" applyAlignment="1">
      <alignment horizontal="left" wrapText="1"/>
    </xf>
    <xf numFmtId="182" fontId="0" fillId="0" borderId="5" xfId="130" applyNumberFormat="1" applyFont="1" applyBorder="1"/>
    <xf numFmtId="0" fontId="83" fillId="0" borderId="0" xfId="0" applyFont="1" applyBorder="1"/>
    <xf numFmtId="0" fontId="84" fillId="37" borderId="5" xfId="0" applyFont="1" applyFill="1" applyBorder="1" applyAlignment="1">
      <alignment wrapText="1"/>
    </xf>
    <xf numFmtId="167" fontId="83" fillId="37" borderId="5" xfId="130" applyNumberFormat="1" applyFont="1" applyFill="1" applyBorder="1"/>
    <xf numFmtId="167" fontId="83" fillId="0" borderId="5" xfId="130" applyNumberFormat="1" applyFont="1" applyBorder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49" fontId="15" fillId="0" borderId="0" xfId="0" applyNumberFormat="1" applyFont="1" applyAlignment="1">
      <alignment horizontal="left"/>
    </xf>
    <xf numFmtId="183" fontId="15" fillId="0" borderId="0" xfId="9" applyNumberFormat="1" applyFont="1" applyAlignment="1">
      <alignment horizontal="right"/>
    </xf>
    <xf numFmtId="49" fontId="15" fillId="0" borderId="0" xfId="0" applyNumberFormat="1" applyFont="1" applyBorder="1" applyAlignment="1">
      <alignment horizontal="left"/>
    </xf>
    <xf numFmtId="49" fontId="15" fillId="0" borderId="0" xfId="0" quotePrefix="1" applyNumberFormat="1" applyFont="1" applyAlignment="1">
      <alignment horizontal="left" wrapText="1"/>
    </xf>
    <xf numFmtId="49" fontId="15" fillId="0" borderId="0" xfId="0" quotePrefix="1" applyNumberFormat="1" applyFont="1" applyBorder="1" applyAlignment="1">
      <alignment horizontal="left" wrapText="1"/>
    </xf>
    <xf numFmtId="175" fontId="15" fillId="0" borderId="0" xfId="9" applyNumberFormat="1" applyFont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applyNumberFormat="1" applyFont="1" applyBorder="1" applyAlignment="1">
      <alignment horizontal="left" wrapText="1"/>
    </xf>
    <xf numFmtId="49" fontId="15" fillId="0" borderId="7" xfId="0" applyNumberFormat="1" applyFont="1" applyBorder="1" applyAlignment="1">
      <alignment horizontal="left"/>
    </xf>
    <xf numFmtId="0" fontId="15" fillId="0" borderId="38" xfId="0" applyFont="1" applyBorder="1"/>
    <xf numFmtId="0" fontId="15" fillId="0" borderId="0" xfId="0" applyFont="1" applyBorder="1"/>
    <xf numFmtId="0" fontId="15" fillId="0" borderId="0" xfId="0" applyFont="1"/>
    <xf numFmtId="183" fontId="15" fillId="44" borderId="0" xfId="9" applyNumberFormat="1" applyFont="1" applyFill="1" applyAlignment="1">
      <alignment horizontal="right"/>
    </xf>
    <xf numFmtId="0" fontId="15" fillId="44" borderId="5" xfId="0" applyFont="1" applyFill="1" applyBorder="1" applyAlignment="1">
      <alignment horizontal="left" wrapText="1"/>
    </xf>
    <xf numFmtId="167" fontId="83" fillId="44" borderId="5" xfId="130" applyNumberFormat="1" applyFont="1" applyFill="1" applyBorder="1"/>
    <xf numFmtId="0" fontId="0" fillId="44" borderId="0" xfId="0" applyFill="1"/>
    <xf numFmtId="0" fontId="62" fillId="0" borderId="5" xfId="129" applyFont="1" applyBorder="1" applyAlignment="1">
      <alignment vertical="center"/>
    </xf>
    <xf numFmtId="0" fontId="100" fillId="0" borderId="5" xfId="129" applyFont="1" applyBorder="1" applyAlignment="1">
      <alignment horizontal="center" vertical="center"/>
    </xf>
    <xf numFmtId="0" fontId="101" fillId="0" borderId="0" xfId="129" applyFont="1"/>
    <xf numFmtId="0" fontId="100" fillId="0" borderId="5" xfId="129" applyFont="1" applyBorder="1" applyAlignment="1">
      <alignment vertical="center" wrapText="1"/>
    </xf>
    <xf numFmtId="3" fontId="100" fillId="0" borderId="5" xfId="129" applyNumberFormat="1" applyFont="1" applyBorder="1" applyAlignment="1">
      <alignment horizontal="center" vertical="center"/>
    </xf>
    <xf numFmtId="0" fontId="62" fillId="0" borderId="5" xfId="129" applyFont="1" applyBorder="1" applyAlignment="1">
      <alignment vertical="center" wrapText="1"/>
    </xf>
    <xf numFmtId="3" fontId="62" fillId="0" borderId="5" xfId="129" applyNumberFormat="1" applyFont="1" applyBorder="1" applyAlignment="1">
      <alignment horizontal="center" vertical="center"/>
    </xf>
    <xf numFmtId="0" fontId="100" fillId="0" borderId="5" xfId="129" applyFont="1" applyBorder="1" applyAlignment="1">
      <alignment vertical="center"/>
    </xf>
    <xf numFmtId="170" fontId="10" fillId="0" borderId="0" xfId="6" applyNumberFormat="1"/>
    <xf numFmtId="170" fontId="81" fillId="49" borderId="0" xfId="6" applyNumberFormat="1" applyFont="1" applyFill="1" applyAlignment="1">
      <alignment horizontal="center" vertical="center" wrapText="1"/>
    </xf>
    <xf numFmtId="170" fontId="10" fillId="0" borderId="0" xfId="6" applyNumberFormat="1" applyFill="1"/>
    <xf numFmtId="2" fontId="10" fillId="0" borderId="0" xfId="6" applyNumberFormat="1"/>
    <xf numFmtId="170" fontId="10" fillId="50" borderId="0" xfId="6" applyNumberFormat="1" applyFill="1"/>
    <xf numFmtId="4" fontId="10" fillId="50" borderId="0" xfId="6" applyNumberFormat="1" applyFill="1"/>
    <xf numFmtId="0" fontId="10" fillId="50" borderId="0" xfId="6" applyFill="1"/>
    <xf numFmtId="170" fontId="81" fillId="51" borderId="0" xfId="6" applyNumberFormat="1" applyFont="1" applyFill="1" applyAlignment="1">
      <alignment horizontal="right" wrapText="1"/>
    </xf>
    <xf numFmtId="170" fontId="40" fillId="51" borderId="0" xfId="6" applyNumberFormat="1" applyFont="1" applyFill="1" applyAlignment="1">
      <alignment horizontal="right" wrapText="1"/>
    </xf>
    <xf numFmtId="2" fontId="10" fillId="0" borderId="0" xfId="6" applyNumberFormat="1" applyFill="1"/>
    <xf numFmtId="3" fontId="77" fillId="36" borderId="0" xfId="0" applyNumberFormat="1" applyFont="1" applyFill="1"/>
    <xf numFmtId="4" fontId="77" fillId="36" borderId="0" xfId="0" applyNumberFormat="1" applyFont="1" applyFill="1"/>
    <xf numFmtId="4" fontId="60" fillId="48" borderId="5" xfId="0" applyNumberFormat="1" applyFont="1" applyFill="1" applyBorder="1" applyAlignment="1">
      <alignment vertical="top"/>
    </xf>
    <xf numFmtId="4" fontId="49" fillId="48" borderId="5" xfId="0" applyNumberFormat="1" applyFont="1" applyFill="1" applyBorder="1" applyAlignment="1">
      <alignment horizontal="center"/>
    </xf>
    <xf numFmtId="0" fontId="49" fillId="0" borderId="5" xfId="6" applyFont="1" applyBorder="1" applyAlignment="1">
      <alignment wrapText="1"/>
    </xf>
    <xf numFmtId="10" fontId="52" fillId="0" borderId="55" xfId="133" applyNumberFormat="1" applyFont="1" applyBorder="1" applyAlignment="1">
      <alignment horizontal="right" vertical="center" wrapText="1"/>
    </xf>
    <xf numFmtId="10" fontId="52" fillId="0" borderId="56" xfId="133" applyNumberFormat="1" applyFont="1" applyBorder="1" applyAlignment="1">
      <alignment horizontal="center" vertical="center" wrapText="1"/>
    </xf>
    <xf numFmtId="10" fontId="52" fillId="0" borderId="56" xfId="133" applyNumberFormat="1" applyFont="1" applyBorder="1" applyAlignment="1">
      <alignment horizontal="right" vertical="center" wrapText="1"/>
    </xf>
    <xf numFmtId="10" fontId="52" fillId="0" borderId="56" xfId="133" applyNumberFormat="1" applyFont="1" applyBorder="1" applyAlignment="1">
      <alignment horizontal="left" vertical="center" wrapText="1" indent="1"/>
    </xf>
    <xf numFmtId="0" fontId="51" fillId="52" borderId="0" xfId="126" applyFont="1" applyFill="1" applyAlignment="1">
      <alignment horizontal="left"/>
    </xf>
    <xf numFmtId="0" fontId="51" fillId="53" borderId="0" xfId="126" applyFont="1" applyFill="1" applyAlignment="1">
      <alignment horizontal="left"/>
    </xf>
    <xf numFmtId="0" fontId="48" fillId="40" borderId="42" xfId="0" applyFont="1" applyFill="1" applyBorder="1" applyAlignment="1">
      <alignment horizontal="right" vertical="center" wrapText="1"/>
    </xf>
    <xf numFmtId="49" fontId="51" fillId="52" borderId="5" xfId="126" applyNumberFormat="1" applyFont="1" applyFill="1" applyBorder="1" applyAlignment="1">
      <alignment horizontal="left" wrapText="1"/>
    </xf>
    <xf numFmtId="49" fontId="51" fillId="52" borderId="8" xfId="126" applyNumberFormat="1" applyFont="1" applyFill="1" applyBorder="1" applyAlignment="1">
      <alignment horizontal="left" wrapText="1"/>
    </xf>
    <xf numFmtId="178" fontId="51" fillId="52" borderId="5" xfId="126" applyNumberFormat="1" applyFont="1" applyFill="1" applyBorder="1" applyAlignment="1">
      <alignment horizontal="center"/>
    </xf>
    <xf numFmtId="178" fontId="51" fillId="52" borderId="8" xfId="126" applyNumberFormat="1" applyFont="1" applyFill="1" applyBorder="1" applyAlignment="1">
      <alignment horizontal="center"/>
    </xf>
    <xf numFmtId="49" fontId="51" fillId="52" borderId="5" xfId="126" applyNumberFormat="1" applyFont="1" applyFill="1" applyBorder="1" applyAlignment="1">
      <alignment horizontal="center"/>
    </xf>
    <xf numFmtId="0" fontId="51" fillId="52" borderId="5" xfId="126" applyFont="1" applyFill="1" applyBorder="1" applyAlignment="1">
      <alignment horizontal="left" wrapText="1"/>
    </xf>
    <xf numFmtId="0" fontId="48" fillId="36" borderId="44" xfId="0" applyFont="1" applyFill="1" applyBorder="1" applyAlignment="1">
      <alignment vertical="center" wrapText="1"/>
    </xf>
    <xf numFmtId="0" fontId="48" fillId="36" borderId="5" xfId="0" applyFont="1" applyFill="1" applyBorder="1" applyAlignment="1">
      <alignment vertical="center" wrapText="1"/>
    </xf>
    <xf numFmtId="9" fontId="51" fillId="52" borderId="5" xfId="127" applyFont="1" applyFill="1" applyBorder="1" applyAlignment="1">
      <alignment horizontal="center"/>
    </xf>
    <xf numFmtId="0" fontId="51" fillId="52" borderId="5" xfId="126" applyFont="1" applyFill="1" applyBorder="1" applyAlignment="1">
      <alignment horizontal="right"/>
    </xf>
    <xf numFmtId="0" fontId="51" fillId="52" borderId="5" xfId="126" applyFont="1" applyFill="1" applyBorder="1" applyAlignment="1">
      <alignment horizontal="left"/>
    </xf>
    <xf numFmtId="0" fontId="46" fillId="48" borderId="5" xfId="126" applyFont="1" applyFill="1" applyBorder="1" applyAlignment="1">
      <alignment horizontal="right" vertical="center"/>
    </xf>
    <xf numFmtId="0" fontId="46" fillId="48" borderId="5" xfId="126" applyFont="1" applyFill="1" applyBorder="1" applyAlignment="1">
      <alignment vertical="center"/>
    </xf>
    <xf numFmtId="0" fontId="99" fillId="48" borderId="5" xfId="3" applyFont="1" applyFill="1" applyBorder="1" applyAlignment="1">
      <alignment horizontal="left" vertical="center" wrapText="1"/>
    </xf>
    <xf numFmtId="167" fontId="54" fillId="48" borderId="5" xfId="7" applyNumberFormat="1" applyFont="1" applyFill="1" applyBorder="1" applyAlignment="1">
      <alignment horizontal="right" vertical="center" wrapText="1"/>
    </xf>
    <xf numFmtId="0" fontId="12" fillId="48" borderId="5" xfId="3" applyFont="1" applyFill="1" applyBorder="1" applyAlignment="1">
      <alignment vertical="center" wrapText="1"/>
    </xf>
    <xf numFmtId="181" fontId="51" fillId="2" borderId="0" xfId="126" applyNumberFormat="1" applyFont="1" applyFill="1" applyAlignment="1">
      <alignment horizontal="right"/>
    </xf>
    <xf numFmtId="4" fontId="55" fillId="2" borderId="0" xfId="0" applyNumberFormat="1" applyFont="1" applyFill="1" applyBorder="1" applyAlignment="1">
      <alignment vertical="top"/>
    </xf>
    <xf numFmtId="4" fontId="53" fillId="2" borderId="0" xfId="0" applyNumberFormat="1" applyFont="1" applyFill="1" applyBorder="1" applyAlignment="1">
      <alignment vertical="top"/>
    </xf>
    <xf numFmtId="4" fontId="51" fillId="2" borderId="5" xfId="0" applyNumberFormat="1" applyFont="1" applyFill="1" applyBorder="1" applyAlignment="1">
      <alignment horizontal="center" vertical="center" wrapText="1"/>
    </xf>
    <xf numFmtId="4" fontId="49" fillId="2" borderId="5" xfId="0" applyNumberFormat="1" applyFont="1" applyFill="1" applyBorder="1" applyAlignment="1">
      <alignment vertical="top"/>
    </xf>
    <xf numFmtId="0" fontId="60" fillId="2" borderId="14" xfId="0" applyFont="1" applyFill="1" applyBorder="1" applyAlignment="1">
      <alignment horizontal="right" vertical="center"/>
    </xf>
    <xf numFmtId="4" fontId="48" fillId="2" borderId="5" xfId="0" applyNumberFormat="1" applyFont="1" applyFill="1" applyBorder="1" applyAlignment="1">
      <alignment horizontal="center"/>
    </xf>
    <xf numFmtId="4" fontId="60" fillId="41" borderId="5" xfId="0" applyNumberFormat="1" applyFont="1" applyFill="1" applyBorder="1" applyAlignment="1">
      <alignment vertical="top"/>
    </xf>
    <xf numFmtId="4" fontId="60" fillId="48" borderId="5" xfId="0" applyNumberFormat="1" applyFont="1" applyFill="1" applyBorder="1" applyAlignment="1">
      <alignment horizontal="center"/>
    </xf>
    <xf numFmtId="4" fontId="51" fillId="2" borderId="5" xfId="0" applyNumberFormat="1" applyFont="1" applyFill="1" applyBorder="1" applyAlignment="1">
      <alignment horizontal="center"/>
    </xf>
    <xf numFmtId="4" fontId="43" fillId="2" borderId="0" xfId="0" applyNumberFormat="1" applyFont="1" applyFill="1" applyBorder="1" applyAlignment="1">
      <alignment vertical="top"/>
    </xf>
    <xf numFmtId="4" fontId="60" fillId="41" borderId="5" xfId="0" applyNumberFormat="1" applyFont="1" applyFill="1" applyBorder="1" applyAlignment="1">
      <alignment horizontal="center"/>
    </xf>
    <xf numFmtId="4" fontId="60" fillId="40" borderId="5" xfId="0" applyNumberFormat="1" applyFont="1" applyFill="1" applyBorder="1" applyAlignment="1">
      <alignment vertical="top"/>
    </xf>
    <xf numFmtId="4" fontId="103" fillId="0" borderId="57" xfId="137" applyNumberFormat="1" applyFont="1" applyFill="1" applyBorder="1" applyAlignment="1">
      <alignment horizontal="right" vertical="top" shrinkToFit="1"/>
    </xf>
    <xf numFmtId="4" fontId="44" fillId="2" borderId="0" xfId="0" applyNumberFormat="1" applyFont="1" applyFill="1" applyBorder="1" applyAlignment="1">
      <alignment vertical="top"/>
    </xf>
    <xf numFmtId="4" fontId="51" fillId="2" borderId="0" xfId="0" applyNumberFormat="1" applyFont="1" applyFill="1" applyBorder="1" applyAlignment="1">
      <alignment horizontal="left" vertical="top"/>
    </xf>
    <xf numFmtId="4" fontId="48" fillId="0" borderId="42" xfId="0" applyNumberFormat="1" applyFont="1" applyFill="1" applyBorder="1" applyAlignment="1">
      <alignment horizontal="center" vertical="center" shrinkToFit="1"/>
    </xf>
    <xf numFmtId="4" fontId="48" fillId="0" borderId="4" xfId="0" applyNumberFormat="1" applyFont="1" applyFill="1" applyBorder="1" applyAlignment="1">
      <alignment horizontal="center" vertical="center" shrinkToFit="1"/>
    </xf>
    <xf numFmtId="0" fontId="51" fillId="0" borderId="5" xfId="0" applyFont="1" applyFill="1" applyBorder="1" applyAlignment="1">
      <alignment horizontal="left" vertical="top"/>
    </xf>
    <xf numFmtId="4" fontId="48" fillId="0" borderId="5" xfId="0" applyNumberFormat="1" applyFont="1" applyFill="1" applyBorder="1" applyAlignment="1">
      <alignment horizontal="center" vertical="center" shrinkToFit="1"/>
    </xf>
    <xf numFmtId="4" fontId="48" fillId="0" borderId="5" xfId="0" applyNumberFormat="1" applyFont="1" applyFill="1" applyBorder="1" applyAlignment="1">
      <alignment horizontal="center" vertical="center" wrapText="1"/>
    </xf>
    <xf numFmtId="4" fontId="48" fillId="0" borderId="39" xfId="0" applyNumberFormat="1" applyFont="1" applyFill="1" applyBorder="1" applyAlignment="1">
      <alignment horizontal="center" vertical="center" wrapText="1"/>
    </xf>
    <xf numFmtId="4" fontId="48" fillId="0" borderId="4" xfId="0" applyNumberFormat="1" applyFont="1" applyFill="1" applyBorder="1" applyAlignment="1">
      <alignment horizontal="center" vertical="center" wrapText="1"/>
    </xf>
    <xf numFmtId="4" fontId="48" fillId="0" borderId="3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/>
    </xf>
    <xf numFmtId="0" fontId="51" fillId="2" borderId="0" xfId="0" applyFont="1" applyFill="1" applyBorder="1"/>
    <xf numFmtId="0" fontId="62" fillId="2" borderId="0" xfId="0" applyFont="1" applyFill="1" applyBorder="1"/>
    <xf numFmtId="0" fontId="100" fillId="2" borderId="5" xfId="0" applyFont="1" applyFill="1" applyBorder="1" applyAlignment="1">
      <alignment horizontal="center" vertical="center"/>
    </xf>
    <xf numFmtId="0" fontId="62" fillId="2" borderId="5" xfId="0" applyFont="1" applyFill="1" applyBorder="1"/>
    <xf numFmtId="0" fontId="51" fillId="2" borderId="5" xfId="0" applyFont="1" applyFill="1" applyBorder="1"/>
    <xf numFmtId="4" fontId="63" fillId="0" borderId="5" xfId="137" applyNumberFormat="1" applyFont="1" applyFill="1" applyBorder="1" applyAlignment="1">
      <alignment horizontal="right" vertical="top" shrinkToFit="1"/>
    </xf>
    <xf numFmtId="4" fontId="62" fillId="2" borderId="5" xfId="0" applyNumberFormat="1" applyFont="1" applyFill="1" applyBorder="1"/>
    <xf numFmtId="4" fontId="63" fillId="0" borderId="5" xfId="138" applyNumberFormat="1" applyFont="1" applyFill="1" applyBorder="1" applyAlignment="1">
      <alignment horizontal="right" vertical="top" shrinkToFit="1"/>
    </xf>
    <xf numFmtId="4" fontId="103" fillId="0" borderId="58" xfId="139" applyNumberFormat="1" applyFont="1" applyFill="1" applyBorder="1" applyAlignment="1">
      <alignment horizontal="right" vertical="top" shrinkToFit="1"/>
    </xf>
    <xf numFmtId="0" fontId="51" fillId="0" borderId="5" xfId="0" applyFont="1" applyFill="1" applyBorder="1"/>
    <xf numFmtId="4" fontId="62" fillId="2" borderId="0" xfId="0" applyNumberFormat="1" applyFont="1" applyFill="1" applyBorder="1"/>
    <xf numFmtId="0" fontId="51" fillId="38" borderId="0" xfId="0" applyFont="1" applyFill="1" applyBorder="1"/>
    <xf numFmtId="0" fontId="17" fillId="0" borderId="0" xfId="140" applyFill="1" applyBorder="1" applyAlignment="1">
      <alignment horizontal="left" vertical="center"/>
    </xf>
    <xf numFmtId="0" fontId="17" fillId="0" borderId="0" xfId="140" applyFill="1"/>
    <xf numFmtId="0" fontId="17" fillId="0" borderId="0" xfId="140"/>
    <xf numFmtId="0" fontId="17" fillId="0" borderId="0" xfId="140" applyBorder="1"/>
    <xf numFmtId="49" fontId="60" fillId="0" borderId="0" xfId="6" applyNumberFormat="1" applyFont="1" applyFill="1"/>
    <xf numFmtId="0" fontId="60" fillId="0" borderId="0" xfId="6" applyFont="1" applyFill="1"/>
    <xf numFmtId="49" fontId="9" fillId="0" borderId="0" xfId="6" applyNumberFormat="1" applyFont="1" applyFill="1"/>
    <xf numFmtId="4" fontId="60" fillId="0" borderId="0" xfId="6" applyNumberFormat="1" applyFont="1" applyFill="1" applyAlignment="1">
      <alignment wrapText="1"/>
    </xf>
    <xf numFmtId="167" fontId="60" fillId="0" borderId="0" xfId="145" applyNumberFormat="1" applyFont="1" applyFill="1" applyAlignment="1">
      <alignment horizontal="center" wrapText="1"/>
    </xf>
    <xf numFmtId="49" fontId="48" fillId="0" borderId="5" xfId="146" applyNumberFormat="1" applyFont="1" applyFill="1" applyBorder="1" applyAlignment="1">
      <alignment horizontal="center" vertical="center" wrapText="1"/>
    </xf>
    <xf numFmtId="49" fontId="60" fillId="0" borderId="5" xfId="6" applyNumberFormat="1" applyFont="1" applyFill="1" applyBorder="1"/>
    <xf numFmtId="49" fontId="48" fillId="0" borderId="5" xfId="146" applyNumberFormat="1" applyFont="1" applyFill="1" applyBorder="1" applyAlignment="1">
      <alignment horizontal="center" wrapText="1"/>
    </xf>
    <xf numFmtId="49" fontId="48" fillId="0" borderId="5" xfId="146" applyNumberFormat="1" applyFont="1" applyFill="1" applyBorder="1" applyAlignment="1">
      <alignment horizontal="left" vertical="center" wrapText="1"/>
    </xf>
    <xf numFmtId="167" fontId="60" fillId="0" borderId="5" xfId="145" applyNumberFormat="1" applyFont="1" applyFill="1" applyBorder="1" applyAlignment="1">
      <alignment horizontal="right" vertical="center" wrapText="1"/>
    </xf>
    <xf numFmtId="49" fontId="11" fillId="0" borderId="5" xfId="6" applyNumberFormat="1" applyFont="1" applyFill="1" applyBorder="1"/>
    <xf numFmtId="167" fontId="60" fillId="54" borderId="5" xfId="145" applyNumberFormat="1" applyFont="1" applyFill="1" applyBorder="1" applyAlignment="1">
      <alignment horizontal="left" wrapText="1"/>
    </xf>
    <xf numFmtId="3" fontId="43" fillId="54" borderId="5" xfId="145" applyNumberFormat="1" applyFont="1" applyFill="1" applyBorder="1" applyAlignment="1">
      <alignment horizontal="center" vertical="center"/>
    </xf>
    <xf numFmtId="167" fontId="60" fillId="54" borderId="5" xfId="145" applyNumberFormat="1" applyFont="1" applyFill="1" applyBorder="1" applyAlignment="1">
      <alignment horizontal="right" wrapText="1"/>
    </xf>
    <xf numFmtId="167" fontId="60" fillId="0" borderId="5" xfId="145" applyNumberFormat="1" applyFont="1" applyFill="1" applyBorder="1" applyAlignment="1">
      <alignment horizontal="center" wrapText="1"/>
    </xf>
    <xf numFmtId="3" fontId="43" fillId="0" borderId="5" xfId="145" applyNumberFormat="1" applyFont="1" applyFill="1" applyBorder="1" applyAlignment="1">
      <alignment horizontal="right" vertical="center"/>
    </xf>
    <xf numFmtId="166" fontId="60" fillId="0" borderId="0" xfId="13" applyFont="1" applyFill="1"/>
    <xf numFmtId="49" fontId="106" fillId="0" borderId="5" xfId="146" applyNumberFormat="1" applyFont="1" applyFill="1" applyBorder="1" applyAlignment="1">
      <alignment horizontal="center"/>
    </xf>
    <xf numFmtId="49" fontId="51" fillId="0" borderId="5" xfId="146" applyNumberFormat="1" applyFont="1" applyFill="1" applyBorder="1" applyAlignment="1">
      <alignment horizontal="left" wrapText="1"/>
    </xf>
    <xf numFmtId="3" fontId="43" fillId="0" borderId="5" xfId="146" applyNumberFormat="1" applyFont="1" applyFill="1" applyBorder="1" applyAlignment="1">
      <alignment horizontal="right" vertical="center"/>
    </xf>
    <xf numFmtId="0" fontId="43" fillId="0" borderId="5" xfId="6" applyFont="1" applyFill="1" applyBorder="1" applyAlignment="1">
      <alignment wrapText="1"/>
    </xf>
    <xf numFmtId="3" fontId="60" fillId="0" borderId="5" xfId="6" applyNumberFormat="1" applyFont="1" applyFill="1" applyBorder="1" applyAlignment="1">
      <alignment horizontal="right" vertical="center" wrapText="1"/>
    </xf>
    <xf numFmtId="3" fontId="60" fillId="0" borderId="5" xfId="145" applyNumberFormat="1" applyFont="1" applyFill="1" applyBorder="1" applyAlignment="1">
      <alignment horizontal="right" vertical="center"/>
    </xf>
    <xf numFmtId="0" fontId="60" fillId="0" borderId="5" xfId="6" applyFont="1" applyFill="1" applyBorder="1" applyAlignment="1">
      <alignment wrapText="1"/>
    </xf>
    <xf numFmtId="49" fontId="11" fillId="0" borderId="5" xfId="6" applyNumberFormat="1" applyFont="1" applyFill="1" applyBorder="1" applyAlignment="1">
      <alignment vertical="center"/>
    </xf>
    <xf numFmtId="49" fontId="60" fillId="0" borderId="5" xfId="6" applyNumberFormat="1" applyFont="1" applyFill="1" applyBorder="1" applyAlignment="1">
      <alignment vertical="center"/>
    </xf>
    <xf numFmtId="167" fontId="60" fillId="54" borderId="5" xfId="145" applyNumberFormat="1" applyFont="1" applyFill="1" applyBorder="1" applyAlignment="1">
      <alignment horizontal="left" vertical="center" wrapText="1"/>
    </xf>
    <xf numFmtId="3" fontId="42" fillId="54" borderId="5" xfId="146" applyNumberFormat="1" applyFont="1" applyFill="1" applyBorder="1" applyAlignment="1">
      <alignment horizontal="right" vertical="center"/>
    </xf>
    <xf numFmtId="167" fontId="49" fillId="54" borderId="5" xfId="145" applyNumberFormat="1" applyFont="1" applyFill="1" applyBorder="1" applyAlignment="1">
      <alignment horizontal="right" vertical="center" wrapText="1"/>
    </xf>
    <xf numFmtId="0" fontId="60" fillId="0" borderId="0" xfId="6" applyFont="1" applyFill="1" applyAlignment="1">
      <alignment vertical="center"/>
    </xf>
    <xf numFmtId="49" fontId="51" fillId="0" borderId="5" xfId="146" applyNumberFormat="1" applyFont="1" applyFill="1" applyBorder="1" applyAlignment="1">
      <alignment horizontal="left" vertical="center" wrapText="1"/>
    </xf>
    <xf numFmtId="0" fontId="58" fillId="0" borderId="5" xfId="6" applyFont="1" applyFill="1" applyBorder="1" applyAlignment="1">
      <alignment wrapText="1"/>
    </xf>
    <xf numFmtId="3" fontId="60" fillId="0" borderId="5" xfId="145" applyNumberFormat="1" applyFont="1" applyFill="1" applyBorder="1" applyAlignment="1">
      <alignment horizontal="right"/>
    </xf>
    <xf numFmtId="3" fontId="49" fillId="0" borderId="5" xfId="145" applyNumberFormat="1" applyFont="1" applyFill="1" applyBorder="1" applyAlignment="1">
      <alignment horizontal="right"/>
    </xf>
    <xf numFmtId="0" fontId="60" fillId="54" borderId="5" xfId="6" applyFont="1" applyFill="1" applyBorder="1" applyAlignment="1">
      <alignment wrapText="1"/>
    </xf>
    <xf numFmtId="3" fontId="60" fillId="54" borderId="5" xfId="6" applyNumberFormat="1" applyFont="1" applyFill="1" applyBorder="1" applyAlignment="1">
      <alignment horizontal="right" wrapText="1"/>
    </xf>
    <xf numFmtId="49" fontId="11" fillId="0" borderId="0" xfId="6" applyNumberFormat="1" applyFont="1" applyFill="1"/>
    <xf numFmtId="4" fontId="60" fillId="0" borderId="5" xfId="0" applyNumberFormat="1" applyFont="1" applyFill="1" applyBorder="1" applyAlignment="1">
      <alignment vertical="center" wrapText="1"/>
    </xf>
    <xf numFmtId="3" fontId="60" fillId="0" borderId="5" xfId="0" applyNumberFormat="1" applyFont="1" applyFill="1" applyBorder="1" applyAlignment="1">
      <alignment vertical="center" wrapText="1"/>
    </xf>
    <xf numFmtId="3" fontId="52" fillId="0" borderId="5" xfId="0" applyNumberFormat="1" applyFont="1" applyFill="1" applyBorder="1" applyAlignment="1">
      <alignment vertical="center"/>
    </xf>
    <xf numFmtId="0" fontId="60" fillId="0" borderId="5" xfId="0" applyFont="1" applyFill="1" applyBorder="1" applyAlignment="1">
      <alignment vertical="top" wrapText="1"/>
    </xf>
    <xf numFmtId="0" fontId="60" fillId="0" borderId="0" xfId="6" applyFont="1" applyFill="1" applyAlignment="1">
      <alignment wrapText="1"/>
    </xf>
    <xf numFmtId="167" fontId="60" fillId="0" borderId="0" xfId="145" applyNumberFormat="1" applyFont="1" applyFill="1"/>
    <xf numFmtId="0" fontId="52" fillId="0" borderId="0" xfId="0" applyFont="1" applyFill="1"/>
    <xf numFmtId="49" fontId="49" fillId="0" borderId="5" xfId="146" applyNumberFormat="1" applyFont="1" applyFill="1" applyBorder="1" applyAlignment="1">
      <alignment horizontal="center" vertical="center" wrapText="1"/>
    </xf>
    <xf numFmtId="49" fontId="52" fillId="0" borderId="5" xfId="0" applyNumberFormat="1" applyFont="1" applyFill="1" applyBorder="1"/>
    <xf numFmtId="0" fontId="52" fillId="0" borderId="5" xfId="0" applyFont="1" applyFill="1" applyBorder="1"/>
    <xf numFmtId="49" fontId="60" fillId="0" borderId="5" xfId="146" applyNumberFormat="1" applyFont="1" applyFill="1" applyBorder="1" applyAlignment="1">
      <alignment horizontal="left" wrapText="1"/>
    </xf>
    <xf numFmtId="3" fontId="52" fillId="0" borderId="5" xfId="146" applyNumberFormat="1" applyFont="1" applyFill="1" applyBorder="1" applyAlignment="1">
      <alignment horizontal="right"/>
    </xf>
    <xf numFmtId="3" fontId="60" fillId="0" borderId="5" xfId="146" applyNumberFormat="1" applyFont="1" applyFill="1" applyBorder="1" applyAlignment="1">
      <alignment horizontal="right"/>
    </xf>
    <xf numFmtId="49" fontId="60" fillId="0" borderId="5" xfId="146" applyNumberFormat="1" applyFont="1" applyFill="1" applyBorder="1" applyAlignment="1">
      <alignment horizontal="center"/>
    </xf>
    <xf numFmtId="0" fontId="60" fillId="0" borderId="5" xfId="146" applyFont="1" applyFill="1" applyBorder="1" applyAlignment="1">
      <alignment horizontal="left" wrapText="1"/>
    </xf>
    <xf numFmtId="0" fontId="60" fillId="0" borderId="5" xfId="146" applyFont="1" applyFill="1" applyBorder="1" applyAlignment="1">
      <alignment horizontal="center"/>
    </xf>
    <xf numFmtId="3" fontId="50" fillId="0" borderId="5" xfId="0" applyNumberFormat="1" applyFont="1" applyFill="1" applyBorder="1" applyAlignment="1">
      <alignment horizontal="right"/>
    </xf>
    <xf numFmtId="3" fontId="52" fillId="0" borderId="5" xfId="0" applyNumberFormat="1" applyFont="1" applyFill="1" applyBorder="1" applyAlignment="1">
      <alignment horizontal="right"/>
    </xf>
    <xf numFmtId="4" fontId="60" fillId="0" borderId="5" xfId="147" applyNumberFormat="1" applyFont="1" applyFill="1" applyBorder="1" applyAlignment="1">
      <alignment vertical="center" wrapText="1"/>
    </xf>
    <xf numFmtId="49" fontId="50" fillId="0" borderId="5" xfId="0" applyNumberFormat="1" applyFont="1" applyFill="1" applyBorder="1"/>
    <xf numFmtId="0" fontId="49" fillId="0" borderId="5" xfId="0" applyFont="1" applyFill="1" applyBorder="1" applyAlignment="1">
      <alignment vertical="top" wrapText="1"/>
    </xf>
    <xf numFmtId="3" fontId="50" fillId="36" borderId="5" xfId="0" applyNumberFormat="1" applyFont="1" applyFill="1" applyBorder="1" applyAlignment="1">
      <alignment horizontal="right"/>
    </xf>
    <xf numFmtId="0" fontId="50" fillId="0" borderId="0" xfId="0" applyFont="1" applyFill="1"/>
    <xf numFmtId="49" fontId="52" fillId="0" borderId="0" xfId="0" applyNumberFormat="1" applyFont="1" applyFill="1"/>
    <xf numFmtId="0" fontId="107" fillId="0" borderId="0" xfId="0" applyFont="1"/>
    <xf numFmtId="0" fontId="105" fillId="0" borderId="5" xfId="0" applyFont="1" applyBorder="1" applyAlignment="1">
      <alignment vertical="center"/>
    </xf>
    <xf numFmtId="0" fontId="105" fillId="0" borderId="5" xfId="0" applyFont="1" applyBorder="1" applyAlignment="1">
      <alignment vertical="center" wrapText="1"/>
    </xf>
    <xf numFmtId="0" fontId="105" fillId="0" borderId="0" xfId="0" applyFont="1" applyAlignment="1">
      <alignment vertical="center" wrapText="1"/>
    </xf>
    <xf numFmtId="0" fontId="105" fillId="0" borderId="0" xfId="0" applyFont="1" applyAlignment="1">
      <alignment vertical="center"/>
    </xf>
    <xf numFmtId="0" fontId="0" fillId="0" borderId="5" xfId="0" applyBorder="1"/>
    <xf numFmtId="3" fontId="0" fillId="0" borderId="5" xfId="0" applyNumberFormat="1" applyBorder="1" applyAlignment="1">
      <alignment wrapText="1"/>
    </xf>
    <xf numFmtId="0" fontId="105" fillId="0" borderId="5" xfId="0" applyFont="1" applyBorder="1"/>
    <xf numFmtId="3" fontId="0" fillId="0" borderId="5" xfId="0" applyNumberFormat="1" applyBorder="1"/>
    <xf numFmtId="3" fontId="0" fillId="0" borderId="0" xfId="0" applyNumberFormat="1"/>
    <xf numFmtId="3" fontId="105" fillId="0" borderId="5" xfId="0" applyNumberFormat="1" applyFont="1" applyBorder="1" applyAlignment="1">
      <alignment vertical="center" wrapText="1"/>
    </xf>
    <xf numFmtId="0" fontId="0" fillId="0" borderId="0" xfId="0" applyBorder="1"/>
    <xf numFmtId="3" fontId="0" fillId="0" borderId="0" xfId="0" applyNumberFormat="1" applyBorder="1"/>
    <xf numFmtId="0" fontId="105" fillId="0" borderId="5" xfId="0" applyFont="1" applyFill="1" applyBorder="1"/>
    <xf numFmtId="0" fontId="0" fillId="0" borderId="5" xfId="0" applyFill="1" applyBorder="1"/>
    <xf numFmtId="0" fontId="1" fillId="0" borderId="5" xfId="0" applyFont="1" applyFill="1" applyBorder="1"/>
    <xf numFmtId="3" fontId="52" fillId="0" borderId="0" xfId="0" applyNumberFormat="1" applyFont="1" applyFill="1"/>
    <xf numFmtId="3" fontId="52" fillId="0" borderId="0" xfId="0" applyNumberFormat="1" applyFont="1" applyFill="1" applyAlignment="1">
      <alignment vertical="center"/>
    </xf>
    <xf numFmtId="0" fontId="49" fillId="0" borderId="5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3" fontId="52" fillId="0" borderId="5" xfId="0" applyNumberFormat="1" applyFont="1" applyFill="1" applyBorder="1" applyAlignment="1">
      <alignment vertical="center" wrapText="1"/>
    </xf>
    <xf numFmtId="3" fontId="52" fillId="0" borderId="5" xfId="0" applyNumberFormat="1" applyFont="1" applyFill="1" applyBorder="1"/>
    <xf numFmtId="0" fontId="108" fillId="0" borderId="5" xfId="0" applyFont="1" applyFill="1" applyBorder="1"/>
    <xf numFmtId="3" fontId="108" fillId="0" borderId="5" xfId="0" applyNumberFormat="1" applyFont="1" applyFill="1" applyBorder="1" applyAlignment="1">
      <alignment vertical="center"/>
    </xf>
    <xf numFmtId="0" fontId="50" fillId="0" borderId="5" xfId="0" applyFont="1" applyFill="1" applyBorder="1"/>
    <xf numFmtId="3" fontId="50" fillId="0" borderId="5" xfId="0" applyNumberFormat="1" applyFont="1" applyFill="1" applyBorder="1" applyAlignment="1">
      <alignment vertical="center"/>
    </xf>
    <xf numFmtId="3" fontId="50" fillId="0" borderId="0" xfId="0" applyNumberFormat="1" applyFont="1" applyFill="1"/>
    <xf numFmtId="0" fontId="55" fillId="2" borderId="0" xfId="0" applyFont="1" applyFill="1" applyBorder="1" applyAlignment="1">
      <alignment horizontal="left"/>
    </xf>
    <xf numFmtId="0" fontId="51" fillId="2" borderId="0" xfId="0" applyFont="1" applyFill="1" applyBorder="1" applyAlignment="1"/>
    <xf numFmtId="0" fontId="48" fillId="2" borderId="0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left"/>
    </xf>
    <xf numFmtId="0" fontId="48" fillId="2" borderId="5" xfId="0" applyFont="1" applyFill="1" applyBorder="1" applyAlignment="1">
      <alignment wrapText="1"/>
    </xf>
    <xf numFmtId="4" fontId="48" fillId="2" borderId="5" xfId="0" applyNumberFormat="1" applyFont="1" applyFill="1" applyBorder="1" applyAlignment="1">
      <alignment horizontal="center" wrapText="1"/>
    </xf>
    <xf numFmtId="0" fontId="48" fillId="2" borderId="5" xfId="0" applyFont="1" applyFill="1" applyBorder="1" applyAlignment="1">
      <alignment horizontal="center" wrapText="1"/>
    </xf>
    <xf numFmtId="0" fontId="48" fillId="2" borderId="5" xfId="0" applyFont="1" applyFill="1" applyBorder="1" applyAlignment="1"/>
    <xf numFmtId="3" fontId="48" fillId="2" borderId="5" xfId="0" applyNumberFormat="1" applyFont="1" applyFill="1" applyBorder="1" applyAlignment="1">
      <alignment horizontal="center"/>
    </xf>
    <xf numFmtId="9" fontId="48" fillId="2" borderId="5" xfId="144" applyFont="1" applyFill="1" applyBorder="1" applyAlignment="1">
      <alignment horizontal="center"/>
    </xf>
    <xf numFmtId="0" fontId="48" fillId="2" borderId="0" xfId="0" applyFont="1" applyFill="1" applyBorder="1" applyAlignment="1">
      <alignment horizontal="left"/>
    </xf>
    <xf numFmtId="4" fontId="48" fillId="2" borderId="5" xfId="0" applyNumberFormat="1" applyFont="1" applyFill="1" applyBorder="1" applyAlignment="1">
      <alignment wrapText="1"/>
    </xf>
    <xf numFmtId="9" fontId="48" fillId="2" borderId="5" xfId="144" applyNumberFormat="1" applyFont="1" applyFill="1" applyBorder="1" applyAlignment="1">
      <alignment horizontal="center"/>
    </xf>
    <xf numFmtId="4" fontId="51" fillId="2" borderId="5" xfId="0" applyNumberFormat="1" applyFont="1" applyFill="1" applyBorder="1" applyAlignment="1">
      <alignment wrapText="1"/>
    </xf>
    <xf numFmtId="3" fontId="51" fillId="2" borderId="5" xfId="0" applyNumberFormat="1" applyFont="1" applyFill="1" applyBorder="1" applyAlignment="1">
      <alignment horizontal="center"/>
    </xf>
    <xf numFmtId="9" fontId="51" fillId="2" borderId="5" xfId="144" applyNumberFormat="1" applyFont="1" applyFill="1" applyBorder="1" applyAlignment="1">
      <alignment horizontal="center"/>
    </xf>
    <xf numFmtId="0" fontId="48" fillId="2" borderId="5" xfId="0" applyFont="1" applyFill="1" applyBorder="1" applyAlignment="1">
      <alignment horizontal="left" wrapText="1"/>
    </xf>
    <xf numFmtId="0" fontId="51" fillId="2" borderId="5" xfId="0" applyFont="1" applyFill="1" applyBorder="1" applyAlignment="1"/>
    <xf numFmtId="0" fontId="48" fillId="2" borderId="5" xfId="0" applyFont="1" applyFill="1" applyBorder="1" applyAlignment="1">
      <alignment horizontal="center"/>
    </xf>
    <xf numFmtId="3" fontId="51" fillId="2" borderId="0" xfId="0" applyNumberFormat="1" applyFont="1" applyFill="1" applyBorder="1" applyAlignment="1"/>
    <xf numFmtId="0" fontId="105" fillId="0" borderId="0" xfId="0" applyFont="1" applyFill="1" applyBorder="1"/>
    <xf numFmtId="4" fontId="62" fillId="0" borderId="5" xfId="0" applyNumberFormat="1" applyFont="1" applyFill="1" applyBorder="1"/>
    <xf numFmtId="0" fontId="51" fillId="0" borderId="5" xfId="0" applyFont="1" applyFill="1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111" fillId="36" borderId="5" xfId="0" applyFont="1" applyFill="1" applyBorder="1" applyAlignment="1">
      <alignment horizontal="center" vertical="center"/>
    </xf>
    <xf numFmtId="0" fontId="42" fillId="36" borderId="5" xfId="0" applyFont="1" applyFill="1" applyBorder="1" applyAlignment="1">
      <alignment horizontal="center" vertical="center" wrapText="1"/>
    </xf>
    <xf numFmtId="186" fontId="42" fillId="36" borderId="5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47" fillId="0" borderId="5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left" vertical="center" wrapText="1"/>
    </xf>
    <xf numFmtId="186" fontId="43" fillId="0" borderId="5" xfId="13" applyNumberFormat="1" applyFont="1" applyBorder="1" applyAlignment="1">
      <alignment horizontal="center" vertical="center" wrapText="1"/>
    </xf>
    <xf numFmtId="186" fontId="43" fillId="0" borderId="5" xfId="13" applyNumberFormat="1" applyFont="1" applyFill="1" applyBorder="1" applyAlignment="1">
      <alignment horizontal="center" vertical="center" wrapText="1"/>
    </xf>
    <xf numFmtId="0" fontId="0" fillId="0" borderId="0" xfId="0" applyFill="1"/>
    <xf numFmtId="0" fontId="42" fillId="36" borderId="5" xfId="0" applyFont="1" applyFill="1" applyBorder="1" applyAlignment="1">
      <alignment horizontal="left" vertical="center" wrapText="1"/>
    </xf>
    <xf numFmtId="186" fontId="111" fillId="36" borderId="5" xfId="0" applyNumberFormat="1" applyFont="1" applyFill="1" applyBorder="1" applyAlignment="1">
      <alignment horizontal="center" vertical="center"/>
    </xf>
    <xf numFmtId="0" fontId="105" fillId="36" borderId="0" xfId="0" applyFont="1" applyFill="1"/>
    <xf numFmtId="186" fontId="42" fillId="36" borderId="5" xfId="13" applyNumberFormat="1" applyFont="1" applyFill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111" fillId="49" borderId="5" xfId="0" applyFont="1" applyFill="1" applyBorder="1" applyAlignment="1">
      <alignment horizontal="center" vertical="center"/>
    </xf>
    <xf numFmtId="0" fontId="42" fillId="49" borderId="5" xfId="0" applyFont="1" applyFill="1" applyBorder="1" applyAlignment="1">
      <alignment horizontal="left" vertical="center" wrapText="1"/>
    </xf>
    <xf numFmtId="186" fontId="42" fillId="49" borderId="5" xfId="13" applyNumberFormat="1" applyFont="1" applyFill="1" applyBorder="1" applyAlignment="1">
      <alignment horizontal="center" vertical="center" wrapText="1"/>
    </xf>
    <xf numFmtId="0" fontId="105" fillId="49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11" fillId="0" borderId="0" xfId="0" applyFont="1" applyFill="1"/>
    <xf numFmtId="0" fontId="111" fillId="0" borderId="0" xfId="0" applyFont="1" applyFill="1" applyAlignment="1">
      <alignment horizontal="center"/>
    </xf>
    <xf numFmtId="0" fontId="105" fillId="0" borderId="0" xfId="0" applyFont="1" applyFill="1"/>
    <xf numFmtId="166" fontId="0" fillId="0" borderId="0" xfId="13" applyFont="1" applyFill="1"/>
    <xf numFmtId="186" fontId="0" fillId="0" borderId="0" xfId="0" applyNumberFormat="1" applyAlignment="1">
      <alignment horizontal="center" vertical="center"/>
    </xf>
    <xf numFmtId="0" fontId="42" fillId="36" borderId="5" xfId="0" applyFont="1" applyFill="1" applyBorder="1" applyAlignment="1">
      <alignment horizontal="center" vertical="center" wrapText="1"/>
    </xf>
    <xf numFmtId="186" fontId="42" fillId="36" borderId="5" xfId="13" applyNumberFormat="1" applyFont="1" applyFill="1" applyBorder="1" applyAlignment="1">
      <alignment horizontal="center" vertical="center" wrapText="1"/>
    </xf>
    <xf numFmtId="10" fontId="60" fillId="0" borderId="5" xfId="134" applyNumberFormat="1" applyFont="1" applyBorder="1" applyAlignment="1">
      <alignment horizontal="center" vertical="center"/>
    </xf>
    <xf numFmtId="10" fontId="52" fillId="0" borderId="51" xfId="133" applyNumberFormat="1" applyFont="1" applyBorder="1" applyAlignment="1">
      <alignment horizontal="center" vertical="center"/>
    </xf>
    <xf numFmtId="10" fontId="52" fillId="0" borderId="54" xfId="133" applyNumberFormat="1" applyFont="1" applyBorder="1" applyAlignment="1">
      <alignment horizontal="center" vertical="center"/>
    </xf>
    <xf numFmtId="10" fontId="52" fillId="0" borderId="54" xfId="133" applyNumberFormat="1" applyFont="1" applyBorder="1" applyAlignment="1">
      <alignment horizontal="center" vertical="center" wrapText="1"/>
    </xf>
    <xf numFmtId="0" fontId="49" fillId="0" borderId="5" xfId="6" applyFont="1" applyBorder="1"/>
    <xf numFmtId="0" fontId="49" fillId="0" borderId="5" xfId="6" applyFont="1" applyBorder="1" applyAlignment="1">
      <alignment horizontal="center"/>
    </xf>
    <xf numFmtId="0" fontId="49" fillId="0" borderId="5" xfId="6" applyFont="1" applyBorder="1" applyAlignment="1">
      <alignment horizontal="left"/>
    </xf>
    <xf numFmtId="0" fontId="52" fillId="0" borderId="0" xfId="0" applyFont="1" applyAlignment="1">
      <alignment horizontal="justify" vertical="center"/>
    </xf>
    <xf numFmtId="0" fontId="60" fillId="0" borderId="5" xfId="6" applyFont="1" applyBorder="1"/>
    <xf numFmtId="0" fontId="60" fillId="0" borderId="5" xfId="6" applyFont="1" applyBorder="1" applyAlignment="1">
      <alignment horizontal="left"/>
    </xf>
    <xf numFmtId="0" fontId="49" fillId="0" borderId="5" xfId="6" applyFont="1" applyBorder="1" applyAlignment="1">
      <alignment vertical="center"/>
    </xf>
    <xf numFmtId="0" fontId="49" fillId="0" borderId="5" xfId="6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60" fillId="0" borderId="5" xfId="6" applyFont="1" applyBorder="1" applyAlignment="1">
      <alignment vertical="center"/>
    </xf>
    <xf numFmtId="171" fontId="60" fillId="0" borderId="5" xfId="6" applyNumberFormat="1" applyFont="1" applyFill="1" applyBorder="1" applyAlignment="1">
      <alignment horizontal="center" vertical="center"/>
    </xf>
    <xf numFmtId="0" fontId="60" fillId="0" borderId="5" xfId="6" applyFont="1" applyBorder="1" applyAlignment="1">
      <alignment horizontal="left" vertical="center"/>
    </xf>
    <xf numFmtId="0" fontId="60" fillId="0" borderId="5" xfId="6" applyFont="1" applyBorder="1" applyAlignment="1">
      <alignment horizontal="left" vertical="center" wrapText="1"/>
    </xf>
    <xf numFmtId="0" fontId="60" fillId="0" borderId="0" xfId="6" applyFont="1" applyBorder="1" applyAlignment="1">
      <alignment horizontal="left" vertical="center"/>
    </xf>
    <xf numFmtId="3" fontId="51" fillId="0" borderId="0" xfId="1" applyNumberFormat="1" applyFont="1" applyFill="1" applyBorder="1" applyAlignment="1">
      <alignment wrapText="1"/>
    </xf>
    <xf numFmtId="3" fontId="51" fillId="0" borderId="0" xfId="1" applyNumberFormat="1" applyFont="1" applyFill="1" applyBorder="1" applyAlignment="1">
      <alignment horizontal="left" vertical="top" wrapText="1"/>
    </xf>
    <xf numFmtId="0" fontId="51" fillId="0" borderId="0" xfId="2" applyFont="1" applyFill="1"/>
    <xf numFmtId="3" fontId="48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51" fillId="0" borderId="5" xfId="3" applyNumberFormat="1" applyFont="1" applyFill="1" applyBorder="1" applyAlignment="1" applyProtection="1">
      <alignment horizontal="left" vertical="center" wrapText="1"/>
      <protection locked="0"/>
    </xf>
    <xf numFmtId="3" fontId="48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48" fillId="0" borderId="5" xfId="3" applyFont="1" applyFill="1" applyBorder="1" applyAlignment="1">
      <alignment horizontal="center" vertical="center" wrapText="1"/>
    </xf>
    <xf numFmtId="0" fontId="51" fillId="0" borderId="5" xfId="3" applyFont="1" applyFill="1" applyBorder="1" applyAlignment="1">
      <alignment horizontal="left" vertical="center" wrapText="1"/>
    </xf>
    <xf numFmtId="0" fontId="113" fillId="0" borderId="5" xfId="3" applyFont="1" applyFill="1" applyBorder="1" applyAlignment="1">
      <alignment vertical="center" wrapText="1"/>
    </xf>
    <xf numFmtId="0" fontId="48" fillId="0" borderId="0" xfId="2" applyFont="1" applyFill="1"/>
    <xf numFmtId="167" fontId="48" fillId="0" borderId="0" xfId="2" applyNumberFormat="1" applyFont="1" applyFill="1"/>
    <xf numFmtId="0" fontId="114" fillId="0" borderId="5" xfId="3" applyFont="1" applyFill="1" applyBorder="1" applyAlignment="1">
      <alignment horizontal="center" vertical="center" wrapText="1"/>
    </xf>
    <xf numFmtId="0" fontId="114" fillId="0" borderId="5" xfId="3" applyFont="1" applyFill="1" applyBorder="1" applyAlignment="1">
      <alignment vertical="center" wrapText="1"/>
    </xf>
    <xf numFmtId="0" fontId="51" fillId="0" borderId="5" xfId="2" applyFont="1" applyFill="1" applyBorder="1"/>
    <xf numFmtId="3" fontId="100" fillId="0" borderId="5" xfId="1" applyNumberFormat="1" applyFont="1" applyFill="1" applyBorder="1" applyAlignment="1" applyProtection="1">
      <alignment horizontal="left" vertical="center" wrapText="1"/>
      <protection locked="0"/>
    </xf>
    <xf numFmtId="3" fontId="62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51" fillId="0" borderId="5" xfId="1" applyNumberFormat="1" applyFont="1" applyFill="1" applyBorder="1" applyAlignment="1">
      <alignment horizontal="center" vertical="center" wrapText="1"/>
    </xf>
    <xf numFmtId="3" fontId="48" fillId="0" borderId="5" xfId="1" applyNumberFormat="1" applyFont="1" applyFill="1" applyBorder="1" applyAlignment="1">
      <alignment vertical="center" wrapText="1"/>
    </xf>
    <xf numFmtId="2" fontId="113" fillId="0" borderId="5" xfId="3" applyNumberFormat="1" applyFont="1" applyFill="1" applyBorder="1" applyAlignment="1">
      <alignment vertical="center" wrapText="1"/>
    </xf>
    <xf numFmtId="3" fontId="51" fillId="0" borderId="0" xfId="1" applyNumberFormat="1" applyFont="1" applyFill="1" applyBorder="1" applyAlignment="1">
      <alignment horizontal="right" wrapText="1"/>
    </xf>
    <xf numFmtId="3" fontId="51" fillId="0" borderId="0" xfId="1" applyNumberFormat="1" applyFont="1" applyFill="1" applyBorder="1" applyAlignment="1">
      <alignment horizontal="right" vertical="top" wrapText="1"/>
    </xf>
    <xf numFmtId="168" fontId="51" fillId="0" borderId="0" xfId="5" applyNumberFormat="1" applyFont="1" applyFill="1" applyBorder="1" applyAlignment="1">
      <alignment wrapText="1"/>
    </xf>
    <xf numFmtId="168" fontId="51" fillId="0" borderId="0" xfId="5" applyNumberFormat="1" applyFont="1" applyFill="1" applyBorder="1" applyAlignment="1">
      <alignment horizontal="left" vertical="top" wrapText="1"/>
    </xf>
    <xf numFmtId="167" fontId="48" fillId="0" borderId="0" xfId="4" applyNumberFormat="1" applyFont="1" applyFill="1" applyBorder="1" applyAlignment="1">
      <alignment horizontal="right" vertical="center" wrapText="1"/>
    </xf>
    <xf numFmtId="173" fontId="49" fillId="0" borderId="5" xfId="4" applyNumberFormat="1" applyFont="1" applyFill="1" applyBorder="1" applyAlignment="1">
      <alignment horizontal="right" vertical="center" wrapText="1"/>
    </xf>
    <xf numFmtId="173" fontId="115" fillId="0" borderId="5" xfId="4" applyNumberFormat="1" applyFont="1" applyFill="1" applyBorder="1" applyAlignment="1">
      <alignment horizontal="right" vertical="center" wrapText="1"/>
    </xf>
    <xf numFmtId="173" fontId="60" fillId="0" borderId="5" xfId="4" applyNumberFormat="1" applyFont="1" applyFill="1" applyBorder="1" applyAlignment="1">
      <alignment horizontal="right" vertical="center" wrapText="1"/>
    </xf>
    <xf numFmtId="173" fontId="116" fillId="0" borderId="5" xfId="4" applyNumberFormat="1" applyFont="1" applyFill="1" applyBorder="1" applyAlignment="1">
      <alignment horizontal="right" vertical="center" wrapText="1"/>
    </xf>
    <xf numFmtId="173" fontId="49" fillId="0" borderId="5" xfId="4" applyNumberFormat="1" applyFont="1" applyFill="1" applyBorder="1" applyAlignment="1" applyProtection="1">
      <alignment horizontal="right" vertical="center" wrapText="1"/>
      <protection locked="0"/>
    </xf>
    <xf numFmtId="173" fontId="60" fillId="0" borderId="5" xfId="4" applyNumberFormat="1" applyFont="1" applyFill="1" applyBorder="1" applyAlignment="1" applyProtection="1">
      <alignment horizontal="right" vertical="center" wrapText="1"/>
      <protection locked="0"/>
    </xf>
    <xf numFmtId="10" fontId="60" fillId="0" borderId="0" xfId="134" applyNumberFormat="1" applyFont="1" applyBorder="1"/>
    <xf numFmtId="0" fontId="60" fillId="0" borderId="0" xfId="6" applyFont="1"/>
    <xf numFmtId="0" fontId="49" fillId="0" borderId="0" xfId="6" applyFont="1"/>
    <xf numFmtId="167" fontId="60" fillId="0" borderId="0" xfId="132" applyNumberFormat="1" applyFont="1"/>
    <xf numFmtId="0" fontId="60" fillId="0" borderId="0" xfId="132" applyNumberFormat="1" applyFont="1"/>
    <xf numFmtId="4" fontId="60" fillId="0" borderId="0" xfId="6" applyNumberFormat="1" applyFont="1"/>
    <xf numFmtId="167" fontId="60" fillId="0" borderId="0" xfId="132" applyNumberFormat="1" applyFont="1" applyAlignment="1">
      <alignment wrapText="1"/>
    </xf>
    <xf numFmtId="3" fontId="49" fillId="0" borderId="5" xfId="6" applyNumberFormat="1" applyFont="1" applyBorder="1" applyAlignment="1">
      <alignment horizontal="center"/>
    </xf>
    <xf numFmtId="3" fontId="49" fillId="0" borderId="5" xfId="6" applyNumberFormat="1" applyFont="1" applyFill="1" applyBorder="1" applyAlignment="1">
      <alignment horizontal="center"/>
    </xf>
    <xf numFmtId="168" fontId="60" fillId="0" borderId="0" xfId="144" applyNumberFormat="1" applyFont="1"/>
    <xf numFmtId="3" fontId="60" fillId="0" borderId="0" xfId="132" applyNumberFormat="1" applyFont="1"/>
    <xf numFmtId="3" fontId="49" fillId="0" borderId="0" xfId="6" applyNumberFormat="1" applyFont="1"/>
    <xf numFmtId="166" fontId="60" fillId="0" borderId="0" xfId="6" applyNumberFormat="1" applyFont="1"/>
    <xf numFmtId="3" fontId="49" fillId="0" borderId="5" xfId="6" applyNumberFormat="1" applyFont="1" applyBorder="1" applyAlignment="1">
      <alignment horizontal="center" vertical="center"/>
    </xf>
    <xf numFmtId="3" fontId="49" fillId="0" borderId="5" xfId="6" applyNumberFormat="1" applyFont="1" applyFill="1" applyBorder="1" applyAlignment="1">
      <alignment horizontal="center" vertical="center"/>
    </xf>
    <xf numFmtId="3" fontId="60" fillId="0" borderId="0" xfId="6" applyNumberFormat="1" applyFont="1"/>
    <xf numFmtId="185" fontId="60" fillId="0" borderId="0" xfId="6" applyNumberFormat="1" applyFont="1"/>
    <xf numFmtId="167" fontId="60" fillId="0" borderId="0" xfId="6" applyNumberFormat="1" applyFont="1"/>
    <xf numFmtId="4" fontId="60" fillId="0" borderId="5" xfId="6" applyNumberFormat="1" applyFont="1" applyBorder="1" applyAlignment="1">
      <alignment horizontal="center"/>
    </xf>
    <xf numFmtId="4" fontId="60" fillId="0" borderId="5" xfId="6" applyNumberFormat="1" applyFont="1" applyFill="1" applyBorder="1" applyAlignment="1">
      <alignment horizontal="center"/>
    </xf>
    <xf numFmtId="182" fontId="60" fillId="0" borderId="0" xfId="6" applyNumberFormat="1" applyFont="1"/>
    <xf numFmtId="3" fontId="60" fillId="0" borderId="5" xfId="6" applyNumberFormat="1" applyFont="1" applyFill="1" applyBorder="1" applyAlignment="1">
      <alignment horizontal="center"/>
    </xf>
    <xf numFmtId="0" fontId="60" fillId="0" borderId="5" xfId="6" applyFont="1" applyFill="1" applyBorder="1"/>
    <xf numFmtId="167" fontId="60" fillId="0" borderId="5" xfId="132" applyNumberFormat="1" applyFont="1" applyFill="1" applyBorder="1"/>
    <xf numFmtId="3" fontId="60" fillId="0" borderId="5" xfId="132" applyNumberFormat="1" applyFont="1" applyFill="1" applyBorder="1"/>
    <xf numFmtId="3" fontId="60" fillId="0" borderId="5" xfId="6" applyNumberFormat="1" applyFont="1" applyBorder="1"/>
    <xf numFmtId="167" fontId="60" fillId="0" borderId="5" xfId="132" applyNumberFormat="1" applyFont="1" applyBorder="1" applyAlignment="1">
      <alignment horizontal="center"/>
    </xf>
    <xf numFmtId="167" fontId="60" fillId="0" borderId="5" xfId="132" applyNumberFormat="1" applyFont="1" applyFill="1" applyBorder="1" applyAlignment="1">
      <alignment horizontal="center"/>
    </xf>
    <xf numFmtId="3" fontId="60" fillId="0" borderId="5" xfId="132" applyNumberFormat="1" applyFont="1" applyFill="1" applyBorder="1" applyAlignment="1">
      <alignment horizontal="center"/>
    </xf>
    <xf numFmtId="167" fontId="49" fillId="0" borderId="5" xfId="132" applyNumberFormat="1" applyFont="1" applyBorder="1" applyAlignment="1">
      <alignment horizontal="center"/>
    </xf>
    <xf numFmtId="167" fontId="49" fillId="0" borderId="5" xfId="132" applyNumberFormat="1" applyFont="1" applyFill="1" applyBorder="1" applyAlignment="1">
      <alignment horizontal="center"/>
    </xf>
    <xf numFmtId="3" fontId="49" fillId="0" borderId="5" xfId="132" applyNumberFormat="1" applyFont="1" applyFill="1" applyBorder="1" applyAlignment="1">
      <alignment horizontal="center"/>
    </xf>
    <xf numFmtId="182" fontId="49" fillId="0" borderId="0" xfId="6" applyNumberFormat="1" applyFont="1"/>
    <xf numFmtId="0" fontId="60" fillId="0" borderId="0" xfId="6" applyFont="1" applyBorder="1"/>
    <xf numFmtId="0" fontId="49" fillId="2" borderId="5" xfId="6" applyFont="1" applyFill="1" applyBorder="1"/>
    <xf numFmtId="167" fontId="60" fillId="2" borderId="5" xfId="132" applyNumberFormat="1" applyFont="1" applyFill="1" applyBorder="1" applyAlignment="1">
      <alignment horizontal="center"/>
    </xf>
    <xf numFmtId="168" fontId="60" fillId="0" borderId="0" xfId="134" applyNumberFormat="1" applyFont="1"/>
    <xf numFmtId="171" fontId="60" fillId="0" borderId="0" xfId="6" applyNumberFormat="1" applyFont="1"/>
    <xf numFmtId="168" fontId="60" fillId="0" borderId="0" xfId="6" applyNumberFormat="1" applyFont="1"/>
    <xf numFmtId="171" fontId="60" fillId="0" borderId="5" xfId="6" applyNumberFormat="1" applyFont="1" applyBorder="1"/>
    <xf numFmtId="171" fontId="60" fillId="0" borderId="5" xfId="6" applyNumberFormat="1" applyFont="1" applyFill="1" applyBorder="1"/>
    <xf numFmtId="3" fontId="60" fillId="0" borderId="5" xfId="6" applyNumberFormat="1" applyFont="1" applyFill="1" applyBorder="1"/>
    <xf numFmtId="168" fontId="60" fillId="0" borderId="5" xfId="134" applyNumberFormat="1" applyFont="1" applyBorder="1"/>
    <xf numFmtId="168" fontId="60" fillId="0" borderId="5" xfId="134" applyNumberFormat="1" applyFont="1" applyFill="1" applyBorder="1"/>
    <xf numFmtId="0" fontId="49" fillId="0" borderId="5" xfId="6" applyFont="1" applyBorder="1" applyAlignment="1">
      <alignment horizontal="left" vertical="center"/>
    </xf>
    <xf numFmtId="168" fontId="49" fillId="0" borderId="5" xfId="135" applyNumberFormat="1" applyFont="1" applyBorder="1" applyAlignment="1">
      <alignment horizontal="center" vertical="center"/>
    </xf>
    <xf numFmtId="168" fontId="49" fillId="0" borderId="5" xfId="135" applyNumberFormat="1" applyFont="1" applyFill="1" applyBorder="1" applyAlignment="1">
      <alignment horizontal="center" vertical="center"/>
    </xf>
    <xf numFmtId="10" fontId="60" fillId="0" borderId="0" xfId="134" applyNumberFormat="1" applyFont="1"/>
    <xf numFmtId="0" fontId="49" fillId="0" borderId="5" xfId="6" applyFont="1" applyBorder="1" applyAlignment="1">
      <alignment horizontal="left" vertical="center" wrapText="1"/>
    </xf>
    <xf numFmtId="184" fontId="60" fillId="0" borderId="0" xfId="6" applyNumberFormat="1" applyFont="1"/>
    <xf numFmtId="0" fontId="60" fillId="0" borderId="5" xfId="6" applyNumberFormat="1" applyFont="1" applyBorder="1" applyAlignment="1">
      <alignment vertical="center"/>
    </xf>
    <xf numFmtId="1" fontId="117" fillId="36" borderId="0" xfId="6" applyNumberFormat="1" applyFont="1" applyFill="1"/>
    <xf numFmtId="167" fontId="117" fillId="36" borderId="0" xfId="132" applyNumberFormat="1" applyFont="1" applyFill="1"/>
    <xf numFmtId="0" fontId="117" fillId="36" borderId="0" xfId="6" applyFont="1" applyFill="1"/>
    <xf numFmtId="172" fontId="50" fillId="36" borderId="5" xfId="133" applyNumberFormat="1" applyFont="1" applyFill="1" applyBorder="1" applyAlignment="1">
      <alignment horizontal="right" wrapText="1"/>
    </xf>
    <xf numFmtId="172" fontId="50" fillId="36" borderId="5" xfId="134" applyNumberFormat="1" applyFont="1" applyFill="1" applyBorder="1" applyAlignment="1">
      <alignment horizontal="right" wrapText="1"/>
    </xf>
    <xf numFmtId="167" fontId="60" fillId="0" borderId="5" xfId="132" applyNumberFormat="1" applyFont="1" applyBorder="1"/>
    <xf numFmtId="9" fontId="49" fillId="36" borderId="5" xfId="134" applyFont="1" applyFill="1" applyBorder="1" applyAlignment="1">
      <alignment horizontal="center" vertical="center"/>
    </xf>
    <xf numFmtId="9" fontId="60" fillId="0" borderId="0" xfId="134" applyFont="1"/>
    <xf numFmtId="168" fontId="60" fillId="0" borderId="0" xfId="135" applyNumberFormat="1" applyFont="1"/>
    <xf numFmtId="4" fontId="49" fillId="0" borderId="5" xfId="6" applyNumberFormat="1" applyFont="1" applyBorder="1" applyAlignment="1">
      <alignment horizontal="center"/>
    </xf>
    <xf numFmtId="4" fontId="49" fillId="0" borderId="5" xfId="6" applyNumberFormat="1" applyFont="1" applyFill="1" applyBorder="1" applyAlignment="1">
      <alignment horizontal="center"/>
    </xf>
    <xf numFmtId="3" fontId="49" fillId="0" borderId="5" xfId="133" applyNumberFormat="1" applyFont="1" applyFill="1" applyBorder="1" applyAlignment="1">
      <alignment horizontal="center" wrapText="1"/>
    </xf>
    <xf numFmtId="168" fontId="49" fillId="0" borderId="0" xfId="144" applyNumberFormat="1" applyFont="1"/>
    <xf numFmtId="3" fontId="49" fillId="0" borderId="0" xfId="132" applyNumberFormat="1" applyFont="1"/>
    <xf numFmtId="0" fontId="60" fillId="0" borderId="0" xfId="2" applyFont="1" applyFill="1" applyBorder="1" applyAlignment="1" applyProtection="1">
      <alignment horizontal="left" vertical="center"/>
      <protection locked="0"/>
    </xf>
    <xf numFmtId="0" fontId="60" fillId="0" borderId="0" xfId="2" applyFont="1" applyFill="1" applyBorder="1" applyAlignment="1" applyProtection="1">
      <alignment horizontal="left" vertical="center" wrapText="1"/>
      <protection locked="0"/>
    </xf>
    <xf numFmtId="0" fontId="60" fillId="0" borderId="0" xfId="2" applyFont="1" applyFill="1" applyBorder="1" applyAlignment="1" applyProtection="1">
      <alignment vertical="center"/>
      <protection locked="0"/>
    </xf>
    <xf numFmtId="0" fontId="60" fillId="0" borderId="0" xfId="6" applyFont="1" applyFill="1" applyBorder="1" applyAlignment="1">
      <alignment vertical="center"/>
    </xf>
    <xf numFmtId="0" fontId="118" fillId="0" borderId="5" xfId="3" applyFont="1" applyFill="1" applyBorder="1" applyAlignment="1">
      <alignment horizontal="center" vertical="center" wrapText="1"/>
    </xf>
    <xf numFmtId="0" fontId="60" fillId="0" borderId="5" xfId="3" applyFont="1" applyFill="1" applyBorder="1" applyAlignment="1">
      <alignment horizontal="left" vertical="center" wrapText="1"/>
    </xf>
    <xf numFmtId="0" fontId="119" fillId="0" borderId="5" xfId="3" applyFont="1" applyFill="1" applyBorder="1" applyAlignment="1">
      <alignment horizontal="left" vertical="center" wrapText="1"/>
    </xf>
    <xf numFmtId="0" fontId="60" fillId="0" borderId="5" xfId="3" applyFont="1" applyFill="1" applyBorder="1" applyAlignment="1">
      <alignment horizontal="center" vertical="center" wrapText="1"/>
    </xf>
    <xf numFmtId="0" fontId="119" fillId="0" borderId="5" xfId="3" applyFont="1" applyFill="1" applyBorder="1" applyAlignment="1">
      <alignment horizontal="center" vertical="center" wrapText="1"/>
    </xf>
    <xf numFmtId="0" fontId="60" fillId="0" borderId="5" xfId="2" applyFont="1" applyFill="1" applyBorder="1" applyAlignment="1" applyProtection="1">
      <alignment horizontal="center" vertical="center" wrapText="1"/>
      <protection locked="0"/>
    </xf>
    <xf numFmtId="2" fontId="119" fillId="0" borderId="5" xfId="3" applyNumberFormat="1" applyFont="1" applyFill="1" applyBorder="1" applyAlignment="1">
      <alignment horizontal="center" vertical="center" wrapText="1"/>
    </xf>
    <xf numFmtId="0" fontId="118" fillId="0" borderId="8" xfId="3" applyFont="1" applyFill="1" applyBorder="1" applyAlignment="1">
      <alignment horizontal="center" vertical="center" wrapText="1"/>
    </xf>
    <xf numFmtId="0" fontId="60" fillId="0" borderId="0" xfId="6" applyFont="1" applyFill="1" applyBorder="1" applyAlignment="1">
      <alignment horizontal="center" vertical="center"/>
    </xf>
    <xf numFmtId="0" fontId="60" fillId="0" borderId="0" xfId="6" applyFont="1" applyFill="1" applyAlignment="1">
      <alignment horizontal="center" vertical="center"/>
    </xf>
    <xf numFmtId="167" fontId="120" fillId="0" borderId="5" xfId="7" applyNumberFormat="1" applyFont="1" applyFill="1" applyBorder="1" applyAlignment="1">
      <alignment horizontal="left" vertical="center" wrapText="1"/>
    </xf>
    <xf numFmtId="167" fontId="121" fillId="0" borderId="5" xfId="3" applyNumberFormat="1" applyFont="1" applyFill="1" applyBorder="1" applyAlignment="1">
      <alignment horizontal="left" vertical="center" wrapText="1"/>
    </xf>
    <xf numFmtId="0" fontId="11" fillId="0" borderId="0" xfId="6" applyFont="1" applyFill="1" applyBorder="1" applyAlignment="1">
      <alignment vertical="center"/>
    </xf>
    <xf numFmtId="167" fontId="11" fillId="0" borderId="0" xfId="6" applyNumberFormat="1" applyFont="1" applyFill="1" applyBorder="1" applyAlignment="1">
      <alignment vertical="center"/>
    </xf>
    <xf numFmtId="0" fontId="11" fillId="0" borderId="0" xfId="6" applyFont="1" applyFill="1" applyAlignment="1">
      <alignment vertical="center"/>
    </xf>
    <xf numFmtId="167" fontId="118" fillId="0" borderId="5" xfId="7" applyNumberFormat="1" applyFont="1" applyFill="1" applyBorder="1" applyAlignment="1">
      <alignment horizontal="left" vertical="center" wrapText="1"/>
    </xf>
    <xf numFmtId="0" fontId="49" fillId="0" borderId="0" xfId="6" applyFont="1" applyFill="1" applyBorder="1" applyAlignment="1">
      <alignment vertical="center"/>
    </xf>
    <xf numFmtId="0" fontId="49" fillId="0" borderId="0" xfId="6" applyFont="1" applyFill="1" applyAlignment="1">
      <alignment vertical="center"/>
    </xf>
    <xf numFmtId="167" fontId="119" fillId="0" borderId="5" xfId="7" applyNumberFormat="1" applyFont="1" applyFill="1" applyBorder="1" applyAlignment="1">
      <alignment horizontal="center" vertical="center" wrapText="1"/>
    </xf>
    <xf numFmtId="167" fontId="119" fillId="0" borderId="5" xfId="7" applyNumberFormat="1" applyFont="1" applyFill="1" applyBorder="1" applyAlignment="1">
      <alignment horizontal="left" vertical="center" wrapText="1"/>
    </xf>
    <xf numFmtId="0" fontId="60" fillId="0" borderId="5" xfId="6" applyFont="1" applyFill="1" applyBorder="1" applyAlignment="1">
      <alignment vertical="center"/>
    </xf>
    <xf numFmtId="167" fontId="119" fillId="0" borderId="5" xfId="7" applyNumberFormat="1" applyFont="1" applyFill="1" applyBorder="1" applyAlignment="1">
      <alignment horizontal="right" vertical="center" wrapText="1"/>
    </xf>
    <xf numFmtId="167" fontId="49" fillId="0" borderId="0" xfId="6" applyNumberFormat="1" applyFont="1" applyFill="1" applyBorder="1" applyAlignment="1">
      <alignment vertical="center"/>
    </xf>
    <xf numFmtId="0" fontId="49" fillId="0" borderId="0" xfId="2" applyFont="1" applyFill="1" applyBorder="1" applyAlignment="1" applyProtection="1">
      <alignment horizontal="center" vertical="center" wrapText="1"/>
      <protection locked="0"/>
    </xf>
    <xf numFmtId="167" fontId="9" fillId="0" borderId="0" xfId="3" applyNumberFormat="1" applyFont="1" applyFill="1" applyBorder="1" applyAlignment="1">
      <alignment horizontal="right" vertical="center" wrapText="1"/>
    </xf>
    <xf numFmtId="167" fontId="49" fillId="0" borderId="0" xfId="3" applyNumberFormat="1" applyFont="1" applyFill="1" applyBorder="1" applyAlignment="1">
      <alignment horizontal="right" vertical="center" wrapText="1"/>
    </xf>
    <xf numFmtId="173" fontId="49" fillId="0" borderId="0" xfId="3" applyNumberFormat="1" applyFont="1" applyFill="1" applyBorder="1" applyAlignment="1">
      <alignment horizontal="right" vertical="center" wrapText="1"/>
    </xf>
    <xf numFmtId="3" fontId="60" fillId="0" borderId="0" xfId="2" applyNumberFormat="1" applyFont="1" applyFill="1" applyBorder="1" applyAlignment="1" applyProtection="1">
      <alignment vertical="center"/>
      <protection locked="0"/>
    </xf>
    <xf numFmtId="167" fontId="60" fillId="0" borderId="0" xfId="2" applyNumberFormat="1" applyFont="1" applyFill="1" applyBorder="1" applyAlignment="1" applyProtection="1">
      <alignment vertical="center"/>
      <protection locked="0"/>
    </xf>
    <xf numFmtId="167" fontId="49" fillId="0" borderId="0" xfId="7" applyNumberFormat="1" applyFont="1" applyFill="1" applyBorder="1" applyAlignment="1" applyProtection="1">
      <alignment vertical="center"/>
      <protection locked="0"/>
    </xf>
    <xf numFmtId="167" fontId="49" fillId="0" borderId="0" xfId="4" applyNumberFormat="1" applyFont="1" applyFill="1" applyBorder="1" applyAlignment="1">
      <alignment horizontal="right" vertical="center" wrapText="1"/>
    </xf>
    <xf numFmtId="0" fontId="122" fillId="0" borderId="0" xfId="2" applyFont="1" applyFill="1" applyBorder="1" applyAlignment="1" applyProtection="1">
      <alignment horizontal="left" vertical="center" wrapText="1"/>
      <protection locked="0"/>
    </xf>
    <xf numFmtId="0" fontId="122" fillId="0" borderId="0" xfId="2" applyFont="1" applyFill="1" applyBorder="1" applyAlignment="1" applyProtection="1">
      <alignment vertical="center"/>
      <protection locked="0"/>
    </xf>
    <xf numFmtId="167" fontId="118" fillId="0" borderId="0" xfId="7" applyNumberFormat="1" applyFont="1" applyFill="1" applyBorder="1" applyAlignment="1">
      <alignment horizontal="right" vertical="center" wrapText="1"/>
    </xf>
    <xf numFmtId="167" fontId="122" fillId="0" borderId="0" xfId="2" applyNumberFormat="1" applyFont="1" applyFill="1" applyBorder="1" applyAlignment="1" applyProtection="1">
      <alignment horizontal="left" vertical="center" wrapText="1"/>
      <protection locked="0"/>
    </xf>
    <xf numFmtId="167" fontId="122" fillId="0" borderId="0" xfId="2" applyNumberFormat="1" applyFont="1" applyFill="1" applyBorder="1" applyAlignment="1" applyProtection="1">
      <alignment vertical="center"/>
      <protection locked="0"/>
    </xf>
    <xf numFmtId="167" fontId="60" fillId="0" borderId="0" xfId="6" applyNumberFormat="1" applyFont="1" applyFill="1" applyBorder="1" applyAlignment="1">
      <alignment vertical="center"/>
    </xf>
    <xf numFmtId="0" fontId="122" fillId="0" borderId="0" xfId="6" applyFont="1" applyFill="1" applyBorder="1" applyAlignment="1">
      <alignment vertical="center"/>
    </xf>
    <xf numFmtId="168" fontId="118" fillId="0" borderId="0" xfId="5" applyNumberFormat="1" applyFont="1" applyFill="1" applyBorder="1" applyAlignment="1">
      <alignment horizontal="right" vertical="center" wrapText="1"/>
    </xf>
    <xf numFmtId="168" fontId="60" fillId="0" borderId="0" xfId="5" applyNumberFormat="1" applyFont="1" applyFill="1" applyBorder="1" applyAlignment="1">
      <alignment vertical="center"/>
    </xf>
    <xf numFmtId="167" fontId="60" fillId="0" borderId="0" xfId="6" applyNumberFormat="1" applyFont="1" applyFill="1" applyAlignment="1">
      <alignment vertical="center"/>
    </xf>
    <xf numFmtId="167" fontId="122" fillId="0" borderId="0" xfId="6" applyNumberFormat="1" applyFont="1" applyFill="1" applyAlignment="1">
      <alignment vertical="center"/>
    </xf>
    <xf numFmtId="4" fontId="60" fillId="0" borderId="0" xfId="2" applyNumberFormat="1" applyFont="1" applyFill="1" applyBorder="1" applyAlignment="1" applyProtection="1">
      <alignment vertical="center"/>
      <protection locked="0"/>
    </xf>
    <xf numFmtId="0" fontId="122" fillId="0" borderId="0" xfId="6" applyFont="1" applyFill="1" applyAlignment="1">
      <alignment vertical="center"/>
    </xf>
    <xf numFmtId="165" fontId="60" fillId="0" borderId="0" xfId="2" applyNumberFormat="1" applyFont="1" applyFill="1" applyBorder="1" applyAlignment="1" applyProtection="1">
      <alignment vertical="center"/>
      <protection locked="0"/>
    </xf>
    <xf numFmtId="173" fontId="60" fillId="0" borderId="0" xfId="2" applyNumberFormat="1" applyFont="1" applyFill="1" applyBorder="1" applyAlignment="1" applyProtection="1">
      <alignment vertical="center"/>
      <protection locked="0"/>
    </xf>
    <xf numFmtId="3" fontId="9" fillId="0" borderId="5" xfId="3" applyNumberFormat="1" applyFont="1" applyFill="1" applyBorder="1" applyAlignment="1">
      <alignment horizontal="right" vertical="center" wrapText="1"/>
    </xf>
    <xf numFmtId="3" fontId="49" fillId="0" borderId="5" xfId="3" applyNumberFormat="1" applyFont="1" applyFill="1" applyBorder="1" applyAlignment="1">
      <alignment horizontal="right" vertical="center" wrapText="1"/>
    </xf>
    <xf numFmtId="3" fontId="60" fillId="0" borderId="5" xfId="3" applyNumberFormat="1" applyFont="1" applyFill="1" applyBorder="1" applyAlignment="1">
      <alignment horizontal="right" vertical="center" wrapText="1"/>
    </xf>
    <xf numFmtId="3" fontId="11" fillId="0" borderId="5" xfId="3" applyNumberFormat="1" applyFont="1" applyFill="1" applyBorder="1" applyAlignment="1">
      <alignment horizontal="right" vertical="center" wrapText="1"/>
    </xf>
    <xf numFmtId="3" fontId="60" fillId="0" borderId="5" xfId="6" applyNumberFormat="1" applyFont="1" applyFill="1" applyBorder="1" applyAlignment="1">
      <alignment vertical="center"/>
    </xf>
    <xf numFmtId="3" fontId="60" fillId="0" borderId="5" xfId="13" applyNumberFormat="1" applyFont="1" applyFill="1" applyBorder="1" applyAlignment="1">
      <alignment vertical="center"/>
    </xf>
    <xf numFmtId="167" fontId="9" fillId="0" borderId="0" xfId="6" applyNumberFormat="1" applyFont="1" applyFill="1" applyBorder="1" applyAlignment="1">
      <alignment vertical="center"/>
    </xf>
    <xf numFmtId="0" fontId="60" fillId="0" borderId="0" xfId="2" applyFont="1" applyFill="1" applyAlignment="1" applyProtection="1">
      <alignment vertical="center"/>
      <protection locked="0"/>
    </xf>
    <xf numFmtId="2" fontId="49" fillId="0" borderId="0" xfId="2" applyNumberFormat="1" applyFont="1" applyFill="1" applyAlignment="1" applyProtection="1">
      <alignment vertical="center"/>
      <protection locked="0"/>
    </xf>
    <xf numFmtId="2" fontId="60" fillId="0" borderId="0" xfId="2" applyNumberFormat="1" applyFont="1" applyFill="1" applyAlignment="1" applyProtection="1">
      <alignment vertical="center"/>
      <protection locked="0"/>
    </xf>
    <xf numFmtId="0" fontId="119" fillId="0" borderId="8" xfId="3" applyFont="1" applyFill="1" applyBorder="1" applyAlignment="1">
      <alignment horizontal="left" vertical="center" wrapText="1"/>
    </xf>
    <xf numFmtId="2" fontId="119" fillId="0" borderId="8" xfId="3" applyNumberFormat="1" applyFont="1" applyFill="1" applyBorder="1" applyAlignment="1">
      <alignment horizontal="left" vertical="center" wrapText="1"/>
    </xf>
    <xf numFmtId="2" fontId="119" fillId="0" borderId="6" xfId="3" applyNumberFormat="1" applyFont="1" applyFill="1" applyBorder="1" applyAlignment="1">
      <alignment horizontal="left" vertical="center" wrapText="1"/>
    </xf>
    <xf numFmtId="2" fontId="119" fillId="0" borderId="5" xfId="3" applyNumberFormat="1" applyFont="1" applyFill="1" applyBorder="1" applyAlignment="1">
      <alignment horizontal="left" vertical="center" wrapText="1"/>
    </xf>
    <xf numFmtId="167" fontId="49" fillId="0" borderId="0" xfId="6" applyNumberFormat="1" applyFont="1" applyFill="1" applyAlignment="1">
      <alignment vertical="center"/>
    </xf>
    <xf numFmtId="0" fontId="60" fillId="0" borderId="5" xfId="3" applyFont="1" applyFill="1" applyBorder="1" applyAlignment="1">
      <alignment vertical="center" wrapText="1"/>
    </xf>
    <xf numFmtId="0" fontId="119" fillId="0" borderId="5" xfId="3" applyFont="1" applyFill="1" applyBorder="1" applyAlignment="1">
      <alignment vertical="center" wrapText="1"/>
    </xf>
    <xf numFmtId="0" fontId="60" fillId="0" borderId="0" xfId="2" applyFont="1" applyFill="1" applyAlignment="1" applyProtection="1">
      <alignment horizontal="left" vertical="center" wrapText="1"/>
      <protection locked="0"/>
    </xf>
    <xf numFmtId="3" fontId="49" fillId="0" borderId="5" xfId="7" applyNumberFormat="1" applyFont="1" applyFill="1" applyBorder="1" applyAlignment="1">
      <alignment horizontal="right" vertical="center" wrapText="1"/>
    </xf>
    <xf numFmtId="3" fontId="60" fillId="0" borderId="5" xfId="7" applyNumberFormat="1" applyFont="1" applyFill="1" applyBorder="1" applyAlignment="1">
      <alignment horizontal="right" vertical="center" wrapText="1"/>
    </xf>
    <xf numFmtId="3" fontId="60" fillId="0" borderId="0" xfId="2" applyNumberFormat="1" applyFont="1" applyFill="1" applyAlignment="1" applyProtection="1">
      <alignment vertical="center"/>
      <protection locked="0"/>
    </xf>
    <xf numFmtId="3" fontId="49" fillId="0" borderId="0" xfId="2" applyNumberFormat="1" applyFont="1" applyFill="1" applyAlignment="1" applyProtection="1">
      <alignment vertical="center"/>
      <protection locked="0"/>
    </xf>
    <xf numFmtId="3" fontId="49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49" fillId="0" borderId="5" xfId="3" applyFont="1" applyFill="1" applyBorder="1" applyAlignment="1">
      <alignment horizontal="center" vertical="center" wrapText="1"/>
    </xf>
    <xf numFmtId="3" fontId="49" fillId="0" borderId="0" xfId="6" applyNumberFormat="1" applyFont="1" applyFill="1" applyBorder="1" applyAlignment="1">
      <alignment vertical="center"/>
    </xf>
    <xf numFmtId="3" fontId="49" fillId="0" borderId="0" xfId="5" applyNumberFormat="1" applyFont="1" applyFill="1" applyBorder="1" applyAlignment="1" applyProtection="1">
      <alignment vertical="center"/>
      <protection locked="0"/>
    </xf>
    <xf numFmtId="3" fontId="49" fillId="0" borderId="0" xfId="2" applyNumberFormat="1" applyFont="1" applyFill="1" applyBorder="1" applyAlignment="1" applyProtection="1">
      <alignment vertical="center"/>
      <protection locked="0"/>
    </xf>
    <xf numFmtId="2" fontId="49" fillId="0" borderId="0" xfId="2" applyNumberFormat="1" applyFont="1" applyFill="1" applyBorder="1" applyAlignment="1" applyProtection="1">
      <alignment vertical="center"/>
      <protection locked="0"/>
    </xf>
    <xf numFmtId="0" fontId="119" fillId="0" borderId="8" xfId="3" applyFont="1" applyFill="1" applyBorder="1" applyAlignment="1">
      <alignment horizontal="center" vertical="center" wrapText="1"/>
    </xf>
    <xf numFmtId="2" fontId="119" fillId="0" borderId="8" xfId="3" applyNumberFormat="1" applyFont="1" applyFill="1" applyBorder="1" applyAlignment="1">
      <alignment horizontal="center" vertical="center" wrapText="1"/>
    </xf>
    <xf numFmtId="2" fontId="119" fillId="0" borderId="6" xfId="3" applyNumberFormat="1" applyFont="1" applyFill="1" applyBorder="1" applyAlignment="1">
      <alignment horizontal="center" vertical="center" wrapText="1"/>
    </xf>
    <xf numFmtId="0" fontId="60" fillId="0" borderId="5" xfId="3" applyFont="1" applyFill="1" applyBorder="1" applyAlignment="1">
      <alignment vertical="center"/>
    </xf>
    <xf numFmtId="3" fontId="60" fillId="0" borderId="5" xfId="7" quotePrefix="1" applyNumberFormat="1" applyFont="1" applyFill="1" applyBorder="1" applyAlignment="1">
      <alignment horizontal="right" vertical="center" wrapText="1"/>
    </xf>
    <xf numFmtId="0" fontId="60" fillId="0" borderId="0" xfId="2" applyFont="1" applyFill="1" applyBorder="1" applyAlignment="1" applyProtection="1">
      <alignment vertical="center" wrapText="1"/>
      <protection locked="0"/>
    </xf>
    <xf numFmtId="0" fontId="49" fillId="0" borderId="0" xfId="2" applyFont="1" applyFill="1" applyBorder="1" applyAlignment="1" applyProtection="1">
      <alignment vertical="center"/>
      <protection locked="0"/>
    </xf>
    <xf numFmtId="0" fontId="60" fillId="0" borderId="0" xfId="6" applyFont="1" applyFill="1" applyBorder="1"/>
    <xf numFmtId="4" fontId="49" fillId="0" borderId="0" xfId="2" applyNumberFormat="1" applyFont="1" applyFill="1" applyBorder="1" applyAlignment="1" applyProtection="1">
      <alignment vertical="center"/>
      <protection locked="0"/>
    </xf>
    <xf numFmtId="3" fontId="49" fillId="0" borderId="5" xfId="1" applyNumberFormat="1" applyFont="1" applyFill="1" applyBorder="1" applyAlignment="1" applyProtection="1">
      <alignment horizontal="center" vertical="center"/>
      <protection locked="0"/>
    </xf>
    <xf numFmtId="3" fontId="4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9" fillId="0" borderId="5" xfId="3" applyFont="1" applyFill="1" applyBorder="1" applyAlignment="1">
      <alignment horizontal="center" vertical="center"/>
    </xf>
    <xf numFmtId="3" fontId="9" fillId="0" borderId="5" xfId="1" applyNumberFormat="1" applyFont="1" applyFill="1" applyBorder="1" applyAlignment="1" applyProtection="1">
      <alignment horizontal="left" vertical="center"/>
      <protection locked="0"/>
    </xf>
    <xf numFmtId="167" fontId="9" fillId="0" borderId="5" xfId="3" applyNumberFormat="1" applyFont="1" applyFill="1" applyBorder="1" applyAlignment="1">
      <alignment horizontal="left" vertical="center" wrapText="1"/>
    </xf>
    <xf numFmtId="167" fontId="118" fillId="0" borderId="5" xfId="8" applyNumberFormat="1" applyFont="1" applyFill="1" applyBorder="1" applyAlignment="1">
      <alignment horizontal="left" vertical="center" wrapText="1"/>
    </xf>
    <xf numFmtId="167" fontId="121" fillId="0" borderId="5" xfId="8" applyNumberFormat="1" applyFont="1" applyFill="1" applyBorder="1" applyAlignment="1">
      <alignment horizontal="left" vertical="center" wrapText="1"/>
    </xf>
    <xf numFmtId="167" fontId="119" fillId="0" borderId="5" xfId="8" applyNumberFormat="1" applyFont="1" applyFill="1" applyBorder="1" applyAlignment="1">
      <alignment horizontal="center" vertical="center" wrapText="1"/>
    </xf>
    <xf numFmtId="167" fontId="119" fillId="0" borderId="5" xfId="8" applyNumberFormat="1" applyFont="1" applyFill="1" applyBorder="1" applyAlignment="1">
      <alignment horizontal="left" vertical="center" wrapText="1"/>
    </xf>
    <xf numFmtId="167" fontId="119" fillId="0" borderId="5" xfId="8" applyNumberFormat="1" applyFont="1" applyFill="1" applyBorder="1" applyAlignment="1">
      <alignment horizontal="right" vertical="center" wrapText="1"/>
    </xf>
    <xf numFmtId="167" fontId="121" fillId="0" borderId="5" xfId="7" applyNumberFormat="1" applyFont="1" applyFill="1" applyBorder="1" applyAlignment="1">
      <alignment horizontal="left" vertical="center" wrapText="1"/>
    </xf>
    <xf numFmtId="0" fontId="118" fillId="0" borderId="3" xfId="1" applyFont="1" applyFill="1" applyBorder="1" applyAlignment="1">
      <alignment horizontal="left" vertical="center" wrapText="1"/>
    </xf>
    <xf numFmtId="0" fontId="118" fillId="0" borderId="5" xfId="1" applyFont="1" applyFill="1" applyBorder="1" applyAlignment="1">
      <alignment horizontal="left" vertical="center" wrapText="1"/>
    </xf>
    <xf numFmtId="3" fontId="60" fillId="0" borderId="0" xfId="6" applyNumberFormat="1" applyFont="1" applyFill="1" applyBorder="1"/>
    <xf numFmtId="168" fontId="60" fillId="36" borderId="0" xfId="144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 horizontal="left" vertical="center" wrapText="1"/>
    </xf>
    <xf numFmtId="0" fontId="49" fillId="0" borderId="0" xfId="6" applyFont="1" applyFill="1" applyAlignment="1">
      <alignment horizontal="center" vertical="center" wrapText="1"/>
    </xf>
    <xf numFmtId="0" fontId="49" fillId="0" borderId="5" xfId="6" applyFont="1" applyFill="1" applyBorder="1" applyAlignment="1">
      <alignment horizontal="center"/>
    </xf>
    <xf numFmtId="49" fontId="11" fillId="0" borderId="5" xfId="6" applyNumberFormat="1" applyFont="1" applyFill="1" applyBorder="1" applyAlignment="1">
      <alignment vertical="center" wrapText="1"/>
    </xf>
    <xf numFmtId="49" fontId="49" fillId="0" borderId="5" xfId="146" applyNumberFormat="1" applyFont="1" applyFill="1" applyBorder="1" applyAlignment="1">
      <alignment horizontal="center" vertical="center" wrapText="1"/>
    </xf>
    <xf numFmtId="0" fontId="49" fillId="0" borderId="5" xfId="6" applyFont="1" applyFill="1" applyBorder="1" applyAlignment="1">
      <alignment horizontal="center" vertical="center"/>
    </xf>
    <xf numFmtId="3" fontId="48" fillId="0" borderId="3" xfId="1" applyNumberFormat="1" applyFont="1" applyFill="1" applyBorder="1" applyAlignment="1">
      <alignment horizontal="center" vertical="center" wrapText="1"/>
    </xf>
    <xf numFmtId="3" fontId="48" fillId="0" borderId="4" xfId="1" applyNumberFormat="1" applyFont="1" applyFill="1" applyBorder="1" applyAlignment="1">
      <alignment horizontal="center" vertical="center" wrapText="1"/>
    </xf>
    <xf numFmtId="3" fontId="112" fillId="0" borderId="0" xfId="1" applyNumberFormat="1" applyFont="1" applyFill="1" applyBorder="1" applyAlignment="1">
      <alignment horizontal="center" wrapText="1"/>
    </xf>
    <xf numFmtId="3" fontId="4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48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48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48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48" fillId="0" borderId="13" xfId="1" applyNumberFormat="1" applyFont="1" applyFill="1" applyBorder="1" applyAlignment="1" applyProtection="1">
      <alignment horizontal="center" vertical="center" wrapText="1"/>
      <protection locked="0"/>
    </xf>
    <xf numFmtId="3" fontId="4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1" fillId="0" borderId="5" xfId="2" applyFont="1" applyFill="1" applyBorder="1" applyAlignment="1">
      <alignment horizontal="center" vertical="center" wrapText="1"/>
    </xf>
    <xf numFmtId="3" fontId="4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2" applyFont="1" applyFill="1" applyBorder="1" applyAlignment="1">
      <alignment horizontal="center" vertical="center" wrapText="1"/>
    </xf>
    <xf numFmtId="0" fontId="51" fillId="0" borderId="4" xfId="2" applyFont="1" applyFill="1" applyBorder="1" applyAlignment="1">
      <alignment horizontal="center" vertical="center" wrapText="1"/>
    </xf>
    <xf numFmtId="3" fontId="4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9" fillId="0" borderId="3" xfId="2" applyFont="1" applyFill="1" applyBorder="1" applyAlignment="1" applyProtection="1">
      <alignment horizontal="center" vertical="center" wrapText="1"/>
      <protection locked="0"/>
    </xf>
    <xf numFmtId="0" fontId="49" fillId="0" borderId="4" xfId="2" applyFont="1" applyFill="1" applyBorder="1" applyAlignment="1" applyProtection="1">
      <alignment horizontal="center" vertical="center" wrapText="1"/>
      <protection locked="0"/>
    </xf>
    <xf numFmtId="3" fontId="9" fillId="0" borderId="0" xfId="1" applyNumberFormat="1" applyFont="1" applyFill="1" applyBorder="1" applyAlignment="1">
      <alignment horizontal="center" wrapText="1"/>
    </xf>
    <xf numFmtId="3" fontId="49" fillId="0" borderId="1" xfId="1" applyNumberFormat="1" applyFont="1" applyFill="1" applyBorder="1" applyAlignment="1" applyProtection="1">
      <alignment horizontal="center" vertical="center"/>
      <protection locked="0"/>
    </xf>
    <xf numFmtId="3" fontId="49" fillId="0" borderId="10" xfId="1" applyNumberFormat="1" applyFont="1" applyFill="1" applyBorder="1" applyAlignment="1" applyProtection="1">
      <alignment horizontal="center" vertical="center"/>
      <protection locked="0"/>
    </xf>
    <xf numFmtId="3" fontId="49" fillId="0" borderId="11" xfId="1" applyNumberFormat="1" applyFont="1" applyFill="1" applyBorder="1" applyAlignment="1" applyProtection="1">
      <alignment horizontal="center" vertical="center"/>
      <protection locked="0"/>
    </xf>
    <xf numFmtId="3" fontId="49" fillId="0" borderId="12" xfId="1" applyNumberFormat="1" applyFont="1" applyFill="1" applyBorder="1" applyAlignment="1" applyProtection="1">
      <alignment horizontal="center" vertical="center"/>
      <protection locked="0"/>
    </xf>
    <xf numFmtId="3" fontId="49" fillId="0" borderId="6" xfId="1" applyNumberFormat="1" applyFont="1" applyFill="1" applyBorder="1" applyAlignment="1" applyProtection="1">
      <alignment horizontal="center" vertical="center"/>
      <protection locked="0"/>
    </xf>
    <xf numFmtId="3" fontId="49" fillId="0" borderId="13" xfId="1" applyNumberFormat="1" applyFont="1" applyFill="1" applyBorder="1" applyAlignment="1" applyProtection="1">
      <alignment horizontal="center" vertical="center"/>
      <protection locked="0"/>
    </xf>
    <xf numFmtId="3" fontId="49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49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49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49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49" fillId="0" borderId="8" xfId="1" applyNumberFormat="1" applyFont="1" applyFill="1" applyBorder="1" applyAlignment="1" applyProtection="1">
      <alignment horizontal="center" vertical="center" wrapText="1"/>
      <protection locked="0"/>
    </xf>
    <xf numFmtId="167" fontId="49" fillId="0" borderId="2" xfId="7" applyNumberFormat="1" applyFont="1" applyFill="1" applyBorder="1" applyAlignment="1" applyProtection="1">
      <alignment horizontal="center" vertical="center" wrapText="1"/>
      <protection locked="0"/>
    </xf>
    <xf numFmtId="167" fontId="49" fillId="0" borderId="14" xfId="7" applyNumberFormat="1" applyFont="1" applyFill="1" applyBorder="1" applyAlignment="1" applyProtection="1">
      <alignment horizontal="center" vertical="center" wrapText="1"/>
      <protection locked="0"/>
    </xf>
    <xf numFmtId="167" fontId="49" fillId="0" borderId="8" xfId="7" applyNumberFormat="1" applyFont="1" applyFill="1" applyBorder="1" applyAlignment="1" applyProtection="1">
      <alignment horizontal="center" vertical="center" wrapText="1"/>
      <protection locked="0"/>
    </xf>
    <xf numFmtId="2" fontId="119" fillId="0" borderId="2" xfId="3" applyNumberFormat="1" applyFont="1" applyFill="1" applyBorder="1" applyAlignment="1">
      <alignment horizontal="center" vertical="center" wrapText="1"/>
    </xf>
    <xf numFmtId="0" fontId="60" fillId="0" borderId="8" xfId="6" applyFont="1" applyFill="1" applyBorder="1" applyAlignment="1">
      <alignment horizontal="center" vertical="center"/>
    </xf>
    <xf numFmtId="2" fontId="49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49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49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60" fillId="0" borderId="1" xfId="1" applyNumberFormat="1" applyFont="1" applyFill="1" applyBorder="1" applyAlignment="1" applyProtection="1">
      <alignment horizontal="center" vertical="center"/>
      <protection locked="0"/>
    </xf>
    <xf numFmtId="3" fontId="60" fillId="0" borderId="10" xfId="1" applyNumberFormat="1" applyFont="1" applyFill="1" applyBorder="1" applyAlignment="1" applyProtection="1">
      <alignment horizontal="center" vertical="center"/>
      <protection locked="0"/>
    </xf>
    <xf numFmtId="3" fontId="60" fillId="0" borderId="11" xfId="1" applyNumberFormat="1" applyFont="1" applyFill="1" applyBorder="1" applyAlignment="1" applyProtection="1">
      <alignment horizontal="center" vertical="center"/>
      <protection locked="0"/>
    </xf>
    <xf numFmtId="3" fontId="60" fillId="0" borderId="12" xfId="1" applyNumberFormat="1" applyFont="1" applyFill="1" applyBorder="1" applyAlignment="1" applyProtection="1">
      <alignment horizontal="center" vertical="center"/>
      <protection locked="0"/>
    </xf>
    <xf numFmtId="3" fontId="60" fillId="0" borderId="6" xfId="1" applyNumberFormat="1" applyFont="1" applyFill="1" applyBorder="1" applyAlignment="1" applyProtection="1">
      <alignment horizontal="center" vertical="center"/>
      <protection locked="0"/>
    </xf>
    <xf numFmtId="3" fontId="60" fillId="0" borderId="13" xfId="1" applyNumberFormat="1" applyFont="1" applyFill="1" applyBorder="1" applyAlignment="1" applyProtection="1">
      <alignment horizontal="center" vertical="center"/>
      <protection locked="0"/>
    </xf>
    <xf numFmtId="3" fontId="60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60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60" fillId="0" borderId="4" xfId="6" applyFont="1" applyFill="1" applyBorder="1" applyAlignment="1">
      <alignment horizontal="center" vertical="center" wrapText="1"/>
    </xf>
    <xf numFmtId="2" fontId="60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60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60" fillId="0" borderId="9" xfId="6" applyFont="1" applyFill="1" applyBorder="1" applyAlignment="1">
      <alignment horizontal="center" vertical="center" wrapText="1"/>
    </xf>
    <xf numFmtId="2" fontId="60" fillId="0" borderId="3" xfId="2" applyNumberFormat="1" applyFont="1" applyFill="1" applyBorder="1" applyAlignment="1" applyProtection="1">
      <alignment horizontal="center" vertical="center"/>
      <protection locked="0"/>
    </xf>
    <xf numFmtId="2" fontId="60" fillId="0" borderId="9" xfId="2" applyNumberFormat="1" applyFont="1" applyFill="1" applyBorder="1" applyAlignment="1" applyProtection="1">
      <alignment horizontal="center" vertical="center"/>
      <protection locked="0"/>
    </xf>
    <xf numFmtId="0" fontId="49" fillId="0" borderId="5" xfId="2" applyFont="1" applyFill="1" applyBorder="1" applyAlignment="1" applyProtection="1">
      <alignment horizontal="center" vertical="center"/>
      <protection locked="0"/>
    </xf>
    <xf numFmtId="0" fontId="118" fillId="0" borderId="3" xfId="1" applyFont="1" applyFill="1" applyBorder="1" applyAlignment="1">
      <alignment horizontal="center" vertical="center" wrapText="1"/>
    </xf>
    <xf numFmtId="0" fontId="118" fillId="0" borderId="4" xfId="1" applyFont="1" applyFill="1" applyBorder="1" applyAlignment="1">
      <alignment horizontal="center" vertical="center" wrapText="1"/>
    </xf>
    <xf numFmtId="0" fontId="62" fillId="0" borderId="5" xfId="129" applyFont="1" applyBorder="1" applyAlignment="1">
      <alignment vertical="center"/>
    </xf>
    <xf numFmtId="0" fontId="72" fillId="0" borderId="0" xfId="2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9" fillId="0" borderId="0" xfId="2" applyFont="1" applyBorder="1" applyAlignment="1">
      <alignment horizontal="center" vertical="center" wrapText="1"/>
    </xf>
    <xf numFmtId="0" fontId="8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49" fontId="42" fillId="45" borderId="0" xfId="126" applyNumberFormat="1" applyFont="1" applyFill="1" applyAlignment="1">
      <alignment horizontal="center" wrapText="1"/>
    </xf>
    <xf numFmtId="0" fontId="42" fillId="36" borderId="5" xfId="0" applyFont="1" applyFill="1" applyBorder="1" applyAlignment="1">
      <alignment horizontal="center" vertical="center" wrapText="1"/>
    </xf>
    <xf numFmtId="0" fontId="110" fillId="0" borderId="7" xfId="0" applyFont="1" applyBorder="1" applyAlignment="1">
      <alignment horizontal="center" vertical="center"/>
    </xf>
    <xf numFmtId="186" fontId="42" fillId="36" borderId="5" xfId="13" applyNumberFormat="1" applyFont="1" applyFill="1" applyBorder="1" applyAlignment="1">
      <alignment horizontal="center" vertical="center" wrapText="1"/>
    </xf>
    <xf numFmtId="0" fontId="51" fillId="41" borderId="5" xfId="0" applyFont="1" applyFill="1" applyBorder="1" applyAlignment="1">
      <alignment horizontal="center" vertical="top"/>
    </xf>
    <xf numFmtId="0" fontId="51" fillId="41" borderId="3" xfId="0" applyFont="1" applyFill="1" applyBorder="1" applyAlignment="1">
      <alignment horizontal="center" vertical="top"/>
    </xf>
    <xf numFmtId="0" fontId="51" fillId="41" borderId="4" xfId="0" applyFont="1" applyFill="1" applyBorder="1" applyAlignment="1">
      <alignment horizontal="center" vertical="top"/>
    </xf>
    <xf numFmtId="0" fontId="59" fillId="41" borderId="5" xfId="0" applyFont="1" applyFill="1" applyBorder="1" applyAlignment="1">
      <alignment horizontal="center" vertical="center"/>
    </xf>
    <xf numFmtId="0" fontId="59" fillId="41" borderId="5" xfId="0" applyFont="1" applyFill="1" applyBorder="1" applyAlignment="1">
      <alignment horizontal="center" vertical="center" wrapText="1"/>
    </xf>
    <xf numFmtId="0" fontId="59" fillId="41" borderId="3" xfId="0" applyFont="1" applyFill="1" applyBorder="1" applyAlignment="1">
      <alignment horizontal="center" vertical="center"/>
    </xf>
    <xf numFmtId="0" fontId="59" fillId="36" borderId="44" xfId="0" applyFont="1" applyFill="1" applyBorder="1" applyAlignment="1">
      <alignment horizontal="center" vertical="center" wrapText="1"/>
    </xf>
    <xf numFmtId="0" fontId="59" fillId="41" borderId="39" xfId="0" applyFont="1" applyFill="1" applyBorder="1" applyAlignment="1">
      <alignment horizontal="center" vertical="center" wrapText="1"/>
    </xf>
    <xf numFmtId="4" fontId="59" fillId="41" borderId="4" xfId="0" applyNumberFormat="1" applyFont="1" applyFill="1" applyBorder="1" applyAlignment="1">
      <alignment horizontal="center" vertical="center" wrapText="1"/>
    </xf>
    <xf numFmtId="4" fontId="59" fillId="41" borderId="5" xfId="0" applyNumberFormat="1" applyFont="1" applyFill="1" applyBorder="1" applyAlignment="1">
      <alignment horizontal="center" vertical="center" wrapText="1"/>
    </xf>
    <xf numFmtId="0" fontId="59" fillId="36" borderId="47" xfId="0" applyFont="1" applyFill="1" applyBorder="1" applyAlignment="1">
      <alignment horizontal="center" vertical="center" wrapText="1"/>
    </xf>
    <xf numFmtId="4" fontId="59" fillId="36" borderId="41" xfId="0" applyNumberFormat="1" applyFont="1" applyFill="1" applyBorder="1" applyAlignment="1">
      <alignment horizontal="center" vertical="center" wrapText="1"/>
    </xf>
    <xf numFmtId="4" fontId="59" fillId="36" borderId="44" xfId="0" applyNumberFormat="1" applyFont="1" applyFill="1" applyBorder="1" applyAlignment="1">
      <alignment horizontal="center" vertical="center" wrapText="1"/>
    </xf>
    <xf numFmtId="0" fontId="51" fillId="36" borderId="3" xfId="0" applyFont="1" applyFill="1" applyBorder="1" applyAlignment="1">
      <alignment horizontal="center" vertical="top"/>
    </xf>
    <xf numFmtId="0" fontId="51" fillId="36" borderId="4" xfId="0" applyFont="1" applyFill="1" applyBorder="1" applyAlignment="1">
      <alignment horizontal="center" vertical="top"/>
    </xf>
    <xf numFmtId="0" fontId="59" fillId="36" borderId="40" xfId="0" applyFont="1" applyFill="1" applyBorder="1" applyAlignment="1">
      <alignment horizontal="center" vertical="center" wrapText="1"/>
    </xf>
    <xf numFmtId="167" fontId="69" fillId="43" borderId="2" xfId="7" applyNumberFormat="1" applyFont="1" applyFill="1" applyBorder="1" applyAlignment="1">
      <alignment horizontal="right" vertical="center" wrapText="1"/>
    </xf>
    <xf numFmtId="167" fontId="69" fillId="43" borderId="8" xfId="7" applyNumberFormat="1" applyFont="1" applyFill="1" applyBorder="1" applyAlignment="1">
      <alignment horizontal="right" vertical="center" wrapText="1"/>
    </xf>
    <xf numFmtId="0" fontId="60" fillId="43" borderId="2" xfId="0" applyFont="1" applyFill="1" applyBorder="1" applyAlignment="1">
      <alignment horizontal="right" vertical="center"/>
    </xf>
    <xf numFmtId="0" fontId="60" fillId="43" borderId="8" xfId="0" applyFont="1" applyFill="1" applyBorder="1" applyAlignment="1">
      <alignment horizontal="right" vertical="center"/>
    </xf>
    <xf numFmtId="0" fontId="60" fillId="40" borderId="2" xfId="0" applyFont="1" applyFill="1" applyBorder="1" applyAlignment="1">
      <alignment horizontal="right" vertical="center"/>
    </xf>
    <xf numFmtId="0" fontId="60" fillId="40" borderId="14" xfId="0" applyFont="1" applyFill="1" applyBorder="1" applyAlignment="1">
      <alignment horizontal="right" vertical="center"/>
    </xf>
    <xf numFmtId="0" fontId="60" fillId="40" borderId="8" xfId="0" applyFont="1" applyFill="1" applyBorder="1" applyAlignment="1">
      <alignment horizontal="right" vertical="center"/>
    </xf>
    <xf numFmtId="0" fontId="60" fillId="43" borderId="10" xfId="0" applyFont="1" applyFill="1" applyBorder="1" applyAlignment="1">
      <alignment horizontal="right" vertical="center"/>
    </xf>
    <xf numFmtId="0" fontId="60" fillId="43" borderId="13" xfId="0" applyFont="1" applyFill="1" applyBorder="1" applyAlignment="1">
      <alignment horizontal="right" vertical="center"/>
    </xf>
    <xf numFmtId="4" fontId="51" fillId="2" borderId="10" xfId="0" applyNumberFormat="1" applyFont="1" applyFill="1" applyBorder="1" applyAlignment="1">
      <alignment horizontal="center" vertical="center" wrapText="1"/>
    </xf>
    <xf numFmtId="4" fontId="51" fillId="2" borderId="13" xfId="0" applyNumberFormat="1" applyFont="1" applyFill="1" applyBorder="1" applyAlignment="1">
      <alignment horizontal="center" vertical="center" wrapText="1"/>
    </xf>
    <xf numFmtId="167" fontId="69" fillId="36" borderId="2" xfId="7" applyNumberFormat="1" applyFont="1" applyFill="1" applyBorder="1" applyAlignment="1">
      <alignment horizontal="right" vertical="center" wrapText="1"/>
    </xf>
    <xf numFmtId="167" fontId="69" fillId="36" borderId="8" xfId="7" applyNumberFormat="1" applyFont="1" applyFill="1" applyBorder="1" applyAlignment="1">
      <alignment horizontal="right" vertical="center" wrapText="1"/>
    </xf>
    <xf numFmtId="4" fontId="51" fillId="2" borderId="12" xfId="0" applyNumberFormat="1" applyFont="1" applyFill="1" applyBorder="1" applyAlignment="1">
      <alignment horizontal="center" vertical="center" wrapText="1"/>
    </xf>
    <xf numFmtId="4" fontId="51" fillId="36" borderId="10" xfId="0" applyNumberFormat="1" applyFont="1" applyFill="1" applyBorder="1" applyAlignment="1">
      <alignment horizontal="center" vertical="center" wrapText="1"/>
    </xf>
    <xf numFmtId="4" fontId="51" fillId="36" borderId="13" xfId="0" applyNumberFormat="1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0" fontId="13" fillId="4" borderId="8" xfId="3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 wrapText="1"/>
    </xf>
    <xf numFmtId="0" fontId="88" fillId="0" borderId="0" xfId="124" applyFont="1" applyFill="1" applyBorder="1" applyAlignment="1">
      <alignment horizontal="center" wrapText="1"/>
    </xf>
    <xf numFmtId="0" fontId="102" fillId="0" borderId="50" xfId="124" applyFont="1" applyFill="1" applyBorder="1" applyAlignment="1">
      <alignment horizontal="right" vertical="center" wrapText="1"/>
    </xf>
    <xf numFmtId="0" fontId="83" fillId="0" borderId="50" xfId="124" applyFont="1" applyFill="1" applyBorder="1" applyAlignment="1">
      <alignment horizontal="right" vertical="center" wrapText="1"/>
    </xf>
    <xf numFmtId="0" fontId="83" fillId="0" borderId="11" xfId="124" applyFont="1" applyFill="1" applyBorder="1" applyAlignment="1">
      <alignment horizontal="left" vertical="center" wrapText="1"/>
    </xf>
    <xf numFmtId="0" fontId="83" fillId="0" borderId="0" xfId="124" applyFont="1" applyFill="1" applyBorder="1" applyAlignment="1">
      <alignment horizontal="left" vertical="center" wrapText="1"/>
    </xf>
    <xf numFmtId="0" fontId="14" fillId="0" borderId="10" xfId="6" applyFont="1" applyBorder="1" applyAlignment="1">
      <alignment horizontal="center" wrapText="1"/>
    </xf>
    <xf numFmtId="0" fontId="14" fillId="0" borderId="13" xfId="6" applyFont="1" applyBorder="1" applyAlignment="1">
      <alignment horizontal="center" wrapText="1"/>
    </xf>
    <xf numFmtId="0" fontId="15" fillId="0" borderId="2" xfId="6" applyFont="1" applyBorder="1" applyAlignment="1">
      <alignment horizontal="center" vertical="center" wrapText="1"/>
    </xf>
    <xf numFmtId="0" fontId="15" fillId="0" borderId="8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/>
    </xf>
    <xf numFmtId="0" fontId="15" fillId="0" borderId="6" xfId="6" applyFont="1" applyBorder="1" applyAlignment="1">
      <alignment horizontal="center"/>
    </xf>
    <xf numFmtId="0" fontId="84" fillId="0" borderId="0" xfId="0" applyFont="1" applyAlignment="1">
      <alignment horizontal="center" wrapText="1"/>
    </xf>
    <xf numFmtId="0" fontId="84" fillId="0" borderId="0" xfId="0" applyFont="1" applyAlignment="1">
      <alignment horizontal="center"/>
    </xf>
    <xf numFmtId="0" fontId="84" fillId="0" borderId="0" xfId="6" applyFont="1" applyBorder="1" applyAlignment="1">
      <alignment horizontal="center" vertical="center" wrapText="1"/>
    </xf>
    <xf numFmtId="0" fontId="15" fillId="0" borderId="7" xfId="6" applyFont="1" applyBorder="1" applyAlignment="1">
      <alignment horizontal="left" wrapText="1"/>
    </xf>
    <xf numFmtId="0" fontId="15" fillId="0" borderId="7" xfId="6" applyFont="1" applyBorder="1" applyAlignment="1">
      <alignment horizontal="right" wrapText="1"/>
    </xf>
    <xf numFmtId="0" fontId="81" fillId="0" borderId="4" xfId="6" applyFont="1" applyFill="1" applyBorder="1" applyAlignment="1">
      <alignment horizontal="center" vertical="center" wrapText="1"/>
    </xf>
    <xf numFmtId="0" fontId="81" fillId="0" borderId="2" xfId="6" applyFont="1" applyFill="1" applyBorder="1" applyAlignment="1">
      <alignment horizontal="center" vertical="center" wrapText="1"/>
    </xf>
    <xf numFmtId="0" fontId="81" fillId="0" borderId="8" xfId="6" applyFont="1" applyFill="1" applyBorder="1" applyAlignment="1">
      <alignment horizontal="center" vertical="center" wrapText="1"/>
    </xf>
    <xf numFmtId="0" fontId="81" fillId="0" borderId="5" xfId="6" applyFont="1" applyFill="1" applyBorder="1" applyAlignment="1">
      <alignment horizontal="center" vertical="center" wrapText="1"/>
    </xf>
    <xf numFmtId="0" fontId="81" fillId="0" borderId="3" xfId="6" applyFont="1" applyFill="1" applyBorder="1" applyAlignment="1">
      <alignment horizontal="center" vertical="center" wrapText="1"/>
    </xf>
    <xf numFmtId="0" fontId="87" fillId="0" borderId="0" xfId="6" applyFont="1" applyFill="1" applyAlignment="1">
      <alignment horizontal="right"/>
    </xf>
    <xf numFmtId="0" fontId="84" fillId="0" borderId="0" xfId="6" applyFont="1" applyFill="1" applyAlignment="1">
      <alignment horizontal="center" vertical="center" wrapText="1"/>
    </xf>
    <xf numFmtId="0" fontId="81" fillId="0" borderId="0" xfId="6" applyFont="1" applyFill="1" applyBorder="1" applyAlignment="1">
      <alignment horizontal="left" wrapText="1"/>
    </xf>
    <xf numFmtId="0" fontId="81" fillId="0" borderId="7" xfId="6" applyFont="1" applyFill="1" applyBorder="1" applyAlignment="1">
      <alignment horizontal="left" wrapText="1"/>
    </xf>
    <xf numFmtId="0" fontId="81" fillId="0" borderId="7" xfId="6" applyFont="1" applyFill="1" applyBorder="1" applyAlignment="1">
      <alignment horizontal="right" wrapText="1"/>
    </xf>
    <xf numFmtId="0" fontId="40" fillId="0" borderId="0" xfId="61" applyFont="1" applyAlignment="1">
      <alignment horizontal="center" vertical="center" wrapText="1"/>
    </xf>
    <xf numFmtId="0" fontId="93" fillId="0" borderId="0" xfId="61" applyFont="1" applyAlignment="1">
      <alignment horizontal="center" wrapText="1"/>
    </xf>
    <xf numFmtId="0" fontId="37" fillId="0" borderId="0" xfId="61" applyAlignment="1">
      <alignment horizontal="center"/>
    </xf>
    <xf numFmtId="0" fontId="40" fillId="0" borderId="4" xfId="61" applyFont="1" applyBorder="1" applyAlignment="1">
      <alignment horizontal="center" vertical="center" wrapText="1"/>
    </xf>
    <xf numFmtId="0" fontId="40" fillId="0" borderId="5" xfId="61" applyFont="1" applyBorder="1" applyAlignment="1">
      <alignment horizontal="center" vertical="center" wrapText="1"/>
    </xf>
    <xf numFmtId="0" fontId="40" fillId="0" borderId="3" xfId="61" applyFont="1" applyFill="1" applyBorder="1" applyAlignment="1">
      <alignment horizontal="center" vertical="center" wrapText="1"/>
    </xf>
  </cellXfs>
  <cellStyles count="148"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Гиперссылка" xfId="140" builtinId="8"/>
    <cellStyle name="Гиперссылка 2" xfId="57"/>
    <cellStyle name="Заголовок 1 2" xfId="43"/>
    <cellStyle name="Заголовок 2 2" xfId="44"/>
    <cellStyle name="Заголовок 3 2" xfId="45"/>
    <cellStyle name="Заголовок 4 2" xfId="46"/>
    <cellStyle name="Итог 2" xfId="47"/>
    <cellStyle name="Контрольная ячейка 2" xfId="48"/>
    <cellStyle name="Название" xfId="14" builtinId="15" customBuiltin="1"/>
    <cellStyle name="Нейтральный 2" xfId="49"/>
    <cellStyle name="Обычный" xfId="0" builtinId="0"/>
    <cellStyle name="Обычный 10" xfId="91"/>
    <cellStyle name="Обычный 10 2" xfId="3"/>
    <cellStyle name="Обычный 11" xfId="6"/>
    <cellStyle name="Обычный 11 2" xfId="92"/>
    <cellStyle name="Обычный 12" xfId="93"/>
    <cellStyle name="Обычный 13" xfId="94"/>
    <cellStyle name="Обычный 14" xfId="95"/>
    <cellStyle name="Обычный 15" xfId="96"/>
    <cellStyle name="Обычный 16" xfId="97"/>
    <cellStyle name="Обычный 17" xfId="98"/>
    <cellStyle name="Обычный 18" xfId="99"/>
    <cellStyle name="Обычный 19" xfId="100"/>
    <cellStyle name="Обычный 2" xfId="9"/>
    <cellStyle name="Обычный 2 10 36" xfId="58"/>
    <cellStyle name="Обычный 2 2" xfId="1"/>
    <cellStyle name="Обычный 2 2 2 2" xfId="59"/>
    <cellStyle name="Обычный 2 2 6 2 2 2 4" xfId="117"/>
    <cellStyle name="Обычный 2 2 6 2 2 2 4 2" xfId="129"/>
    <cellStyle name="Обычный 2 2 6 2 2 2 4 3" xfId="147"/>
    <cellStyle name="Обычный 2 2 6 2 2 3 2 2 2 2 2 4" xfId="122"/>
    <cellStyle name="Обычный 2 2 6 2 2 3 2 2 2 2 2 4 2" xfId="131"/>
    <cellStyle name="Обычный 2 3" xfId="2"/>
    <cellStyle name="Обычный 2 4" xfId="56"/>
    <cellStyle name="Обычный 2 5" xfId="84"/>
    <cellStyle name="Обычный 2 6" xfId="10"/>
    <cellStyle name="Обычный 2 7" xfId="137"/>
    <cellStyle name="Обычный 2 7 3" xfId="60"/>
    <cellStyle name="Обычный 2 805" xfId="120"/>
    <cellStyle name="Обычный 2_ЦРБ Сарысу прил 1,2,3" xfId="61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62"/>
    <cellStyle name="Обычный 28 2" xfId="63"/>
    <cellStyle name="Обычный 28 3" xfId="109"/>
    <cellStyle name="Обычный 29" xfId="64"/>
    <cellStyle name="Обычный 29 2" xfId="65"/>
    <cellStyle name="Обычный 29 3" xfId="110"/>
    <cellStyle name="Обычный 3" xfId="15"/>
    <cellStyle name="Обычный 3 2" xfId="11"/>
    <cellStyle name="Обычный 3 3" xfId="66"/>
    <cellStyle name="Обычный 3 4" xfId="111"/>
    <cellStyle name="Обычный 3 5" xfId="138"/>
    <cellStyle name="Обычный 30" xfId="124"/>
    <cellStyle name="Обычный 31" xfId="126"/>
    <cellStyle name="Обычный 31 2" xfId="146"/>
    <cellStyle name="Обычный 32" xfId="133"/>
    <cellStyle name="Обычный 33" xfId="87"/>
    <cellStyle name="Обычный 34" xfId="141"/>
    <cellStyle name="Обычный 34 2" xfId="88"/>
    <cellStyle name="Обычный 4" xfId="67"/>
    <cellStyle name="Обычный 4 2" xfId="68"/>
    <cellStyle name="Обычный 4 3" xfId="83"/>
    <cellStyle name="Обычный 4 4" xfId="112"/>
    <cellStyle name="Обычный 4 5" xfId="139"/>
    <cellStyle name="Обычный 5" xfId="12"/>
    <cellStyle name="Обычный 5 2" xfId="69"/>
    <cellStyle name="Обычный 5 3" xfId="70"/>
    <cellStyle name="Обычный 5 4" xfId="113"/>
    <cellStyle name="Обычный 6" xfId="82"/>
    <cellStyle name="Обычный 6 2" xfId="114"/>
    <cellStyle name="Обычный 7" xfId="115"/>
    <cellStyle name="Обычный 7 2" xfId="71"/>
    <cellStyle name="Обычный 8" xfId="72"/>
    <cellStyle name="Обычный 8 6" xfId="73"/>
    <cellStyle name="Обычный 9" xfId="74"/>
    <cellStyle name="Обычный 9 11" xfId="75"/>
    <cellStyle name="Обычный 9 2" xfId="116"/>
    <cellStyle name="Обычный_Прилож. к форме №2" xfId="89"/>
    <cellStyle name="Обычный_Формы рег.отчетности" xfId="90"/>
    <cellStyle name="Плохой 2" xfId="50"/>
    <cellStyle name="Пояснение 2" xfId="51"/>
    <cellStyle name="Примечание 2" xfId="52"/>
    <cellStyle name="Процентный" xfId="144" builtinId="5"/>
    <cellStyle name="Процентный 2" xfId="5"/>
    <cellStyle name="Процентный 2 5" xfId="123"/>
    <cellStyle name="Процентный 3" xfId="118"/>
    <cellStyle name="Процентный 3 2" xfId="135"/>
    <cellStyle name="Процентный 4" xfId="127"/>
    <cellStyle name="Процентный 5" xfId="134"/>
    <cellStyle name="Процентный 6" xfId="142"/>
    <cellStyle name="Связанная ячейка 2" xfId="53"/>
    <cellStyle name="Текст предупреждения 2" xfId="54"/>
    <cellStyle name="Финансовый" xfId="13" builtinId="3"/>
    <cellStyle name="Финансовый 10" xfId="7"/>
    <cellStyle name="Финансовый 10 2 2" xfId="121"/>
    <cellStyle name="Финансовый 12 2" xfId="76"/>
    <cellStyle name="Финансовый 17" xfId="119"/>
    <cellStyle name="Финансовый 19" xfId="77"/>
    <cellStyle name="Финансовый 2" xfId="4"/>
    <cellStyle name="Финансовый 2 2" xfId="78"/>
    <cellStyle name="Финансовый 2 2 2" xfId="79"/>
    <cellStyle name="Финансовый 2 3" xfId="143"/>
    <cellStyle name="Финансовый 21" xfId="80"/>
    <cellStyle name="Финансовый 3" xfId="81"/>
    <cellStyle name="Финансовый 3 2" xfId="86"/>
    <cellStyle name="Финансовый 4" xfId="125"/>
    <cellStyle name="Финансовый 5" xfId="132"/>
    <cellStyle name="Финансовый 5 2" xfId="8"/>
    <cellStyle name="Финансовый 5 2 2" xfId="85"/>
    <cellStyle name="Финансовый 5 2 3" xfId="130"/>
    <cellStyle name="Финансовый 5 3" xfId="145"/>
    <cellStyle name="Финансовый 6" xfId="128"/>
    <cellStyle name="Финансовый 9" xfId="136"/>
    <cellStyle name="Хороший 2" xfId="55"/>
  </cellStyles>
  <dxfs count="0"/>
  <tableStyles count="0" defaultTableStyle="TableStyleMedium2" defaultPivotStyle="PivotStyleMedium9"/>
  <colors>
    <mruColors>
      <color rgb="FF99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26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2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3</xdr:row>
      <xdr:rowOff>35719</xdr:rowOff>
    </xdr:from>
    <xdr:to>
      <xdr:col>2</xdr:col>
      <xdr:colOff>0</xdr:colOff>
      <xdr:row>5</xdr:row>
      <xdr:rowOff>1095375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35719" y="664369"/>
          <a:ext cx="2545556" cy="13454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3550285</xdr:colOff>
      <xdr:row>4</xdr:row>
      <xdr:rowOff>128905</xdr:rowOff>
    </xdr:from>
    <xdr:to>
      <xdr:col>1</xdr:col>
      <xdr:colOff>5252310</xdr:colOff>
      <xdr:row>5</xdr:row>
      <xdr:rowOff>52794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78735" y="900430"/>
          <a:ext cx="6575" cy="66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>
              <a:solidFill>
                <a:sysClr val="windowText" lastClr="000000"/>
              </a:solidFill>
            </a:rPr>
            <a:t>Доходы</a:t>
          </a:r>
          <a:r>
            <a:rPr lang="ru-RU" sz="1200" baseline="0">
              <a:solidFill>
                <a:sysClr val="windowText" lastClr="000000"/>
              </a:solidFill>
            </a:rPr>
            <a:t> схем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57149</xdr:colOff>
      <xdr:row>5</xdr:row>
      <xdr:rowOff>447674</xdr:rowOff>
    </xdr:from>
    <xdr:to>
      <xdr:col>1</xdr:col>
      <xdr:colOff>981074</xdr:colOff>
      <xdr:row>5</xdr:row>
      <xdr:rowOff>971550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7149" y="1276349"/>
          <a:ext cx="1362075" cy="5238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183357</xdr:colOff>
      <xdr:row>3</xdr:row>
      <xdr:rowOff>42862</xdr:rowOff>
    </xdr:from>
    <xdr:to>
      <xdr:col>2</xdr:col>
      <xdr:colOff>0</xdr:colOff>
      <xdr:row>5</xdr:row>
      <xdr:rowOff>438150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21507" y="585787"/>
          <a:ext cx="1378743" cy="68103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aseline="0">
              <a:solidFill>
                <a:sysClr val="windowText" lastClr="000000"/>
              </a:solidFill>
            </a:rPr>
            <a:t>Доходы источников</a:t>
          </a:r>
        </a:p>
        <a:p>
          <a:pPr algn="l"/>
          <a:r>
            <a:rPr lang="ru-RU" sz="1100" baseline="0">
              <a:solidFill>
                <a:sysClr val="windowText" lastClr="000000"/>
              </a:solidFill>
            </a:rPr>
            <a:t>финансирования</a:t>
          </a:r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49530</xdr:rowOff>
    </xdr:from>
    <xdr:to>
      <xdr:col>2</xdr:col>
      <xdr:colOff>714</xdr:colOff>
      <xdr:row>6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76200" y="592455"/>
          <a:ext cx="1953339" cy="13982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3208972</xdr:colOff>
      <xdr:row>4</xdr:row>
      <xdr:rowOff>63500</xdr:rowOff>
    </xdr:from>
    <xdr:to>
      <xdr:col>1</xdr:col>
      <xdr:colOff>5220844</xdr:colOff>
      <xdr:row>4</xdr:row>
      <xdr:rowOff>476250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027872" y="739775"/>
          <a:ext cx="2097" cy="69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51435</xdr:colOff>
      <xdr:row>5</xdr:row>
      <xdr:rowOff>2431257</xdr:rowOff>
    </xdr:from>
    <xdr:to>
      <xdr:col>1</xdr:col>
      <xdr:colOff>231750</xdr:colOff>
      <xdr:row>5</xdr:row>
      <xdr:rowOff>2783108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1435" y="1993107"/>
          <a:ext cx="81849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5</xdr:row>
      <xdr:rowOff>452438</xdr:rowOff>
    </xdr:from>
    <xdr:to>
      <xdr:col>1</xdr:col>
      <xdr:colOff>805815</xdr:colOff>
      <xdr:row>5</xdr:row>
      <xdr:rowOff>794068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7625" y="1262063"/>
          <a:ext cx="1396365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Услуги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628651</xdr:colOff>
      <xdr:row>3</xdr:row>
      <xdr:rowOff>9527</xdr:rowOff>
    </xdr:from>
    <xdr:to>
      <xdr:col>1</xdr:col>
      <xdr:colOff>1386841</xdr:colOff>
      <xdr:row>5</xdr:row>
      <xdr:rowOff>214313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28651" y="552452"/>
          <a:ext cx="1396365" cy="4714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49530</xdr:rowOff>
    </xdr:from>
    <xdr:to>
      <xdr:col>1</xdr:col>
      <xdr:colOff>6295876</xdr:colOff>
      <xdr:row>5</xdr:row>
      <xdr:rowOff>7650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38100" y="535305"/>
          <a:ext cx="2457301" cy="1672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438150</xdr:colOff>
      <xdr:row>4</xdr:row>
      <xdr:rowOff>1638300</xdr:rowOff>
    </xdr:from>
    <xdr:to>
      <xdr:col>1</xdr:col>
      <xdr:colOff>432503</xdr:colOff>
      <xdr:row>4</xdr:row>
      <xdr:rowOff>2015744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38150" y="2200275"/>
          <a:ext cx="480128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85725</xdr:colOff>
      <xdr:row>4</xdr:row>
      <xdr:rowOff>571500</xdr:rowOff>
    </xdr:from>
    <xdr:to>
      <xdr:col>1</xdr:col>
      <xdr:colOff>1001078</xdr:colOff>
      <xdr:row>4</xdr:row>
      <xdr:rowOff>913130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85725" y="1485900"/>
          <a:ext cx="140112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428625</xdr:colOff>
      <xdr:row>2</xdr:row>
      <xdr:rowOff>85725</xdr:rowOff>
    </xdr:from>
    <xdr:to>
      <xdr:col>1</xdr:col>
      <xdr:colOff>1829753</xdr:colOff>
      <xdr:row>4</xdr:row>
      <xdr:rowOff>266699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914400" y="571500"/>
          <a:ext cx="1401128" cy="609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11430</xdr:rowOff>
    </xdr:from>
    <xdr:to>
      <xdr:col>2</xdr:col>
      <xdr:colOff>0</xdr:colOff>
      <xdr:row>4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38100" y="497205"/>
          <a:ext cx="3076575" cy="18554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3</xdr:row>
      <xdr:rowOff>1878330</xdr:rowOff>
    </xdr:from>
    <xdr:to>
      <xdr:col>1</xdr:col>
      <xdr:colOff>1187495</xdr:colOff>
      <xdr:row>3</xdr:row>
      <xdr:rowOff>2324167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27660" y="2354580"/>
          <a:ext cx="130751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1373028</xdr:colOff>
      <xdr:row>3</xdr:row>
      <xdr:rowOff>183356</xdr:rowOff>
    </xdr:from>
    <xdr:to>
      <xdr:col>1</xdr:col>
      <xdr:colOff>2774156</xdr:colOff>
      <xdr:row>3</xdr:row>
      <xdr:rowOff>524986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820703" y="812006"/>
          <a:ext cx="1296353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142874</xdr:colOff>
      <xdr:row>3</xdr:row>
      <xdr:rowOff>835818</xdr:rowOff>
    </xdr:from>
    <xdr:to>
      <xdr:col>1</xdr:col>
      <xdr:colOff>1700212</xdr:colOff>
      <xdr:row>3</xdr:row>
      <xdr:rowOff>1177448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590549" y="1464468"/>
          <a:ext cx="155733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Услуги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91;&#1093;&#1072;&#1084;&#1077;&#1090;&#1082;&#1072;&#1083;&#1080;&#1077;&#1074;&#1072;%20&#1040;.&#1057;\&#1041;&#1102;&#1076;&#1078;&#1077;&#1090;&#1085;&#1072;&#1103;%20&#1079;&#1072;&#1103;&#1074;&#1082;&#1072;%20&#1085;&#1072;%202018-2019%20&#1075;&#1086;&#1076;&#1099;\&#1041;&#1102;&#1076;&#1078;&#1077;&#1090;%202018-2020%208.08.17\&#1048;&#1079;&#1084;%20&#1088;&#1072;&#1089;&#1095;&#1077;&#1090;&#109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81;&#1090;&#1073;&#1072;&#1083;&#1072;\2019&#1075;\Documents%20and%20Settings\1\&#1056;&#1072;&#1073;&#1086;&#1095;&#1080;&#1081;%20&#1089;&#1090;&#1086;&#1083;\&#1043;&#1072;&#1083;&#1080;&#1094;&#1082;&#1086;&#1077;%20&#1073;&#1102;&#1076;&#1078;&#1077;&#1090;\&#1073;&#1102;&#1076;&#1078;&#1077;&#1090;%202008%20&#1075;&#1072;&#1083;&#1080;&#1094;&#1082;&#108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fiya\Revenue%20Report\Xls\Monitor99_03%20Adjusted%20for%20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\Documents%20and%20Settings\1\&#1056;&#1072;&#1073;&#1086;&#1095;&#1080;&#1081;%20&#1089;&#1090;&#1086;&#1083;\&#1043;&#1072;&#1083;&#1080;&#1094;&#1082;&#1086;&#1077;%20&#1073;&#1102;&#1076;&#1078;&#1077;&#1090;\&#1073;&#1102;&#1076;&#1078;&#1077;&#1090;%202008%20&#1075;&#1072;&#1083;&#1080;&#1094;&#1082;&#1086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ystan-pc\&#1086;&#1073;&#1097;&#1080;&#1081;%20&#1086;&#1073;&#1084;&#1077;&#1085;\Documents%20and%20Settings\&#1042;&#1083;&#1072;&#1076;&#1077;&#1083;&#1077;&#1094;\&#1052;&#1086;&#1080;%20&#1076;&#1086;&#1082;&#1091;&#1084;&#1077;&#1085;&#1090;&#1099;\&#1060;&#1072;&#1081;&#1083;&#1099;%20Mail.Ru%20&#1040;&#1075;&#1077;&#1085;&#1090;&#1072;\nur_a83@mail.ru\zhashtaeva07@mail.ru\&#1050;&#1086;&#1087;&#1080;&#1103;%20&#1064;&#1072;&#1073;&#1083;&#1086;&#1085;%202012%20&#1041;&#1072;&#1088;&#1083;&#1099;&#1082;%20&#1055;&#1083;&#1072;&#1085;%20&#1060;.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81;&#1090;&#1073;&#1072;&#1083;&#1072;\2019&#1075;\&#1084;&#1086;&#1080;%20&#1076;&#1086;&#1082;&#1091;&#1084;&#1077;&#1085;&#1090;&#1099;\2014%20&#1075;&#1086;&#1076;\&#1041;&#1102;&#1076;&#1078;&#1077;&#1090;%20&#1085;&#1072;%202015-2017\&#1057;&#1082;&#1088;&#1080;&#1085;&#1080;&#1085;&#1075;&#1080;%20&#1085;&#1072;%202015-2017%20&#1075;\&#1054;&#1088;&#1075;&#1072;&#1085;&#1080;&#1079;&#1072;&#1094;&#1080;&#1080;%202012-2014%20&#1075;&#1075;\&#1057;&#1074;&#1086;&#1076;%20008\&#1041;&#1047;%202012-2014%20&#1057;&#1055;&#1048;&#1044;%20&#1091;&#1090;&#1074;&#1077;&#1088;&#1078;&#1076;&#1077;&#1085;&#1085;&#1072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ystan-pc\&#1086;&#1073;&#1097;&#1080;&#1081;%20&#1086;&#1073;&#1084;&#1077;&#1085;\Users\&#1040;&#1076;&#1084;&#1080;&#1085;&#1080;&#1089;&#1090;&#1088;&#1072;&#1090;&#1086;&#1088;\AppData\Roaming\Microsoft\Excel\&#1041;&#1102;&#1076;&#1078;&#1077;&#1090;&#1047;%202014-2016\&#1041;&#1102;&#1076;&#1078;&#1077;&#1090;&#1047;%202014-2016\&#1054;&#1088;&#1075;&#1072;&#1085;&#1080;&#1079;&#1072;&#1094;&#1080;&#1080;%202012-2014%20&#1075;&#1075;\&#1057;&#1074;&#1086;&#1076;%20008\&#1041;&#1047;%202012-2014%20&#1057;&#1055;&#1048;&#1044;%20&#1091;&#1090;&#1074;&#1077;&#1088;&#1078;&#1076;&#1077;&#1085;&#1085;&#1072;&#110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ystan-pc\&#1086;&#1073;&#1097;&#1080;&#1081;%20&#1086;&#1073;&#1084;&#1077;&#1085;\Users\&#1040;&#1076;&#1084;&#1080;&#1085;&#1080;&#1089;&#1090;&#1088;&#1072;&#1090;&#1086;&#1088;\AppData\Roaming\Microsoft\Excel\&#1041;&#1102;&#1076;&#1078;&#1077;&#1090;&#1047;%202014-2016\&#1041;&#1102;&#1076;&#1078;&#1077;&#1090;&#1047;%202014-2016\2013%20&#1075;&#1086;&#1076;\009\&#1089;&#1074;&#1086;&#1076;\&#1054;&#1088;&#1075;&#1072;&#1085;&#1080;&#1079;&#1072;&#1094;&#1080;&#1080;%202012-2014%20&#1075;&#1075;\&#1057;&#1074;&#1086;&#1076;%20008\&#1041;&#1047;%202012-2014%20&#1057;&#1055;&#1048;&#1044;%20&#1091;&#1090;&#1074;&#1077;&#1088;&#1078;&#1076;&#1077;&#1085;&#1085;&#1072;&#110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81;&#1090;&#1073;&#1072;&#1083;&#1072;\2019&#1075;\Documents%20and%20Settings\Ainur\&#1056;&#1072;&#1073;&#1086;&#1095;&#1080;&#1081;%20&#1089;&#1090;&#1086;&#1083;\byxgalter\&#1064;&#1072;&#1073;&#1083;&#1086;&#1085;%20&#1087;&#1083;&#1072;&#1085;&#1072;%202010_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himzhanov\SharedDocs\Documents%20and%20Settings\NRahimzhanov\&#1052;&#1086;&#1080;%20&#1076;&#1086;&#1082;&#1091;&#1084;&#1077;&#1085;&#1090;&#1099;\&#1053;&#1077;%20&#1103;%20&#1072;&#1074;&#1090;&#1086;&#1088;\&#1048;&#1088;&#1072;\&#1050;&#1072;&#1089;&#1089;&#1072;97_2003_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\c\&#1052;&#1086;&#1080;%20&#1076;&#1086;&#1082;&#1091;&#1084;&#1077;&#1085;&#1090;&#1099;\&#1045;%20&#1070;\&#1055;&#1083;&#1072;&#1085;&#1099;\&#1041;&#1102;&#1076;&#1078;&#1077;&#1090;%202003\&#1045;%20&#1070;\&#1087;&#1088;&#1086;&#1073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81;&#1090;&#1073;&#1072;&#1083;&#1072;\2019&#1075;\Documents%20and%20Settings\user\Local%20Settings\Temporary%20Internet%20Files\Content.IE5\1IE4OPAM\&#1086;&#1087;&#1083;&#1072;&#1090;&#1072;%20&#1087;&#1086;%20&#1074;&#1077;&#1088;&#1089;&#1080;&#1080;%20&#1042;&#104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himzhanov\&#1044;&#1086;&#1082;&#1091;&#1084;&#1077;&#1085;&#1090;&#1099;\Documents%20and%20Settings\NRahimzhanov\&#1052;&#1086;&#1080;%20&#1076;&#1086;&#1082;&#1091;&#1084;&#1077;&#1085;&#1090;&#1099;\&#1053;&#1077;%20&#1103;%20&#1072;&#1074;&#1090;&#1086;&#1088;\&#1048;&#1088;&#1072;\&#1050;&#1072;&#1089;&#1089;&#1072;97_2003_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81;&#1090;&#1073;&#1072;&#1083;&#1072;\2019&#1075;\&#1084;&#1086;&#1080;%20&#1076;&#1086;&#1082;&#1091;&#1084;&#1077;&#1085;&#1090;&#1099;\2014%20&#1075;&#1086;&#1076;\&#1041;&#1102;&#1076;&#1078;&#1077;&#1090;%20&#1085;&#1072;%202015-2017\&#1057;&#1082;&#1088;&#1080;&#1085;&#1080;&#1085;&#1075;&#1080;%20&#1085;&#1072;%202015-2017%20&#1075;\Users\&#1040;&#1085;&#1072;&#1088;&#1073;&#1072;&#1081;\Documents\NetSpeakerphone\Received%20Files\&#1040;&#1088;&#1080;&#1103;\Documents%20and%20Settings\Loner\&#1056;&#1072;&#1073;&#1086;&#1095;&#1080;&#1081;%20&#1089;&#1090;&#1086;&#1083;\&#1040;&#1081;&#1075;&#1091;&#1083;\&#1064;&#1072;&#1073;&#1083;&#1086;&#1085;%20&#1043;&#1079;&#1054;&#1044;&#1056;&#106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ystan-pc\&#1086;&#1073;&#1097;&#1080;&#1081;%20&#1086;&#1073;&#1084;&#1077;&#1085;\Documents%20and%20Settings\&#1042;&#1083;&#1072;&#1076;&#1077;&#1083;&#1077;&#1094;\&#1052;&#1086;&#1080;%20&#1076;&#1086;&#1082;&#1091;&#1084;&#1077;&#1085;&#1090;&#1099;\&#1060;&#1072;&#1081;&#1083;&#1099;%20Mail.Ru%20&#1040;&#1075;&#1077;&#1085;&#1090;&#1072;\nur_a83@mail.ru\zhashtaeva07@mail.ru\123%20&#1064;&#1072;&#1073;&#1083;&#1086;&#1085;%202012%20&#1041;&#1072;&#1088;&#1083;&#1099;&#1082;%20&#1055;&#1083;&#1072;&#1085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ystan-pc\&#1086;&#1073;&#1097;&#1080;&#1081;%20&#1086;&#1073;&#1084;&#1077;&#1085;\Documents%20and%20Settings\&#1042;&#1083;&#1072;&#1076;&#1077;&#1083;&#1077;&#1094;\&#1052;&#1086;&#1080;%20&#1076;&#1086;&#1082;&#1091;&#1084;&#1077;&#1085;&#1090;&#1099;\&#1060;&#1072;&#1081;&#1083;&#1099;%20Mail.Ru%20&#1040;&#1075;&#1077;&#1085;&#1090;&#1072;\nur_a83@mail.ru\zhashtaeva07@mail.ru\1%20&#1064;&#1072;&#1073;&#1083;&#1086;&#1085;%202012%20&#1041;&#1072;&#1088;&#1083;&#1099;&#1082;%20&#1055;&#1083;&#1072;&#1085;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masheva_a/Desktop/1.7%20&#1053;&#1057;&#1047;%20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masheva_a/Desktop/&#1053;&#1057;&#1047;%20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7;&#1047;%202020%20&#1075;.%204%20&#1090;&#1072;&#1073;&#1083;%20&#1089;%20&#1092;&#1072;&#1082;&#1090;&#1086;&#1084;%20&#1075;&#1086;&#1073;&#1084;&#1087;%20&#1080;%20&#1086;&#1089;&#1084;&#10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masheva_a/Desktop/&#1056;&#1062;&#1056;&#1047;/&#1057;&#1074;&#1086;&#1076;%20&#1076;&#1072;&#1085;&#1085;&#1099;&#1093;/&#1053;&#1057;&#1047;%202020%20(2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3%20&#1082;&#1074;&#1072;&#1088;&#1090;&#1072;&#1083;%202021%20&#1075;&#1086;&#1076;%20&#1056;&#1062;&#1056;&#1047;\3%20&#1082;&#1074;&#1072;&#1088;&#1090;&#1072;&#1083;%20%20&#1086;&#1090;&#1095;&#1105;&#1090;_&#1058;&#1072;&#1073;&#1083;&#1080;&#1094;&#1099;%20&#1053;&#1057;&#1047;\&#1053;&#1057;&#1047;%20-%20&#1088;&#1077;&#1075;&#1080;&#1086;&#1085;&#1099;\&#1053;&#1057;&#1047;%202020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81;&#1090;&#1073;&#1072;&#1083;&#1072;\2019&#1075;\Documents%20and%20Settings\User\Local%20Settings\Temporary%20Internet%20Files\Content.IE5\YQR3TON3\&#1092;&#1086;&#1088;&#1084;&#1080;&#1088;&#1086;&#1074;&#1072;&#1085;&#1080;&#1077;%2012-14\5.05.11\&#1087;&#1088;&#1080;%2090\&#1087;&#1088;&#1080;%209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ystan-pc\&#1086;&#1073;&#1097;&#1080;&#1081;%20&#1086;&#1073;&#1084;&#1077;&#1085;\&#1044;&#1080;&#1089;&#1082;%20D\2014\&#1059;&#1069;&#1080;&#1041;&#1055;\2014\&#1047;&#1044;&#1056;&#1040;&#1042;%20&#1075;&#1086;&#1090;&#1086;&#1074;&#1099;&#1077;%20&#1073;&#1102;&#1076;&#1078;&#1077;&#1090;&#1085;&#1099;&#1077;%20&#1079;&#1072;&#1103;&#1074;&#1082;&#1080;\&#1047;&#1044;&#1056;&#1040;&#1042;%20&#1075;&#1086;&#1090;&#1086;&#1074;&#1099;&#1077;%20&#1073;&#1102;&#1076;&#1078;&#1077;&#1090;&#1085;&#1099;&#1077;%20&#1079;&#1072;&#1103;&#1074;&#1082;&#1080;\009%20015\Users\&#1055;&#1086;&#1083;&#1100;&#1079;&#1086;&#1074;&#1072;&#1090;&#1077;&#1083;&#1100;\Desktop\&#1054;&#1057;&#1053;&#1057;%20&#1082;&#1083;&#1080;&#1077;&#1085;&#1090;%20NOMAD%20LIFE%20280612\&#1050;&#1083;&#1080;&#1077;&#1085;&#1090;_&#1054;&#1057;&#1053;&#1057;_2806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ystan-pc\&#1086;&#1073;&#1097;&#1080;&#1081;%20&#1086;&#1073;&#1084;&#1077;&#1085;\Users\ww\Downloads\Model\MGP%20total%2027.11.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fs\enbek\Users\inet_808\Desktop\04012013\Users\MAKANO~1\AppData\Local\Temp\Rar$DI09.014\&#1089;&#1085;&#1080;&#1078;&#1077;&#1085;&#1080;&#1077;%20&#1087;&#1077;&#1085;&#1089;&#1080;&#1086;&#1085;&#1085;&#1086;&#1075;&#1086;%20&#1074;&#1086;&#1079;&#1088;%20&#1085;&#1072;%2027_04_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D/GOOGLE%20DRIVE%20SYNC/Work/&#1052;&#1047;/2.%20&#1053;&#1057;&#1047;/2016/2014-T16-KA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D\GOOGLE%20DRIVE%20SYNC\Work\&#1052;&#1047;\2.%20&#1053;&#1057;&#1047;\2016\2014-T16-KA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mt40\&#1044;&#1083;&#1103;%20&#1086;&#1073;&#1084;&#1077;&#1085;&#1072;\&#1044;&#1083;&#1103;%20&#1086;&#1073;&#1084;&#1077;&#1085;&#1072;\&#1082;%205.04.2008\&#1086;&#1073;&#1083;&#1072;&#1089;&#1090;&#1080;\&#1040;&#1082;&#1084;&#1086;&#1083;&#1080;&#1085;&#1089;&#1082;&#1072;&#1103;%20&#1086;&#1073;&#1083;\&#1042;%20&#1052;&#1080;&#1085;&#1058;&#1088;&#1091;&#1076;_2\&#1057;&#1042;&#1054;&#1044;%202009_&#1072;&#1087;&#1087;&#1072;&#1088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"/>
      <sheetName val="СМП+ВСМП"/>
      <sheetName val="067 100 (АПП не имеющ.право) "/>
      <sheetName val="067 100 (экстрен)"/>
      <sheetName val="Изм расчеты"/>
    </sheetNames>
    <definedNames>
      <definedName name="______________prt1" sheetId="2"/>
      <definedName name="______________prt2" sheetId="2"/>
      <definedName name="______________prt3" sheetId="2"/>
      <definedName name="______________prt4" sheetId="2"/>
      <definedName name="______________prt5" sheetId="2"/>
      <definedName name="______________prt6" sheetId="2"/>
      <definedName name="______________prt7" sheetId="2"/>
      <definedName name="______________prt8" sheetId="2"/>
      <definedName name="____________prt1" sheetId="2"/>
      <definedName name="____________prt2" sheetId="2"/>
      <definedName name="____________prt3" sheetId="2"/>
      <definedName name="____________prt4" sheetId="2"/>
      <definedName name="____________prt5" sheetId="2"/>
      <definedName name="____________prt6" sheetId="2"/>
      <definedName name="____________prt7" sheetId="2"/>
      <definedName name="____________prt8" sheetId="2"/>
      <definedName name="___________prt1" sheetId="2"/>
      <definedName name="___________prt2" sheetId="2"/>
      <definedName name="___________prt3" sheetId="2"/>
      <definedName name="___________prt4" sheetId="2"/>
      <definedName name="___________prt5" sheetId="2"/>
      <definedName name="___________prt6" sheetId="2"/>
      <definedName name="___________prt7" sheetId="2"/>
      <definedName name="___________prt8" sheetId="2"/>
      <definedName name="xcc" sheetId="2"/>
      <definedName name="xxx" sheetId="2"/>
      <definedName name="АДГСПК" sheetId="2"/>
      <definedName name="мпгвн" sheetId="2"/>
      <definedName name="ъхзщ" sheetId="2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13 "/>
      <sheetName val="113  (2)"/>
      <sheetName val="121"/>
      <sheetName val="122"/>
      <sheetName val="125"/>
      <sheetName val="132_2"/>
      <sheetName val="свод 139"/>
      <sheetName val="гсм"/>
      <sheetName val="гсм 010"/>
      <sheetName val="проч  _2_"/>
      <sheetName val="проч "/>
      <sheetName val="общее"/>
      <sheetName val="роддом"/>
      <sheetName val="141_1 "/>
      <sheetName val="141_2"/>
      <sheetName val="142"/>
      <sheetName val="144"/>
      <sheetName val="145_2"/>
      <sheetName val="146"/>
      <sheetName val="расш по 146 "/>
      <sheetName val="расш по 146  _2_"/>
      <sheetName val="149"/>
      <sheetName val="расш_ 149"/>
      <sheetName val="151"/>
      <sheetName val="159"/>
      <sheetName val="159 расш"/>
      <sheetName val="431"/>
      <sheetName val="СВОД  ГП"/>
      <sheetName val="СВОД  ГП _2_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97"/>
      <sheetName val="Data98"/>
      <sheetName val="Data99"/>
      <sheetName val="Plan"/>
      <sheetName val="Rates"/>
      <sheetName val="CI"/>
      <sheetName val="EMail"/>
      <sheetName val="ReportEng"/>
      <sheetName val="ReportRus"/>
      <sheetName val="NewEst"/>
      <sheetName val="Utility"/>
      <sheetName val="2003-2008"/>
      <sheetName val="Предпр"/>
      <sheetName val="ЦентрЗатр"/>
      <sheetName val="ЕдИзм"/>
      <sheetName val="Акколь"/>
      <sheetName val="m Project Num-Sevice-Pay"/>
      <sheetName val="ГП ЦК рабочий"/>
      <sheetName val="Форма2"/>
      <sheetName val="Monitor99_03 Adjusted for ST"/>
      <sheetName val="067 100 (апп не имеющ.право) "/>
      <sheetName val="DEPLETION TOOL"/>
      <sheetName val="FY16_"/>
      <sheetName val="Parameters"/>
      <sheetName val="Commutations"/>
      <sheetName val="34-143"/>
      <sheetName val="Main"/>
      <sheetName val="2"/>
      <sheetName val="Изменения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March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13 "/>
      <sheetName val="113  (2)"/>
      <sheetName val="121"/>
      <sheetName val="122"/>
      <sheetName val="125"/>
      <sheetName val="132_2"/>
      <sheetName val="свод 139"/>
      <sheetName val="гсм"/>
      <sheetName val="гсм 010"/>
      <sheetName val="проч  _2_"/>
      <sheetName val="проч "/>
      <sheetName val="общее"/>
      <sheetName val="роддом"/>
      <sheetName val="141_1 "/>
      <sheetName val="141_2"/>
      <sheetName val="142"/>
      <sheetName val="144"/>
      <sheetName val="145_2"/>
      <sheetName val="146"/>
      <sheetName val="расш по 146 "/>
      <sheetName val="расш по 146  _2_"/>
      <sheetName val="149"/>
      <sheetName val="расш_ 149"/>
      <sheetName val="151"/>
      <sheetName val="159"/>
      <sheetName val="159 расш"/>
      <sheetName val="431"/>
      <sheetName val="СВОД  ГП"/>
      <sheetName val="СВОД  ГП _2_"/>
      <sheetName val="Лист3"/>
      <sheetName val="Main"/>
      <sheetName val="2"/>
      <sheetName val="Изменения"/>
      <sheetName val="1"/>
      <sheetName val="бюджет 2008 галицк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КАТО"/>
      <sheetName val="Лист1"/>
      <sheetName val="Лист2"/>
      <sheetName val="Лист3"/>
      <sheetName val="Лист4"/>
      <sheetName val="Лист5"/>
      <sheetName val="расш по 146  _2_"/>
      <sheetName val="Commutations"/>
      <sheetName val="Parameters"/>
      <sheetName val="Копия Шаблон 2012 Барлык План Ф"/>
      <sheetName val="067 100 (АПП не имеющ.право) "/>
      <sheetName val="Дем прогноз"/>
      <sheetName val="бланк"/>
    </sheetNames>
    <sheetDataSet>
      <sheetData sheetId="0" refreshError="1"/>
      <sheetData sheetId="1">
        <row r="1">
          <cell r="A1" t="str">
            <v>01 Республиканский бюджет</v>
          </cell>
        </row>
      </sheetData>
      <sheetData sheetId="2"/>
      <sheetData sheetId="3">
        <row r="1">
          <cell r="A1" t="str">
            <v>111 Оплата труда</v>
          </cell>
        </row>
      </sheetData>
      <sheetData sheetId="4">
        <row r="1">
          <cell r="A1" t="str">
            <v>1 Бюджет</v>
          </cell>
        </row>
      </sheetData>
      <sheetData sheetId="5">
        <row r="1">
          <cell r="A1" t="str">
            <v>01.11.11</v>
          </cell>
        </row>
      </sheetData>
      <sheetData sheetId="6">
        <row r="1">
          <cell r="A1" t="str">
            <v>01 Конкурс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 refreshError="1"/>
      <sheetData sheetId="9" refreshError="1"/>
      <sheetData sheetId="10">
        <row r="1">
          <cell r="A1">
            <v>2011</v>
          </cell>
        </row>
      </sheetData>
      <sheetData sheetId="11">
        <row r="1">
          <cell r="A1" t="str">
            <v>01 Закупки, не превышающие финансовый год</v>
          </cell>
        </row>
      </sheetData>
      <sheetData sheetId="12">
        <row r="2">
          <cell r="A2" t="str">
            <v>000</v>
          </cell>
        </row>
      </sheetData>
      <sheetData sheetId="13">
        <row r="2">
          <cell r="A2" t="str">
            <v>110000000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рлычки"/>
      <sheetName val="титул.лист"/>
      <sheetName val="ПО НОВОМУ ШТАТНОМУ"/>
      <sheetName val="расчет ПО НОВОМУ ШТАТНОМУ "/>
      <sheetName val="2012 год "/>
      <sheetName val="Свод"/>
      <sheetName val="расчет ночных и празничных"/>
      <sheetName val="Служащие "/>
      <sheetName val="Рабочие"/>
      <sheetName val="113 список "/>
      <sheetName val="113"/>
      <sheetName val="Налогооблогаемый фонд"/>
      <sheetName val="121 "/>
      <sheetName val="122 "/>
      <sheetName val="125 машины"/>
      <sheetName val="Перечень автомашин"/>
      <sheetName val="125 работники"/>
      <sheetName val="131 свод"/>
      <sheetName val="расчет молока"/>
      <sheetName val="Расчет количества рабочих дней"/>
      <sheetName val="131 форма"/>
      <sheetName val="132"/>
      <sheetName val="расшифровка 132 - 2012 для изм"/>
      <sheetName val="расшифровка 132 - 2012"/>
      <sheetName val="расшифровка 132 - 2013"/>
      <sheetName val="расшифровка 132 - 2014"/>
      <sheetName val="139 сводная"/>
      <sheetName val="31-139"/>
      <sheetName val="пр 31"/>
      <sheetName val="32-139"/>
      <sheetName val="пр 32"/>
      <sheetName val="пр 32 прочие"/>
      <sheetName val="139гсм"/>
      <sheetName val="141 факт"/>
      <sheetName val="141 вода"/>
      <sheetName val="141 полив насаж."/>
      <sheetName val="141 электр"/>
      <sheetName val="141 отоп"/>
      <sheetName val="141 автономка"/>
      <sheetName val="142"/>
      <sheetName val="147 "/>
      <sheetName val="свод 149"/>
      <sheetName val="149-услуги"/>
      <sheetName val="149 расшифровка без региональн"/>
      <sheetName val="149 пункты доверия с арендой"/>
      <sheetName val="расчет по классам отходов утил"/>
      <sheetName val="обслуживание"/>
      <sheetName val="151 "/>
      <sheetName val="151 расшифровка "/>
      <sheetName val="расчет"/>
      <sheetName val="159"/>
      <sheetName val="Свод "/>
      <sheetName val="Свод +дополн штат"/>
    </sheetNames>
    <sheetDataSet>
      <sheetData sheetId="0"/>
      <sheetData sheetId="1"/>
      <sheetData sheetId="2">
        <row r="7">
          <cell r="J7">
            <v>17697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рлычки"/>
      <sheetName val="титул.лист"/>
      <sheetName val="ПО НОВОМУ ШТАТНОМУ"/>
      <sheetName val="расчет ПО НОВОМУ ШТАТНОМУ "/>
      <sheetName val="2012 год "/>
      <sheetName val="Свод"/>
      <sheetName val="расчет ночных и празничных"/>
      <sheetName val="Служащие "/>
      <sheetName val="Рабочие"/>
      <sheetName val="113 список "/>
      <sheetName val="113"/>
      <sheetName val="Налогооблогаемый фонд"/>
      <sheetName val="121 "/>
      <sheetName val="122 "/>
      <sheetName val="125 машины"/>
      <sheetName val="Перечень автомашин"/>
      <sheetName val="125 работники"/>
      <sheetName val="131 свод"/>
      <sheetName val="расчет молока"/>
      <sheetName val="Расчет количества рабочих дней"/>
      <sheetName val="131 форма"/>
      <sheetName val="132"/>
      <sheetName val="расшифровка 132 - 2012 для изм"/>
      <sheetName val="расшифровка 132 - 2012"/>
      <sheetName val="расшифровка 132 - 2013"/>
      <sheetName val="расшифровка 132 - 2014"/>
      <sheetName val="139 сводная"/>
      <sheetName val="31-139"/>
      <sheetName val="пр 31"/>
      <sheetName val="32-139"/>
      <sheetName val="пр 32"/>
      <sheetName val="пр 32 прочие"/>
      <sheetName val="139гсм"/>
      <sheetName val="141 факт"/>
      <sheetName val="141 вода"/>
      <sheetName val="141 полив насаж."/>
      <sheetName val="141 электр"/>
      <sheetName val="141 отоп"/>
      <sheetName val="141 автономка"/>
      <sheetName val="142"/>
      <sheetName val="147 "/>
      <sheetName val="свод 149"/>
      <sheetName val="149-услуги"/>
      <sheetName val="149 расшифровка без региональн"/>
      <sheetName val="149 пункты доверия с арендой"/>
      <sheetName val="расчет по классам отходов утил"/>
      <sheetName val="обслуживание"/>
      <sheetName val="151 "/>
      <sheetName val="151 расшифровка "/>
      <sheetName val="расчет"/>
      <sheetName val="159"/>
      <sheetName val="Свод "/>
      <sheetName val="Свод +дополн штат"/>
      <sheetName val="расш по 146  _2_"/>
      <sheetName val="m Project Num-Sevice-Pay"/>
      <sheetName val="Акколь"/>
      <sheetName val="Форма2"/>
      <sheetName val="22"/>
      <sheetName val="vars"/>
      <sheetName val="СМП_СЗТ_моделирование"/>
      <sheetName val="1.3_Тяжесть_заболевания"/>
      <sheetName val="3.1_Пневмония_тяжесть"/>
      <sheetName val="Тяжесть_заболевания"/>
      <sheetName val="БЗ 2012-2014 СПИД утвержденная"/>
      <sheetName val="Commutations"/>
      <sheetName val="Parameters"/>
    </sheetNames>
    <sheetDataSet>
      <sheetData sheetId="0" refreshError="1"/>
      <sheetData sheetId="1" refreshError="1"/>
      <sheetData sheetId="2" refreshError="1">
        <row r="7">
          <cell r="J7">
            <v>17697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рлычки"/>
      <sheetName val="титул.лист"/>
      <sheetName val="ПО НОВОМУ ШТАТНОМУ"/>
      <sheetName val="расчет ПО НОВОМУ ШТАТНОМУ "/>
      <sheetName val="2012 год "/>
      <sheetName val="Свод"/>
      <sheetName val="расчет ночных и празничных"/>
      <sheetName val="Служащие "/>
      <sheetName val="Рабочие"/>
      <sheetName val="113 список "/>
      <sheetName val="113"/>
      <sheetName val="Налогооблогаемый фонд"/>
      <sheetName val="121 "/>
      <sheetName val="122 "/>
      <sheetName val="125 машины"/>
      <sheetName val="Перечень автомашин"/>
      <sheetName val="125 работники"/>
      <sheetName val="131 свод"/>
      <sheetName val="расчет молока"/>
      <sheetName val="Расчет количества рабочих дней"/>
      <sheetName val="131 форма"/>
      <sheetName val="132"/>
      <sheetName val="расшифровка 132 - 2012 для изм"/>
      <sheetName val="расшифровка 132 - 2012"/>
      <sheetName val="расшифровка 132 - 2013"/>
      <sheetName val="расшифровка 132 - 2014"/>
      <sheetName val="139 сводная"/>
      <sheetName val="31-139"/>
      <sheetName val="пр 31"/>
      <sheetName val="32-139"/>
      <sheetName val="пр 32"/>
      <sheetName val="пр 32 прочие"/>
      <sheetName val="139гсм"/>
      <sheetName val="141 факт"/>
      <sheetName val="141 вода"/>
      <sheetName val="141 полив насаж."/>
      <sheetName val="141 электр"/>
      <sheetName val="141 отоп"/>
      <sheetName val="141 автономка"/>
      <sheetName val="142"/>
      <sheetName val="147 "/>
      <sheetName val="свод 149"/>
      <sheetName val="149-услуги"/>
      <sheetName val="149 расшифровка без региональн"/>
      <sheetName val="149 пункты доверия с арендой"/>
      <sheetName val="расчет по классам отходов утил"/>
      <sheetName val="обслуживание"/>
      <sheetName val="151 "/>
      <sheetName val="151 расшифровка "/>
      <sheetName val="расчет"/>
      <sheetName val="159"/>
      <sheetName val="Свод "/>
      <sheetName val="Свод +дополн штат"/>
      <sheetName val="Utility"/>
      <sheetName val="Commutations"/>
      <sheetName val="Parameters"/>
      <sheetName val="Дем прогноз"/>
      <sheetName val="расш по 146  _2_"/>
      <sheetName val="100 159 -полигр ус (2)"/>
      <sheetName val="бланк"/>
      <sheetName val="Акколь"/>
    </sheetNames>
    <sheetDataSet>
      <sheetData sheetId="0" refreshError="1"/>
      <sheetData sheetId="1" refreshError="1"/>
      <sheetData sheetId="2" refreshError="1">
        <row r="7">
          <cell r="J7">
            <v>17697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 (2)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/>
      <sheetData sheetId="3">
        <row r="1">
          <cell r="A1" t="str">
            <v>111 Оплата труда</v>
          </cell>
        </row>
      </sheetData>
      <sheetData sheetId="4">
        <row r="1">
          <cell r="A1" t="str">
            <v>1 Бюджет</v>
          </cell>
        </row>
      </sheetData>
      <sheetData sheetId="5"/>
      <sheetData sheetId="6"/>
      <sheetData sheetId="7">
        <row r="1">
          <cell r="A1" t="str">
            <v>01 Конкурс</v>
          </cell>
        </row>
      </sheetData>
      <sheetData sheetId="8"/>
      <sheetData sheetId="9"/>
      <sheetData sheetId="10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1"/>
      <sheetData sheetId="12"/>
      <sheetData sheetId="13">
        <row r="1">
          <cell r="A1">
            <v>2009</v>
          </cell>
        </row>
        <row r="2">
          <cell r="A2">
            <v>2010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"/>
      <sheetName val="ГБ(план+касса)"/>
      <sheetName val="РБ"/>
      <sheetName val="РБ(план+касса)"/>
      <sheetName val="ГБ_РБ(на 1 июля)"/>
      <sheetName val="МБ"/>
      <sheetName val="МБ(план+касса)"/>
      <sheetName val="Доля центр-ии"/>
      <sheetName val="Доля центр-ии (2)"/>
      <sheetName val="Прирост ГБ"/>
      <sheetName val="РБ (уточн 2003)"/>
      <sheetName val="РБ (уточн 2003) (тыс)"/>
      <sheetName val="ремонт 25"/>
      <sheetName val="Utility"/>
      <sheetName val="ПО НОВОМУ ШТАТНОМУ"/>
      <sheetName val="Год"/>
      <sheetName val="Месяцы"/>
      <sheetName val="Фонд"/>
      <sheetName val="ФКРБ"/>
      <sheetName val="Вид предмета"/>
      <sheetName val="расш по 146  _2_"/>
      <sheetName val="из сем"/>
      <sheetName val="Main"/>
      <sheetName val="2"/>
      <sheetName val="Изменения"/>
      <sheetName val="1"/>
      <sheetName val="Форма2"/>
      <sheetName val="Sheet1"/>
    </sheetNames>
    <sheetDataSet>
      <sheetData sheetId="0" refreshError="1">
        <row r="43">
          <cell r="A4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 ГРНЗ"/>
      <sheetName val="бланк"/>
      <sheetName val="для цехов"/>
      <sheetName val="проект"/>
      <sheetName val="проект (2)"/>
      <sheetName val="проект (3)"/>
      <sheetName val="свод"/>
      <sheetName val="свод (2)"/>
      <sheetName val="связь"/>
      <sheetName val="канцеляр"/>
      <sheetName val="План09-12"/>
      <sheetName val="Управ"/>
      <sheetName val="АУП"/>
      <sheetName val="Управ (2)"/>
      <sheetName val="ГБ"/>
      <sheetName val="ПО НОВОМУ ШТАТНОМУ"/>
      <sheetName val="Utility"/>
      <sheetName val="34-143"/>
      <sheetName val="Sheet1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оплата по версии ВЖ"/>
      <sheetName val="#REF"/>
      <sheetName val="Расчет ДСДПУР"/>
      <sheetName val="067 100 (АПП не имеющ.право) "/>
    </sheetNames>
    <definedNames>
      <definedName name="__________prt1" refersTo="#ССЫЛКА!"/>
      <definedName name="__________prt2" refersTo="#ССЫЛКА!"/>
      <definedName name="__________prt3" refersTo="#ССЫЛКА!"/>
      <definedName name="__________prt4" refersTo="#ССЫЛКА!"/>
      <definedName name="__________prt5" refersTo="#ССЫЛКА!"/>
      <definedName name="__________prt6" refersTo="#ССЫЛКА!"/>
      <definedName name="__________prt7" refersTo="#ССЫЛКА!"/>
      <definedName name="__________prt8" refersTo="#ССЫЛКА!"/>
      <definedName name="_________prt1" refersTo="#ССЫЛКА!"/>
      <definedName name="_________prt2" refersTo="#ССЫЛКА!"/>
      <definedName name="_________prt3" refersTo="#ССЫЛКА!"/>
      <definedName name="_________prt4" refersTo="#ССЫЛКА!"/>
      <definedName name="_________prt5" refersTo="#ССЫЛКА!"/>
      <definedName name="_________prt6" refersTo="#ССЫЛКА!"/>
      <definedName name="_________prt7" refersTo="#ССЫЛКА!"/>
      <definedName name="_________prt8" refersTo="#ССЫЛКА!"/>
      <definedName name="________prt1" refersTo="#ССЫЛКА!"/>
      <definedName name="________prt2" refersTo="#ССЫЛКА!"/>
      <definedName name="________prt3" refersTo="#ССЫЛКА!"/>
      <definedName name="________prt4" refersTo="#ССЫЛКА!"/>
      <definedName name="________prt5" refersTo="#ССЫЛКА!"/>
      <definedName name="________prt6" refersTo="#ССЫЛКА!"/>
      <definedName name="________prt7" refersTo="#ССЫЛКА!"/>
      <definedName name="________prt8" refersTo="#ССЫЛКА!"/>
      <definedName name="_______prt1" refersTo="#ССЫЛКА!"/>
      <definedName name="_______prt2" refersTo="#ССЫЛКА!"/>
      <definedName name="_______prt3" refersTo="#ССЫЛКА!"/>
      <definedName name="_______prt4" refersTo="#ССЫЛКА!"/>
      <definedName name="_______prt5" refersTo="#ССЫЛКА!"/>
      <definedName name="_______prt6" refersTo="#ССЫЛКА!"/>
      <definedName name="_______prt7" refersTo="#ССЫЛКА!"/>
      <definedName name="_______prt8" refersTo="#ССЫЛКА!"/>
      <definedName name="______prt1" refersTo="#ССЫЛКА!"/>
      <definedName name="______prt2" refersTo="#ССЫЛКА!"/>
      <definedName name="______prt3" refersTo="#ССЫЛКА!"/>
      <definedName name="______prt4" refersTo="#ССЫЛКА!"/>
      <definedName name="______prt5" refersTo="#ССЫЛКА!"/>
      <definedName name="______prt6" refersTo="#ССЫЛКА!"/>
      <definedName name="______prt7" refersTo="#ССЫЛКА!"/>
      <definedName name="______prt8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"/>
      <sheetName val="ГБ(план+касса)"/>
      <sheetName val="РБ"/>
      <sheetName val="РБ(план+касса)"/>
      <sheetName val="ГБ_РБ(на 1 июля)"/>
      <sheetName val="МБ"/>
      <sheetName val="МБ(план+касса)"/>
      <sheetName val="Доля центр-ии"/>
      <sheetName val="Доля центр-ии (2)"/>
      <sheetName val="Прирост ГБ"/>
      <sheetName val="РБ (уточн 2003)"/>
      <sheetName val="РБ (уточн 2003) (тыс)"/>
      <sheetName val="поставка сравн13"/>
      <sheetName val="бланк"/>
      <sheetName val="ремонт 25"/>
      <sheetName val="ПО НОВОМУ ШТАТНОМУ"/>
      <sheetName val="расш по 146  _2_"/>
      <sheetName val="34-143"/>
      <sheetName val="КДУ в разр.МО"/>
      <sheetName val="Лист1"/>
      <sheetName val="Скрин.в разр.МО"/>
      <sheetName val="Касса97_2003_"/>
      <sheetName val="Дем прогноз"/>
      <sheetName val="Приказ"/>
      <sheetName val="Цены"/>
      <sheetName val="Акколь"/>
      <sheetName val="DEPLETION TOOL"/>
      <sheetName val="FY16_"/>
    </sheetNames>
    <sheetDataSet>
      <sheetData sheetId="0" refreshError="1">
        <row r="43">
          <cell r="A43">
            <v>2</v>
          </cell>
        </row>
      </sheetData>
      <sheetData sheetId="1"/>
      <sheetData sheetId="2"/>
      <sheetData sheetId="3">
        <row r="43">
          <cell r="A43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3">
          <cell r="A43">
            <v>33</v>
          </cell>
        </row>
      </sheetData>
      <sheetData sheetId="19">
        <row r="43">
          <cell r="A43">
            <v>33</v>
          </cell>
        </row>
      </sheetData>
      <sheetData sheetId="20">
        <row r="43">
          <cell r="A43">
            <v>33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а 2011 год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КАТО"/>
      <sheetName val="Лист1"/>
      <sheetName val="Лист2"/>
      <sheetName val="Лист3"/>
      <sheetName val="Лист4"/>
      <sheetName val="ПАБ"/>
      <sheetName val="кровь"/>
      <sheetName val="По препаратам"/>
      <sheetName val="Население "/>
      <sheetName val="бланк"/>
      <sheetName val="123 Шаблон 2012 Барлык План2"/>
      <sheetName val="Дем прогноз"/>
      <sheetName val="m project num-sevice-pay"/>
      <sheetName val="34-14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Предложения по внесению изменений в План закупа медицинских услуг на 2019 год по расходам на проведение паталогоанатомической диагностики</v>
          </cell>
        </row>
      </sheetData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КАТО"/>
      <sheetName val="Лист1"/>
      <sheetName val="Лист2"/>
      <sheetName val="Лист3"/>
      <sheetName val="Лист4"/>
      <sheetName val="Население "/>
      <sheetName val="DEPLETION TOOL"/>
      <sheetName val="FY16_"/>
      <sheetName val="Main"/>
      <sheetName val="2"/>
      <sheetName val="Изменения"/>
      <sheetName val="1"/>
      <sheetName val="ГБ"/>
      <sheetName val="КВИ_медпомощь_свод"/>
      <sheetName val="Commutations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HF-FS"/>
      <sheetName val="HF-HC"/>
      <sheetName val="HF-HP"/>
      <sheetName val="HP-HC"/>
      <sheetName val="FP"/>
      <sheetName val="МБ НС-НР"/>
      <sheetName val="РБ НС-НР"/>
      <sheetName val="067 HP-HC"/>
      <sheetName val="МБ"/>
      <sheetName val="МБ HP"/>
      <sheetName val="МБ HC"/>
      <sheetName val="РБ"/>
      <sheetName val="РБ НС"/>
      <sheetName val="067свод"/>
      <sheetName val="067"/>
      <sheetName val="НБ выпл"/>
      <sheetName val="НБ премии"/>
      <sheetName val="розница"/>
      <sheetName val="ОДХ"/>
      <sheetName val="ОУ предпр"/>
      <sheetName val="ОУ население"/>
      <sheetName val="ФХ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G29">
            <v>871718.89364999987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HF-FS"/>
      <sheetName val="HF-HC"/>
      <sheetName val="HF-HP"/>
      <sheetName val="HP-HC"/>
      <sheetName val="FP"/>
      <sheetName val="РБ здрав"/>
      <sheetName val="067"/>
      <sheetName val="МБ здрав+образ"/>
      <sheetName val="039"/>
      <sheetName val="выплаты"/>
      <sheetName val="премии"/>
      <sheetName val="РБ МЗ"/>
      <sheetName val="МБ"/>
      <sheetName val="ЛС розница"/>
      <sheetName val="ОДХ"/>
      <sheetName val="ООУ население"/>
      <sheetName val="ООУ предпр "/>
      <sheetName val="Лист1"/>
      <sheetName val="Лист2"/>
      <sheetName val="Лист3"/>
      <sheetName val="Лист4"/>
      <sheetName val="Лист5"/>
      <sheetName val="Лист6"/>
      <sheetName val="Лист7"/>
      <sheetName val="ФХ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C15">
            <v>1544106.38013358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П"/>
      <sheetName val="сводн"/>
      <sheetName val="Капзатраты"/>
      <sheetName val="Лист2"/>
      <sheetName val="HF-FS"/>
      <sheetName val="HF-HC"/>
      <sheetName val="HP-HF"/>
      <sheetName val="HC-HP"/>
      <sheetName val="FP"/>
      <sheetName val="выплаты 20"/>
      <sheetName val="премии 20"/>
      <sheetName val="РБ 20г"/>
      <sheetName val="ГОБМП по кодам"/>
      <sheetName val="ГОБМП"/>
      <sheetName val="ОСМС по кодам "/>
      <sheetName val="ОСМС"/>
      <sheetName val="ОСМС регионы"/>
      <sheetName val="МБ 20"/>
      <sheetName val="Расш МБ"/>
      <sheetName val="МБ свод 4-20"/>
      <sheetName val="не вх НСЗ"/>
      <sheetName val="ЛС"/>
      <sheetName val="ОДХ 20"/>
      <sheetName val="ООУ РК 20"/>
      <sheetName val="ФХД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E8">
            <v>2315313.47419</v>
          </cell>
        </row>
        <row r="9">
          <cell r="E9">
            <v>117170.57143</v>
          </cell>
        </row>
        <row r="10">
          <cell r="E10">
            <v>1099001.1858399999</v>
          </cell>
        </row>
        <row r="11">
          <cell r="E11">
            <v>1001707.5</v>
          </cell>
        </row>
        <row r="12">
          <cell r="D12">
            <v>664509.19999999995</v>
          </cell>
          <cell r="E12">
            <v>664388.62087999994</v>
          </cell>
        </row>
        <row r="13">
          <cell r="E13">
            <v>17017680.646600001</v>
          </cell>
        </row>
        <row r="18">
          <cell r="E18">
            <v>896167</v>
          </cell>
        </row>
        <row r="20">
          <cell r="E20">
            <v>82150</v>
          </cell>
        </row>
        <row r="21">
          <cell r="D21">
            <v>19488</v>
          </cell>
          <cell r="E21">
            <v>19488</v>
          </cell>
        </row>
        <row r="23">
          <cell r="E23">
            <v>1754983</v>
          </cell>
        </row>
        <row r="24">
          <cell r="E24">
            <v>30721</v>
          </cell>
        </row>
        <row r="26">
          <cell r="E26">
            <v>8274363</v>
          </cell>
        </row>
        <row r="27">
          <cell r="E27">
            <v>135457.64129</v>
          </cell>
        </row>
        <row r="30">
          <cell r="E30">
            <v>1003199.07744</v>
          </cell>
        </row>
        <row r="34">
          <cell r="E34">
            <v>610555</v>
          </cell>
        </row>
        <row r="35">
          <cell r="E35">
            <v>44403.525560000002</v>
          </cell>
        </row>
        <row r="36">
          <cell r="E36">
            <v>2199265.9086600002</v>
          </cell>
        </row>
        <row r="37">
          <cell r="E37">
            <v>7379838</v>
          </cell>
        </row>
        <row r="39">
          <cell r="E39">
            <v>185896</v>
          </cell>
        </row>
        <row r="41">
          <cell r="E41">
            <v>18460646.449450001</v>
          </cell>
        </row>
        <row r="44">
          <cell r="E44">
            <v>103665</v>
          </cell>
        </row>
        <row r="46">
          <cell r="D46">
            <v>1135695</v>
          </cell>
          <cell r="E46">
            <v>1125570.1717999999</v>
          </cell>
        </row>
        <row r="47">
          <cell r="E47">
            <v>484959</v>
          </cell>
        </row>
        <row r="48">
          <cell r="E48">
            <v>681555</v>
          </cell>
        </row>
        <row r="49">
          <cell r="E49">
            <v>120899.314</v>
          </cell>
        </row>
        <row r="50">
          <cell r="E50">
            <v>517158</v>
          </cell>
        </row>
        <row r="51">
          <cell r="E51">
            <v>31516.421999999999</v>
          </cell>
        </row>
        <row r="52">
          <cell r="E52">
            <v>30519534.285330001</v>
          </cell>
        </row>
        <row r="54">
          <cell r="E54">
            <v>426770</v>
          </cell>
        </row>
        <row r="55">
          <cell r="E55">
            <v>2000000</v>
          </cell>
        </row>
        <row r="58">
          <cell r="D58">
            <v>25899401</v>
          </cell>
          <cell r="E58">
            <v>25899401</v>
          </cell>
        </row>
        <row r="59">
          <cell r="D59">
            <v>5986949</v>
          </cell>
          <cell r="E59">
            <v>5986947.4220000003</v>
          </cell>
        </row>
      </sheetData>
      <sheetData sheetId="12"/>
      <sheetData sheetId="13"/>
      <sheetData sheetId="14"/>
      <sheetData sheetId="15">
        <row r="318">
          <cell r="BT318">
            <v>4640861.9762200005</v>
          </cell>
        </row>
        <row r="319">
          <cell r="BT319">
            <v>108923364.21748</v>
          </cell>
        </row>
        <row r="320">
          <cell r="BT320">
            <v>24126380.808160003</v>
          </cell>
        </row>
        <row r="321">
          <cell r="BT321">
            <v>169881562.08688</v>
          </cell>
        </row>
        <row r="322">
          <cell r="BT322">
            <v>33900693.530899994</v>
          </cell>
        </row>
        <row r="323">
          <cell r="BT323">
            <v>29205668.231820006</v>
          </cell>
        </row>
        <row r="324">
          <cell r="BT324">
            <v>28280257.997399993</v>
          </cell>
        </row>
        <row r="325">
          <cell r="BT325">
            <v>297590.86732999998</v>
          </cell>
        </row>
        <row r="326">
          <cell r="BT326">
            <v>1714965.4979000001</v>
          </cell>
        </row>
        <row r="327">
          <cell r="BT327">
            <v>22978608.665400002</v>
          </cell>
        </row>
      </sheetData>
      <sheetData sheetId="16"/>
      <sheetData sheetId="17">
        <row r="46">
          <cell r="E46">
            <v>3221978000</v>
          </cell>
          <cell r="F46">
            <v>3221977380</v>
          </cell>
        </row>
        <row r="168">
          <cell r="E168">
            <v>34374900</v>
          </cell>
          <cell r="F168">
            <v>29271930.669999998</v>
          </cell>
        </row>
        <row r="174">
          <cell r="E174">
            <v>10431689600</v>
          </cell>
          <cell r="F174">
            <v>10214570703.589998</v>
          </cell>
        </row>
        <row r="180">
          <cell r="E180">
            <v>111380745800</v>
          </cell>
          <cell r="F180">
            <v>104772872222.86</v>
          </cell>
        </row>
        <row r="187">
          <cell r="E187">
            <v>127265800</v>
          </cell>
          <cell r="F187">
            <v>127265678.90000001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HF-FS"/>
      <sheetName val="HF-HC"/>
      <sheetName val="HF-HP"/>
      <sheetName val="HP-HC"/>
      <sheetName val="FP"/>
      <sheetName val="РБ здрав"/>
      <sheetName val="РБ -20г"/>
      <sheetName val="067"/>
      <sheetName val="МБ здрав+образ"/>
      <sheetName val="МБ-здрав"/>
      <sheetName val="039"/>
      <sheetName val="выплаты"/>
      <sheetName val="премии"/>
      <sheetName val="РБ МЗ"/>
      <sheetName val="МБ"/>
      <sheetName val="ЛС розница"/>
      <sheetName val="ОДХ"/>
      <sheetName val="ООУ население"/>
      <sheetName val="ООУ предпр "/>
      <sheetName val="Лист12"/>
      <sheetName val="Лист1"/>
      <sheetName val="Лист2"/>
      <sheetName val="Лист3"/>
      <sheetName val="Лист4"/>
      <sheetName val="Лист5"/>
      <sheetName val="Лист6"/>
      <sheetName val="Лист7"/>
      <sheetName val="ФХД"/>
    </sheetNames>
    <sheetDataSet>
      <sheetData sheetId="0"/>
      <sheetData sheetId="1"/>
      <sheetData sheetId="2">
        <row r="44">
          <cell r="E44">
            <v>1297971997.7007899</v>
          </cell>
        </row>
      </sheetData>
      <sheetData sheetId="3"/>
      <sheetData sheetId="4"/>
      <sheetData sheetId="5"/>
      <sheetData sheetId="6">
        <row r="23">
          <cell r="H23">
            <v>1909459.1433000001</v>
          </cell>
        </row>
        <row r="24">
          <cell r="H24">
            <v>7048578</v>
          </cell>
        </row>
      </sheetData>
      <sheetData sheetId="7">
        <row r="29">
          <cell r="E29">
            <v>297554616.41210002</v>
          </cell>
        </row>
      </sheetData>
      <sheetData sheetId="8">
        <row r="8">
          <cell r="C8">
            <v>44565630.563720003</v>
          </cell>
        </row>
        <row r="9">
          <cell r="C9">
            <v>973690.05396000005</v>
          </cell>
        </row>
      </sheetData>
      <sheetData sheetId="9">
        <row r="60">
          <cell r="G60">
            <v>3494.4315000000001</v>
          </cell>
        </row>
        <row r="71">
          <cell r="G71">
            <v>622931.16429999995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HF-FS"/>
      <sheetName val="HF-HC"/>
      <sheetName val="HF-HP"/>
      <sheetName val="HP-HC"/>
      <sheetName val="FP"/>
      <sheetName val="РБ здрав"/>
      <sheetName val="РБ -20г"/>
      <sheetName val="067"/>
      <sheetName val="МБ здрав+образ"/>
      <sheetName val="МБ-здрав"/>
      <sheetName val="039"/>
      <sheetName val="выплаты"/>
      <sheetName val="премии"/>
      <sheetName val="РБ МЗ"/>
      <sheetName val="МБ"/>
      <sheetName val="ЛС розница"/>
      <sheetName val="ОДХ"/>
      <sheetName val="ООУ население"/>
      <sheetName val="ООУ предпр "/>
      <sheetName val="Лист12"/>
      <sheetName val="Лист1"/>
      <sheetName val="Лист2"/>
      <sheetName val="Лист3"/>
      <sheetName val="Лист4"/>
      <sheetName val="Лист5"/>
      <sheetName val="Лист6"/>
      <sheetName val="Лист7"/>
      <sheetName val="ФХ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G19" t="str">
            <v>HP 6</v>
          </cell>
        </row>
        <row r="22">
          <cell r="G22" t="str">
            <v>HP 6</v>
          </cell>
        </row>
        <row r="25">
          <cell r="G25" t="str">
            <v>HP 6</v>
          </cell>
        </row>
        <row r="30">
          <cell r="G30" t="str">
            <v>HP 4.1</v>
          </cell>
        </row>
        <row r="36">
          <cell r="G36" t="str">
            <v>HP 0</v>
          </cell>
        </row>
        <row r="39">
          <cell r="G39" t="str">
            <v>HP 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Ф 7%"/>
      <sheetName val="доходы"/>
      <sheetName val="рыжик"/>
      <sheetName val="123"/>
      <sheetName val="П 90"/>
      <sheetName val="НФ короткая"/>
      <sheetName val="при 90"/>
    </sheetNames>
    <definedNames>
      <definedName name="___prt1" refersTo="#ССЫЛКА!"/>
      <definedName name="___prt2" refersTo="#ССЫЛКА!"/>
      <definedName name="___prt3" refersTo="#ССЫЛКА!"/>
      <definedName name="___prt4" refersTo="#ССЫЛКА!"/>
      <definedName name="___prt5" refersTo="#ССЫЛКА!"/>
      <definedName name="___prt6" refersTo="#ССЫЛКА!"/>
      <definedName name="___prt7" refersTo="#ССЫЛКА!"/>
      <definedName name="___prt8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_на_оплату"/>
      <sheetName val="андеррайтинговая заявка"/>
      <sheetName val="счет_на_оплату (доп)"/>
      <sheetName val="Main"/>
      <sheetName val="Допик"/>
      <sheetName val="Служебка"/>
      <sheetName val="Изменения"/>
      <sheetName val="журнал учета"/>
      <sheetName val="журнал допы"/>
      <sheetName val="Приложение 1"/>
      <sheetName val="акт"/>
      <sheetName val="СЧФ"/>
      <sheetName val="Ком пред"/>
      <sheetName val="Расчет"/>
      <sheetName val="1"/>
      <sheetName val="2"/>
      <sheetName val="Генераторы"/>
      <sheetName val="067 100 (апп не имеющ.право) "/>
      <sheetName val="DEPLETION TOOL"/>
      <sheetName val="расш по 146  _2_"/>
    </sheetNames>
    <sheetDataSet>
      <sheetData sheetId="0"/>
      <sheetData sheetId="1"/>
      <sheetData sheetId="2"/>
      <sheetData sheetId="3">
        <row r="2">
          <cell r="B2" t="str">
            <v>293/1</v>
          </cell>
          <cell r="D2">
            <v>40982</v>
          </cell>
        </row>
        <row r="3">
          <cell r="B3" t="str">
            <v>Лившиц Елена Ивановна</v>
          </cell>
        </row>
        <row r="4">
          <cell r="B4" t="str">
            <v>Лившиц Елены Ивановны</v>
          </cell>
        </row>
        <row r="6">
          <cell r="B6" t="str">
            <v>Заместителя Регионального директора в г. Шымкент</v>
          </cell>
          <cell r="E6" t="str">
            <v>АО "КСЖ "НОМАД LIFE"</v>
          </cell>
        </row>
        <row r="11">
          <cell r="B11" t="str">
            <v>41221112002/293/1-1</v>
          </cell>
          <cell r="W11">
            <v>1</v>
          </cell>
          <cell r="X11">
            <v>2</v>
          </cell>
        </row>
        <row r="12">
          <cell r="B12" t="str">
            <v>Шымкент</v>
          </cell>
        </row>
        <row r="13">
          <cell r="B13">
            <v>41235</v>
          </cell>
        </row>
        <row r="15">
          <cell r="B15" t="str">
            <v xml:space="preserve">ГУ "Областной центр по профилактике и борьбе со СПИД" </v>
          </cell>
        </row>
        <row r="16">
          <cell r="B16" t="str">
            <v>ЮКО, г. Шымкент, ул. Кремлевская, 11.</v>
          </cell>
        </row>
        <row r="20">
          <cell r="B20">
            <v>582200036993</v>
          </cell>
        </row>
        <row r="21">
          <cell r="B21" t="str">
            <v>KZ42070102KSN5801000</v>
          </cell>
        </row>
        <row r="22">
          <cell r="B22" t="str">
            <v>Банк ГУ  "Комитет Казначейства Министерства Финансов РК"</v>
          </cell>
        </row>
        <row r="23">
          <cell r="B23" t="str">
            <v>KKMFKZ2A</v>
          </cell>
        </row>
        <row r="30">
          <cell r="B30" t="str">
            <v>85140</v>
          </cell>
        </row>
        <row r="31">
          <cell r="B31" t="str">
            <v>Деятельность больничных учреждений</v>
          </cell>
        </row>
        <row r="33">
          <cell r="B33">
            <v>3</v>
          </cell>
        </row>
        <row r="34">
          <cell r="B34">
            <v>41236</v>
          </cell>
          <cell r="D34">
            <v>41600</v>
          </cell>
        </row>
        <row r="42">
          <cell r="B42" t="str">
            <v>Мейрханов Т</v>
          </cell>
        </row>
        <row r="43">
          <cell r="B43" t="str">
            <v>Мейрханова Т</v>
          </cell>
        </row>
        <row r="44">
          <cell r="B44" t="str">
            <v>Главный врач</v>
          </cell>
          <cell r="F44" t="str">
            <v>Главного врача</v>
          </cell>
        </row>
        <row r="45">
          <cell r="B45" t="str">
            <v>Устав</v>
          </cell>
          <cell r="F45" t="str">
            <v>Устава</v>
          </cell>
        </row>
        <row r="83">
          <cell r="C83" t="str">
            <v>единовременно</v>
          </cell>
        </row>
        <row r="89">
          <cell r="B89">
            <v>21</v>
          </cell>
          <cell r="C89">
            <v>22541900</v>
          </cell>
          <cell r="D89">
            <v>22541900</v>
          </cell>
        </row>
        <row r="90">
          <cell r="B90">
            <v>120</v>
          </cell>
          <cell r="C90">
            <v>122642000</v>
          </cell>
          <cell r="D90">
            <v>122642000</v>
          </cell>
        </row>
        <row r="91">
          <cell r="B91">
            <v>22</v>
          </cell>
          <cell r="C91">
            <v>10316100</v>
          </cell>
          <cell r="D91">
            <v>10316100</v>
          </cell>
        </row>
        <row r="92">
          <cell r="B92">
            <v>163</v>
          </cell>
          <cell r="C92">
            <v>155500000</v>
          </cell>
          <cell r="D92">
            <v>155500000</v>
          </cell>
          <cell r="F92" t="str">
            <v>сто пятьдесят пять миллионов пятьсот тысяч</v>
          </cell>
        </row>
        <row r="94">
          <cell r="C94">
            <v>4.0000000000000002E-4</v>
          </cell>
          <cell r="D94">
            <v>9017</v>
          </cell>
          <cell r="H94">
            <v>0.04</v>
          </cell>
          <cell r="J94">
            <v>0.1</v>
          </cell>
        </row>
        <row r="95">
          <cell r="C95">
            <v>1.6000000000000001E-3</v>
          </cell>
          <cell r="D95">
            <v>196227</v>
          </cell>
          <cell r="H95">
            <v>0.16</v>
          </cell>
          <cell r="J95">
            <v>0.35</v>
          </cell>
        </row>
        <row r="96">
          <cell r="C96">
            <v>4.7000000000000002E-3</v>
          </cell>
          <cell r="D96">
            <v>48486</v>
          </cell>
          <cell r="H96">
            <v>0.47</v>
          </cell>
          <cell r="J96">
            <v>2.15</v>
          </cell>
        </row>
        <row r="97">
          <cell r="D97">
            <v>253730</v>
          </cell>
          <cell r="F97" t="str">
            <v>двести пятьдесят три тысячи семьсот тридцать</v>
          </cell>
        </row>
        <row r="98">
          <cell r="B98">
            <v>0.3</v>
          </cell>
        </row>
        <row r="109">
          <cell r="B109">
            <v>8</v>
          </cell>
        </row>
        <row r="110">
          <cell r="B110" t="str">
            <v>293/1/00000008</v>
          </cell>
        </row>
      </sheetData>
      <sheetData sheetId="4"/>
      <sheetData sheetId="5"/>
      <sheetData sheetId="6">
        <row r="23">
          <cell r="C23">
            <v>7</v>
          </cell>
        </row>
        <row r="25">
          <cell r="C25">
            <v>41235</v>
          </cell>
        </row>
        <row r="42">
          <cell r="E42">
            <v>157240000</v>
          </cell>
          <cell r="G42">
            <v>261620</v>
          </cell>
        </row>
        <row r="44">
          <cell r="C44">
            <v>7890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>
            <v>1</v>
          </cell>
          <cell r="D5">
            <v>0.04</v>
          </cell>
          <cell r="E5">
            <v>0.13</v>
          </cell>
        </row>
        <row r="6">
          <cell r="C6">
            <v>2</v>
          </cell>
          <cell r="D6">
            <v>0.04</v>
          </cell>
          <cell r="E6">
            <v>0.1</v>
          </cell>
        </row>
        <row r="7">
          <cell r="C7">
            <v>3</v>
          </cell>
          <cell r="D7">
            <v>0.16</v>
          </cell>
          <cell r="E7">
            <v>0.35</v>
          </cell>
        </row>
        <row r="8">
          <cell r="C8">
            <v>4</v>
          </cell>
          <cell r="D8">
            <v>0.23</v>
          </cell>
          <cell r="E8">
            <v>1.8</v>
          </cell>
        </row>
        <row r="9">
          <cell r="C9">
            <v>5</v>
          </cell>
          <cell r="D9">
            <v>0.23</v>
          </cell>
          <cell r="E9">
            <v>0.53</v>
          </cell>
        </row>
        <row r="10">
          <cell r="C10">
            <v>6</v>
          </cell>
          <cell r="D10">
            <v>0.32</v>
          </cell>
          <cell r="E10">
            <v>2</v>
          </cell>
        </row>
        <row r="11">
          <cell r="C11">
            <v>7</v>
          </cell>
          <cell r="D11">
            <v>0.47</v>
          </cell>
          <cell r="E11">
            <v>2.15</v>
          </cell>
        </row>
        <row r="12">
          <cell r="C12">
            <v>8</v>
          </cell>
          <cell r="D12">
            <v>0.5</v>
          </cell>
          <cell r="E12">
            <v>1.41</v>
          </cell>
        </row>
        <row r="13">
          <cell r="C13">
            <v>9</v>
          </cell>
          <cell r="D13">
            <v>0.5</v>
          </cell>
          <cell r="E13">
            <v>1.57</v>
          </cell>
        </row>
        <row r="14">
          <cell r="C14">
            <v>10</v>
          </cell>
          <cell r="D14">
            <v>0.56000000000000005</v>
          </cell>
          <cell r="E14">
            <v>1.17</v>
          </cell>
        </row>
        <row r="15">
          <cell r="C15">
            <v>11</v>
          </cell>
          <cell r="D15">
            <v>0.57999999999999996</v>
          </cell>
          <cell r="E15">
            <v>2.9</v>
          </cell>
        </row>
        <row r="16">
          <cell r="C16">
            <v>12</v>
          </cell>
          <cell r="D16">
            <v>0.74</v>
          </cell>
          <cell r="E16">
            <v>1.96</v>
          </cell>
        </row>
        <row r="17">
          <cell r="C17">
            <v>13</v>
          </cell>
          <cell r="D17">
            <v>0.8</v>
          </cell>
          <cell r="E17">
            <v>2.74</v>
          </cell>
        </row>
        <row r="18">
          <cell r="C18">
            <v>14</v>
          </cell>
          <cell r="D18">
            <v>1.03</v>
          </cell>
          <cell r="E18">
            <v>3.08</v>
          </cell>
        </row>
        <row r="19">
          <cell r="C19">
            <v>15</v>
          </cell>
          <cell r="D19">
            <v>1.07</v>
          </cell>
          <cell r="E19">
            <v>3.4</v>
          </cell>
        </row>
        <row r="20">
          <cell r="C20">
            <v>16</v>
          </cell>
          <cell r="D20">
            <v>1.08</v>
          </cell>
          <cell r="E20">
            <v>3.36</v>
          </cell>
        </row>
        <row r="21">
          <cell r="C21">
            <v>17</v>
          </cell>
          <cell r="D21">
            <v>1.1499999999999999</v>
          </cell>
          <cell r="E21">
            <v>9.83</v>
          </cell>
        </row>
        <row r="22">
          <cell r="C22">
            <v>18</v>
          </cell>
          <cell r="D22">
            <v>1.21</v>
          </cell>
          <cell r="E22">
            <v>2.6</v>
          </cell>
        </row>
        <row r="23">
          <cell r="C23">
            <v>19</v>
          </cell>
          <cell r="D23">
            <v>1.45</v>
          </cell>
          <cell r="E23">
            <v>4.08</v>
          </cell>
        </row>
        <row r="24">
          <cell r="C24">
            <v>20</v>
          </cell>
          <cell r="D24">
            <v>1.48</v>
          </cell>
          <cell r="E24">
            <v>4.4400000000000004</v>
          </cell>
        </row>
        <row r="25">
          <cell r="C25">
            <v>21</v>
          </cell>
          <cell r="D25">
            <v>2.94</v>
          </cell>
          <cell r="E25">
            <v>9.99</v>
          </cell>
        </row>
        <row r="26">
          <cell r="C26">
            <v>22</v>
          </cell>
          <cell r="D26">
            <v>4.3600000000000003</v>
          </cell>
          <cell r="E26">
            <v>9.17</v>
          </cell>
        </row>
      </sheetData>
      <sheetData sheetId="15">
        <row r="3">
          <cell r="C3">
            <v>1</v>
          </cell>
          <cell r="D3" t="str">
            <v>Аренда автомобилей</v>
          </cell>
        </row>
        <row r="4">
          <cell r="C4">
            <v>1</v>
          </cell>
          <cell r="D4" t="str">
            <v>Аренда офисных машин и оборудования, включая вычислительную технику</v>
          </cell>
        </row>
        <row r="5">
          <cell r="C5">
            <v>1</v>
          </cell>
          <cell r="D5" t="str">
            <v>Аренда прочих машин и оборудования</v>
          </cell>
        </row>
        <row r="6">
          <cell r="C6">
            <v>1</v>
          </cell>
          <cell r="D6" t="str">
            <v>Аренда прочих транспортных средств и оборудования</v>
          </cell>
        </row>
        <row r="7">
          <cell r="C7">
            <v>15</v>
          </cell>
          <cell r="D7" t="str">
            <v>Аренда строительного оборудования с оператором</v>
          </cell>
        </row>
        <row r="8">
          <cell r="C8">
            <v>4</v>
          </cell>
          <cell r="D8" t="str">
            <v>Брошюровочно-переплетная и отделочная деятельность</v>
          </cell>
        </row>
        <row r="9">
          <cell r="C9">
            <v>3</v>
          </cell>
          <cell r="D9" t="str">
            <v>Ветеринарная деятельность</v>
          </cell>
        </row>
        <row r="10">
          <cell r="C10">
            <v>3</v>
          </cell>
          <cell r="D10" t="str">
            <v>Врачебная практика</v>
          </cell>
        </row>
        <row r="11">
          <cell r="C11">
            <v>1</v>
          </cell>
          <cell r="D11" t="str">
            <v>Вспомогательная деятельность в сфере финансового посредничества</v>
          </cell>
        </row>
        <row r="12">
          <cell r="C12">
            <v>12</v>
          </cell>
          <cell r="D12" t="str">
            <v>Выделка и крашение меха; производство меховых изделий</v>
          </cell>
        </row>
        <row r="13">
          <cell r="C13">
            <v>6</v>
          </cell>
          <cell r="D13" t="str">
            <v>Выращивание зерновых, технических и прочих сельскохозяйственных культур, не включенных в другие группировки</v>
          </cell>
        </row>
        <row r="14">
          <cell r="C14">
            <v>1</v>
          </cell>
          <cell r="D14" t="str">
            <v>Высшее образование</v>
          </cell>
        </row>
        <row r="15">
          <cell r="C15">
            <v>1</v>
          </cell>
          <cell r="D15" t="str">
            <v>Демонстрация кинофильмов</v>
          </cell>
        </row>
        <row r="16">
          <cell r="C16">
            <v>10</v>
          </cell>
          <cell r="D16" t="str">
            <v>Деятельность автомобильного грузового транспорта</v>
          </cell>
        </row>
        <row r="17">
          <cell r="C17">
            <v>1</v>
          </cell>
          <cell r="D17" t="str">
            <v>Деятельность библиотек и архивов</v>
          </cell>
        </row>
        <row r="18">
          <cell r="C18">
            <v>3</v>
          </cell>
          <cell r="D18" t="str">
            <v>Деятельность больничных учреждений</v>
          </cell>
        </row>
        <row r="19">
          <cell r="C19">
            <v>2</v>
          </cell>
          <cell r="D19" t="str">
            <v>Деятельность ботанических садов, зоопарков и заповедников</v>
          </cell>
        </row>
        <row r="20">
          <cell r="C20">
            <v>3</v>
          </cell>
          <cell r="D20" t="str">
            <v>Деятельность в области архитектуры, инженерных изысканий и предоставление технических консультаций в этих областях</v>
          </cell>
        </row>
        <row r="21">
          <cell r="C21">
            <v>1</v>
          </cell>
          <cell r="D21" t="str">
            <v>Деятельность в области искусства</v>
          </cell>
        </row>
        <row r="22">
          <cell r="C22">
            <v>1</v>
          </cell>
          <cell r="D22" t="str">
            <v>Деятельность в области обязательного социального страхования</v>
          </cell>
        </row>
        <row r="23">
          <cell r="C23">
            <v>1</v>
          </cell>
          <cell r="D23" t="str">
            <v>Деятельность в области права, бухгалтерского учета и аудита; консультирование по вопросам коммерческой деятельности и управления</v>
          </cell>
        </row>
        <row r="24">
          <cell r="C24">
            <v>1</v>
          </cell>
          <cell r="D24" t="str">
            <v>Деятельность в области радио и телевидения</v>
          </cell>
        </row>
        <row r="25">
          <cell r="C25">
            <v>1</v>
          </cell>
          <cell r="D25" t="str">
            <v>Деятельность в области фотографии</v>
          </cell>
        </row>
        <row r="26">
          <cell r="C26">
            <v>9</v>
          </cell>
          <cell r="D26" t="str">
            <v>Деятельность водного транспорта</v>
          </cell>
        </row>
        <row r="27">
          <cell r="C27">
            <v>9</v>
          </cell>
          <cell r="D27" t="str">
            <v>Деятельность воздушного транспорта</v>
          </cell>
        </row>
        <row r="28">
          <cell r="C28">
            <v>9</v>
          </cell>
          <cell r="D28" t="str">
            <v>Деятельность железнодорожного транспорта</v>
          </cell>
        </row>
        <row r="29">
          <cell r="C29">
            <v>1</v>
          </cell>
          <cell r="D29" t="str">
            <v>Деятельность информационных агентств</v>
          </cell>
        </row>
        <row r="30">
          <cell r="C30">
            <v>1</v>
          </cell>
          <cell r="D30" t="str">
            <v>Деятельность концертных и театральных залов</v>
          </cell>
        </row>
        <row r="31">
          <cell r="C31">
            <v>2</v>
          </cell>
          <cell r="D31" t="str">
            <v>Деятельность музеев и охрана исторических мест и зданий</v>
          </cell>
        </row>
        <row r="32">
          <cell r="C32">
            <v>2</v>
          </cell>
          <cell r="D32" t="str">
            <v>Деятельность национальной почты</v>
          </cell>
        </row>
        <row r="33">
          <cell r="C33">
            <v>1</v>
          </cell>
          <cell r="D33" t="str">
            <v>Деятельность общественных объединений</v>
          </cell>
        </row>
        <row r="34">
          <cell r="C34">
            <v>1</v>
          </cell>
          <cell r="D34" t="str">
            <v>Деятельность парков развлечений и отдыха</v>
          </cell>
        </row>
        <row r="35">
          <cell r="C35">
            <v>1</v>
          </cell>
          <cell r="D35" t="str">
            <v>Деятельность по организации азартных игр</v>
          </cell>
        </row>
        <row r="36">
          <cell r="C36">
            <v>10</v>
          </cell>
          <cell r="D36" t="str">
            <v>Деятельность прочего сухопутного пассажирского транспорта, подчиняющегося расписанию</v>
          </cell>
        </row>
        <row r="37">
          <cell r="C37">
            <v>10</v>
          </cell>
          <cell r="D37" t="str">
            <v>Деятельность прочего сухопутного транспорта</v>
          </cell>
        </row>
        <row r="38">
          <cell r="C38">
            <v>1</v>
          </cell>
          <cell r="D38" t="str">
            <v>Деятельность спортивных объектов</v>
          </cell>
        </row>
        <row r="39">
          <cell r="C39">
            <v>3</v>
          </cell>
          <cell r="D39" t="str">
            <v>Деятельность такси</v>
          </cell>
        </row>
        <row r="40">
          <cell r="C40">
            <v>1</v>
          </cell>
          <cell r="D40" t="str">
            <v>Деятельность туристических агентств</v>
          </cell>
        </row>
        <row r="41">
          <cell r="C41">
            <v>2</v>
          </cell>
          <cell r="D41" t="str">
            <v>Деятельность школ подготовки водителей транспортных средств</v>
          </cell>
        </row>
        <row r="42">
          <cell r="C42">
            <v>1</v>
          </cell>
          <cell r="D42" t="str">
            <v>Деятельность экстерриториальных организаций</v>
          </cell>
        </row>
        <row r="43">
          <cell r="C43">
            <v>1</v>
          </cell>
          <cell r="D43" t="str">
            <v>Деятельность, связанная с вычислительной техникой</v>
          </cell>
        </row>
        <row r="44">
          <cell r="C44">
            <v>15</v>
          </cell>
          <cell r="D44" t="str">
            <v>Добыча железных руд</v>
          </cell>
        </row>
        <row r="45">
          <cell r="C45">
            <v>16</v>
          </cell>
          <cell r="D45" t="str">
            <v xml:space="preserve">Добыча и агломерация торфа </v>
          </cell>
        </row>
        <row r="46">
          <cell r="C46">
            <v>18</v>
          </cell>
          <cell r="D46" t="str">
            <v>Добыча и обогащение каменного угля</v>
          </cell>
        </row>
        <row r="47">
          <cell r="C47">
            <v>18</v>
          </cell>
          <cell r="D47" t="str">
            <v>Добыча и обогащение лигнита</v>
          </cell>
        </row>
        <row r="48">
          <cell r="C48">
            <v>16</v>
          </cell>
          <cell r="D48" t="str">
            <v>Добыча и производство соли</v>
          </cell>
        </row>
        <row r="49">
          <cell r="C49">
            <v>17</v>
          </cell>
          <cell r="D49" t="str">
            <v>Добыча известняка, гипса и мела</v>
          </cell>
        </row>
        <row r="50">
          <cell r="C50">
            <v>18</v>
          </cell>
          <cell r="D50" t="str">
            <v>Добыча камня для строительства</v>
          </cell>
        </row>
        <row r="51">
          <cell r="C51">
            <v>15</v>
          </cell>
          <cell r="D51" t="str">
            <v>Добыча минерального сырья для химической промышленности и производства удобрений</v>
          </cell>
        </row>
        <row r="52">
          <cell r="C52">
            <v>16</v>
          </cell>
          <cell r="D52" t="str">
            <v>Добыча минерального сырья для химической промышленности и производства удобрений</v>
          </cell>
        </row>
        <row r="53">
          <cell r="C53">
            <v>12</v>
          </cell>
          <cell r="D53" t="str">
            <v>Добыча песка и глины</v>
          </cell>
        </row>
        <row r="54">
          <cell r="C54">
            <v>18</v>
          </cell>
          <cell r="D54" t="str">
            <v>Добыча руд цветных металлов, кроме урановой и ториевой руд</v>
          </cell>
        </row>
        <row r="55">
          <cell r="C55">
            <v>18</v>
          </cell>
          <cell r="D55" t="str">
            <v>Добыча сланцев</v>
          </cell>
        </row>
        <row r="56">
          <cell r="C56">
            <v>15</v>
          </cell>
          <cell r="D56" t="str">
            <v>Добыча сырой нефти и природного газа</v>
          </cell>
        </row>
        <row r="57">
          <cell r="C57">
            <v>13</v>
          </cell>
          <cell r="D57" t="str">
            <v>Добыча урановой и ториевой руд</v>
          </cell>
        </row>
        <row r="58">
          <cell r="C58">
            <v>4</v>
          </cell>
          <cell r="D58" t="str">
            <v>Дубление и отделка кожи</v>
          </cell>
        </row>
        <row r="59">
          <cell r="C59">
            <v>5</v>
          </cell>
          <cell r="D59" t="str">
            <v>Животноводство</v>
          </cell>
        </row>
        <row r="60">
          <cell r="C60">
            <v>4</v>
          </cell>
          <cell r="D60" t="str">
            <v>Изготовление печатных форм</v>
          </cell>
        </row>
        <row r="61">
          <cell r="C61">
            <v>3</v>
          </cell>
          <cell r="D61" t="str">
            <v>Издательская деятельность</v>
          </cell>
        </row>
        <row r="62">
          <cell r="C62">
            <v>11</v>
          </cell>
          <cell r="D62" t="str">
            <v>Изоляционные работы</v>
          </cell>
        </row>
        <row r="63">
          <cell r="C63">
            <v>1</v>
          </cell>
          <cell r="D63" t="str">
            <v>Исследования и разработки в области естественных и технических наук</v>
          </cell>
        </row>
        <row r="64">
          <cell r="C64">
            <v>1</v>
          </cell>
          <cell r="D64" t="str">
            <v>Исследования и разработки в области общественных и гуманитарных наук</v>
          </cell>
        </row>
        <row r="65">
          <cell r="C65">
            <v>11</v>
          </cell>
          <cell r="D65" t="str">
            <v>Ковка, прессование, штамповка, прокатка; порошковая металлургия</v>
          </cell>
        </row>
        <row r="66">
          <cell r="C66">
            <v>4</v>
          </cell>
          <cell r="D66" t="str">
            <v>Копирование записанных носителей информации</v>
          </cell>
        </row>
        <row r="67">
          <cell r="C67">
            <v>1</v>
          </cell>
          <cell r="D67" t="str">
            <v>Курьерская деятельность</v>
          </cell>
        </row>
        <row r="68">
          <cell r="C68">
            <v>15</v>
          </cell>
          <cell r="D68" t="str">
            <v>Лесоводство и лесозаготовки</v>
          </cell>
        </row>
        <row r="69">
          <cell r="C69">
            <v>14</v>
          </cell>
          <cell r="D69" t="str">
            <v>Литье металлов</v>
          </cell>
        </row>
        <row r="70">
          <cell r="C70">
            <v>1</v>
          </cell>
          <cell r="D70" t="str">
            <v>Наем рабочей силы и подбор персонала</v>
          </cell>
        </row>
        <row r="71">
          <cell r="C71">
            <v>1</v>
          </cell>
          <cell r="D71" t="str">
            <v>Начальное образование (первая ступень)</v>
          </cell>
        </row>
        <row r="72">
          <cell r="C72">
            <v>12</v>
          </cell>
          <cell r="D72" t="str">
            <v>Обработка металлических отходов и лома</v>
          </cell>
        </row>
        <row r="73">
          <cell r="C73">
            <v>8</v>
          </cell>
          <cell r="D73" t="str">
            <v>Обработка металлов и нанесение покрытий на металлы; основные технологические процессы машиностроения</v>
          </cell>
        </row>
        <row r="74">
          <cell r="C74">
            <v>10</v>
          </cell>
          <cell r="D74" t="str">
            <v>Обработка неметаллических отходов и лома</v>
          </cell>
        </row>
        <row r="75">
          <cell r="C75">
            <v>1</v>
          </cell>
          <cell r="D75" t="str">
            <v>Образование для взрослых и прочие виды образования, не включенные в другие группировки</v>
          </cell>
        </row>
        <row r="76">
          <cell r="C76">
            <v>16</v>
          </cell>
          <cell r="D76" t="str">
            <v>Общестроительные работы</v>
          </cell>
        </row>
        <row r="77">
          <cell r="C77">
            <v>1</v>
          </cell>
          <cell r="D77" t="str">
            <v>Операции с недвижимым имуществом</v>
          </cell>
        </row>
        <row r="78">
          <cell r="C78">
            <v>2</v>
          </cell>
          <cell r="D78" t="str">
            <v>Оптовая торговля и торговля через агентов, кроме торговли автомобилями и мотоциклами</v>
          </cell>
        </row>
        <row r="79">
          <cell r="C79">
            <v>1</v>
          </cell>
          <cell r="D79" t="str">
            <v>Оптовая торговля через агентов (за вознаграждение или на договорной основе)</v>
          </cell>
        </row>
        <row r="80">
          <cell r="C80">
            <v>9</v>
          </cell>
          <cell r="D80" t="str">
            <v>Организация перевозок грузов</v>
          </cell>
        </row>
        <row r="81">
          <cell r="C81">
            <v>1</v>
          </cell>
          <cell r="D81" t="str">
            <v>Организация похорон и предоставление связанных с ними услуг</v>
          </cell>
        </row>
        <row r="82">
          <cell r="C82">
            <v>4</v>
          </cell>
          <cell r="D82" t="str">
            <v>Отделка тканей и текстильных изделий</v>
          </cell>
        </row>
        <row r="83">
          <cell r="C83">
            <v>7</v>
          </cell>
          <cell r="D83" t="str">
            <v>Отделочные работы</v>
          </cell>
        </row>
        <row r="84">
          <cell r="C84">
            <v>5</v>
          </cell>
          <cell r="D84" t="str">
            <v>Охота и разведение дичи, включая предоставление услуг в этих областях</v>
          </cell>
        </row>
        <row r="85">
          <cell r="C85">
            <v>12</v>
          </cell>
          <cell r="D85" t="str">
            <v>Переработка и консервирование рыбы и рыбных продуктов</v>
          </cell>
        </row>
        <row r="86">
          <cell r="C86">
            <v>8</v>
          </cell>
          <cell r="D86" t="str">
            <v>Переработка и консервирование фруктов и овощей</v>
          </cell>
        </row>
        <row r="87">
          <cell r="C87">
            <v>5</v>
          </cell>
          <cell r="D87" t="str">
            <v>Переработка молока и производство сыра</v>
          </cell>
        </row>
        <row r="88">
          <cell r="C88">
            <v>4</v>
          </cell>
          <cell r="D88" t="str">
            <v>Полиграфическая деятельность, не включенная в другие группировки</v>
          </cell>
        </row>
        <row r="89">
          <cell r="C89">
            <v>1</v>
          </cell>
          <cell r="D89" t="str">
            <v>Предоставление прочих индивидуальных услуг</v>
          </cell>
        </row>
        <row r="90">
          <cell r="C90">
            <v>3</v>
          </cell>
          <cell r="D90" t="str">
            <v>Предоставление прочих услуг потребителям</v>
          </cell>
        </row>
        <row r="91">
          <cell r="C91">
            <v>1</v>
          </cell>
          <cell r="D91" t="str">
            <v>Предоставление секретарских услуг и услуг по переводу</v>
          </cell>
        </row>
        <row r="92">
          <cell r="C92">
            <v>1</v>
          </cell>
          <cell r="D92" t="str">
            <v>Предоставление социальных услуг</v>
          </cell>
        </row>
        <row r="93">
          <cell r="C93">
            <v>1</v>
          </cell>
          <cell r="D93" t="str">
            <v>Предоставление услуг барами</v>
          </cell>
        </row>
        <row r="94">
          <cell r="C94">
            <v>5</v>
          </cell>
          <cell r="D94" t="str">
            <v>Предоставление услуг в области животноводства, кроме ветеринарных услуг</v>
          </cell>
        </row>
        <row r="95">
          <cell r="C95">
            <v>16</v>
          </cell>
          <cell r="D95" t="str">
            <v>Предоставление услуг в области лесоводства и лесозаготовок</v>
          </cell>
        </row>
        <row r="96">
          <cell r="C96">
            <v>4</v>
          </cell>
          <cell r="D96" t="str">
            <v>Предоставление услуг в области растениеводства</v>
          </cell>
        </row>
        <row r="97">
          <cell r="C97">
            <v>1</v>
          </cell>
          <cell r="D97" t="str">
            <v>Предоставление услуг гостиницами</v>
          </cell>
        </row>
        <row r="98">
          <cell r="C98">
            <v>3</v>
          </cell>
          <cell r="D98" t="str">
            <v>Предоставление услуг парикмахерскими и салонами красоты</v>
          </cell>
        </row>
        <row r="99">
          <cell r="C99">
            <v>1</v>
          </cell>
          <cell r="D99" t="str">
            <v>Предоставление услуг по ведению домашнего хозяйства</v>
          </cell>
        </row>
        <row r="100">
          <cell r="C100">
            <v>17</v>
          </cell>
          <cell r="D100" t="str">
            <v>Предоставление услуг по добыче нефти и газа</v>
          </cell>
        </row>
        <row r="101">
          <cell r="C101">
            <v>1</v>
          </cell>
          <cell r="D101" t="str">
            <v>Предоставление услуг прочими местами для краткосрочного проживания</v>
          </cell>
        </row>
        <row r="102">
          <cell r="C102">
            <v>1</v>
          </cell>
          <cell r="D102" t="str">
            <v>Предоставление услуг ресторанами</v>
          </cell>
        </row>
        <row r="103">
          <cell r="C103">
            <v>4</v>
          </cell>
          <cell r="D103" t="str">
            <v>Предоставление услуг столовыми при предприятиях и учреждениях и поставка готовой пищи</v>
          </cell>
        </row>
        <row r="104">
          <cell r="C104">
            <v>3</v>
          </cell>
          <cell r="D104" t="str">
            <v>Проведение расследований и обеспечение безопасности</v>
          </cell>
        </row>
        <row r="105">
          <cell r="C105">
            <v>7</v>
          </cell>
          <cell r="D105" t="str">
            <v>Производств контрольно-измерительных приборов, кроме приборов контроля и регулирования технологических процессов</v>
          </cell>
        </row>
        <row r="106">
          <cell r="C106">
            <v>17</v>
          </cell>
          <cell r="D106" t="str">
            <v>Производство агрохимических продуктов</v>
          </cell>
        </row>
        <row r="107">
          <cell r="C107">
            <v>13</v>
          </cell>
          <cell r="D107" t="str">
            <v>Производство алюминия</v>
          </cell>
        </row>
        <row r="108">
          <cell r="C108">
            <v>7</v>
          </cell>
          <cell r="D108" t="str">
            <v>Производство аппаратуры для радио, телевидения и связи</v>
          </cell>
        </row>
        <row r="109">
          <cell r="C109">
            <v>16</v>
          </cell>
          <cell r="D109" t="str">
            <v>Производство бетона, готового для использования</v>
          </cell>
        </row>
        <row r="110">
          <cell r="C110">
            <v>16</v>
          </cell>
          <cell r="D110" t="str">
            <v>Производство благородных (драгоценных) металлов</v>
          </cell>
        </row>
        <row r="111">
          <cell r="C111">
            <v>7</v>
          </cell>
          <cell r="D111" t="str">
            <v>Производство бумажной массы, бумаги, картона и изделий из них</v>
          </cell>
        </row>
        <row r="112">
          <cell r="C112">
            <v>17</v>
          </cell>
          <cell r="D112" t="str">
            <v>Производство гальванических элементов (электрических аккумуляторов и первичных элементов)</v>
          </cell>
        </row>
        <row r="113">
          <cell r="C113">
            <v>17</v>
          </cell>
          <cell r="D113" t="str">
            <v>Производство гипсовых изделий для использования в строительстве</v>
          </cell>
        </row>
        <row r="114">
          <cell r="C114">
            <v>6</v>
          </cell>
          <cell r="D114" t="str">
            <v>Производство готовых кормов для животных</v>
          </cell>
        </row>
        <row r="115">
          <cell r="C115">
            <v>4</v>
          </cell>
          <cell r="D115" t="str">
            <v>Производство готовых текстильных изделий, кроме одежды</v>
          </cell>
        </row>
        <row r="116">
          <cell r="C116">
            <v>19</v>
          </cell>
          <cell r="D116" t="str">
            <v xml:space="preserve">Производство двигателей и турбин, кроме авиационных, автомобильных и мотоциклетных двигателей </v>
          </cell>
        </row>
        <row r="117">
          <cell r="C117">
            <v>10</v>
          </cell>
          <cell r="D117" t="str">
            <v>Производство деревянной тары</v>
          </cell>
        </row>
        <row r="118">
          <cell r="C118">
            <v>10</v>
          </cell>
          <cell r="D118" t="str">
            <v>Производство деревянных строительных конструкций и столярных изделий</v>
          </cell>
        </row>
        <row r="119">
          <cell r="C119">
            <v>6</v>
          </cell>
          <cell r="D119" t="str">
            <v>Производство детского питания и диетических пищевых продуктов</v>
          </cell>
        </row>
        <row r="120">
          <cell r="C120">
            <v>13</v>
          </cell>
          <cell r="D120" t="str">
            <v xml:space="preserve">Производство железнодорожного подвижного состава </v>
          </cell>
        </row>
        <row r="121">
          <cell r="C121">
            <v>18</v>
          </cell>
          <cell r="D121" t="str">
            <v xml:space="preserve">Производство и распределение газообразного топлива </v>
          </cell>
        </row>
        <row r="122">
          <cell r="C122">
            <v>15</v>
          </cell>
          <cell r="D122" t="str">
            <v>Производство и распределение электроэнергии</v>
          </cell>
        </row>
        <row r="123">
          <cell r="C123">
            <v>4</v>
          </cell>
          <cell r="D123" t="str">
            <v>Производство игр и игрушек</v>
          </cell>
        </row>
        <row r="124">
          <cell r="C124">
            <v>18</v>
          </cell>
          <cell r="D124" t="str">
            <v>Производство изделий из асбестоцемента и волокнистого цемента</v>
          </cell>
        </row>
        <row r="125">
          <cell r="C125">
            <v>12</v>
          </cell>
          <cell r="D125" t="str">
            <v>Производство изделий из проволоки</v>
          </cell>
        </row>
        <row r="126">
          <cell r="C126">
            <v>10</v>
          </cell>
          <cell r="D126" t="str">
            <v>Производство изделий медицинской техники, включая хирургическое оборудование, и ортопедических приспособлений</v>
          </cell>
        </row>
        <row r="127">
          <cell r="C127">
            <v>11</v>
          </cell>
          <cell r="D127" t="str">
            <v>Производство изолированных проводов и кабелей</v>
          </cell>
        </row>
        <row r="128">
          <cell r="C128">
            <v>8</v>
          </cell>
          <cell r="D128" t="str">
            <v>Производство искусственных и синтетических волокон</v>
          </cell>
        </row>
        <row r="129">
          <cell r="C129">
            <v>7</v>
          </cell>
          <cell r="D129" t="str">
            <v>Производство какао, шоколада и сахаристых кондитерских изделий</v>
          </cell>
        </row>
        <row r="130">
          <cell r="C130">
            <v>6</v>
          </cell>
          <cell r="D130" t="str">
            <v>Производство канатов, веревок, шпагата и сетей</v>
          </cell>
        </row>
        <row r="131">
          <cell r="C131">
            <v>8</v>
          </cell>
          <cell r="D131" t="str">
            <v>Производство керамических изделий, кроме используемых в строительстве</v>
          </cell>
        </row>
        <row r="132">
          <cell r="C132">
            <v>6</v>
          </cell>
          <cell r="D132" t="str">
            <v>Производство керамических плиток и плит</v>
          </cell>
        </row>
        <row r="133">
          <cell r="C133">
            <v>2</v>
          </cell>
          <cell r="D133" t="str">
            <v>Производство кино- и видеофильмов</v>
          </cell>
        </row>
        <row r="134">
          <cell r="C134">
            <v>8</v>
          </cell>
          <cell r="D134" t="str">
            <v>Производство кирпича, черепицы и прочих строительных изделий из обожженной глины</v>
          </cell>
        </row>
        <row r="135">
          <cell r="C135">
            <v>6</v>
          </cell>
          <cell r="D135" t="str">
            <v>Производство ковров и ковровых изделий</v>
          </cell>
        </row>
        <row r="136">
          <cell r="C136">
            <v>14</v>
          </cell>
          <cell r="D136" t="str">
            <v>Производство кокса</v>
          </cell>
        </row>
        <row r="137">
          <cell r="C137">
            <v>16</v>
          </cell>
          <cell r="D137" t="str">
            <v>Производство кранов и клапанов</v>
          </cell>
        </row>
        <row r="138">
          <cell r="C138">
            <v>11</v>
          </cell>
          <cell r="D138" t="str">
            <v>Производство красителей и пигментов</v>
          </cell>
        </row>
        <row r="139">
          <cell r="C139">
            <v>11</v>
          </cell>
          <cell r="D139" t="str">
            <v>Производство красок и лаков</v>
          </cell>
        </row>
        <row r="140">
          <cell r="C140">
            <v>6</v>
          </cell>
          <cell r="D140" t="str">
            <v>Производство крахмала и крахмалопродуктов</v>
          </cell>
        </row>
        <row r="141">
          <cell r="C141">
            <v>12</v>
          </cell>
          <cell r="D141" t="str">
            <v>Производство крепежных изделий, цепей и пружин</v>
          </cell>
        </row>
        <row r="142">
          <cell r="C142">
            <v>10</v>
          </cell>
          <cell r="D142" t="str">
            <v>Производство кухонной мебели</v>
          </cell>
        </row>
        <row r="143">
          <cell r="C143">
            <v>17</v>
          </cell>
          <cell r="D143" t="str">
            <v>Производство летательных аппаратов, включая космические</v>
          </cell>
        </row>
        <row r="144">
          <cell r="C144">
            <v>6</v>
          </cell>
          <cell r="D144" t="str">
            <v>Производство макаронных изделий</v>
          </cell>
        </row>
        <row r="145">
          <cell r="C145">
            <v>8</v>
          </cell>
          <cell r="D145" t="str">
            <v>Производство маргарина</v>
          </cell>
        </row>
        <row r="146">
          <cell r="C146">
            <v>4</v>
          </cell>
          <cell r="D146" t="str">
            <v xml:space="preserve">Производство матрасов </v>
          </cell>
        </row>
        <row r="147">
          <cell r="C147">
            <v>16</v>
          </cell>
          <cell r="D147" t="str">
            <v>Производство машин и оборудования для добычи полезных ископаемых и строительства</v>
          </cell>
        </row>
        <row r="148">
          <cell r="C148">
            <v>18</v>
          </cell>
          <cell r="D148" t="str">
            <v>Производство машин и оборудования для изготовления бумаги и картона</v>
          </cell>
        </row>
        <row r="149">
          <cell r="C149">
            <v>18</v>
          </cell>
          <cell r="D149" t="str">
            <v>Производство машин и оборудования для изготовления пищевых продуктов, включая напитки, и табачных изделий</v>
          </cell>
        </row>
        <row r="150">
          <cell r="C150">
            <v>14</v>
          </cell>
          <cell r="D150" t="str">
            <v>Производство машин и оборудования для металлургии</v>
          </cell>
        </row>
        <row r="151">
          <cell r="C151">
            <v>10</v>
          </cell>
          <cell r="D151" t="str">
            <v>Производство мебели для офисов и предприятий торговли</v>
          </cell>
        </row>
        <row r="152">
          <cell r="C152">
            <v>20</v>
          </cell>
          <cell r="D152" t="str">
            <v>Производство меди</v>
          </cell>
        </row>
        <row r="153">
          <cell r="C153">
            <v>12</v>
          </cell>
          <cell r="D153" t="str">
            <v>Производство металлических бочек и аналогичных емкостей</v>
          </cell>
        </row>
        <row r="154">
          <cell r="C154">
            <v>17</v>
          </cell>
          <cell r="D154" t="str">
            <v>Производство металлических цистерн, резервуаров и контейнеров</v>
          </cell>
        </row>
        <row r="155">
          <cell r="C155">
            <v>6</v>
          </cell>
          <cell r="D155" t="str">
            <v>Производство мороженого</v>
          </cell>
        </row>
        <row r="156">
          <cell r="C156">
            <v>17</v>
          </cell>
          <cell r="D156" t="str">
            <v>Производство мотоциклов и велосипедов</v>
          </cell>
        </row>
        <row r="157">
          <cell r="C157">
            <v>7</v>
          </cell>
          <cell r="D157" t="str">
            <v>Производство музыкальных инструментов</v>
          </cell>
        </row>
        <row r="158">
          <cell r="C158">
            <v>5</v>
          </cell>
          <cell r="D158" t="str">
            <v>Производство мыла и моющих, чистящих и полирующих средств, парфюмерных и косметических средств</v>
          </cell>
        </row>
        <row r="159">
          <cell r="C159">
            <v>5</v>
          </cell>
          <cell r="D159" t="str">
            <v>Производство мяса сельскохозяйственной птицы и кроликов</v>
          </cell>
        </row>
        <row r="160">
          <cell r="C160">
            <v>6</v>
          </cell>
          <cell r="D160" t="str">
            <v>Производство мясных продуктов</v>
          </cell>
        </row>
        <row r="161">
          <cell r="C161">
            <v>6</v>
          </cell>
          <cell r="D161" t="str">
            <v>Производство напитков</v>
          </cell>
        </row>
        <row r="162">
          <cell r="C162">
            <v>16</v>
          </cell>
          <cell r="D162" t="str">
            <v>Производство насосов, компрессоров и гидравлических систем</v>
          </cell>
        </row>
        <row r="163">
          <cell r="C163">
            <v>7</v>
          </cell>
          <cell r="D163" t="str">
            <v>Производство неочищенных масел и жиров</v>
          </cell>
        </row>
        <row r="164">
          <cell r="C164">
            <v>14</v>
          </cell>
          <cell r="D164" t="str">
            <v>Производство нефтепродуктов</v>
          </cell>
        </row>
        <row r="165">
          <cell r="C165">
            <v>8</v>
          </cell>
          <cell r="D165" t="str">
            <v>Производство ножевых изделий, инструментов, оснастки и скобяных изделий</v>
          </cell>
        </row>
        <row r="166">
          <cell r="C166">
            <v>18</v>
          </cell>
          <cell r="D166" t="str">
            <v>Производство оборудования для изготовления текстильных, швейных, меховых и кожаных изделий</v>
          </cell>
        </row>
        <row r="167">
          <cell r="C167">
            <v>6</v>
          </cell>
          <cell r="D167" t="str">
            <v>Производство обуви</v>
          </cell>
        </row>
        <row r="168">
          <cell r="C168">
            <v>4</v>
          </cell>
          <cell r="D168" t="str">
            <v>Производство одежды из кожи</v>
          </cell>
        </row>
        <row r="169">
          <cell r="C169">
            <v>4</v>
          </cell>
          <cell r="D169" t="str">
            <v>Производство одежды из текстильных материалов</v>
          </cell>
        </row>
        <row r="170">
          <cell r="C170">
            <v>7</v>
          </cell>
          <cell r="D170" t="str">
            <v>Производство оптических приборов и фотооборудования</v>
          </cell>
        </row>
        <row r="171">
          <cell r="C171">
            <v>10</v>
          </cell>
          <cell r="D171" t="str">
            <v>Производство оружия и боеприпасов</v>
          </cell>
        </row>
        <row r="172">
          <cell r="C172">
            <v>6</v>
          </cell>
          <cell r="D172" t="str">
            <v>Производство паровых котлов, кроме котлов центрального отопления</v>
          </cell>
        </row>
        <row r="173">
          <cell r="C173">
            <v>21</v>
          </cell>
          <cell r="D173" t="str">
            <v>Производство печей и печных горелок</v>
          </cell>
        </row>
        <row r="174">
          <cell r="C174">
            <v>11</v>
          </cell>
          <cell r="D174" t="str">
            <v>Производство пластмасс в первичных формах</v>
          </cell>
        </row>
        <row r="175">
          <cell r="C175">
            <v>11</v>
          </cell>
          <cell r="D175" t="str">
            <v>Производство пластмассовых изделий для упаковывания товаров</v>
          </cell>
        </row>
        <row r="176">
          <cell r="C176">
            <v>11</v>
          </cell>
          <cell r="D176" t="str">
            <v>Производство пластмассовых изделий, используемых в строительстве</v>
          </cell>
        </row>
        <row r="177">
          <cell r="C177">
            <v>11</v>
          </cell>
          <cell r="D177" t="str">
            <v>Производство пластмассовых плит, полос, труб и профилей</v>
          </cell>
        </row>
        <row r="178">
          <cell r="C178">
            <v>12</v>
          </cell>
          <cell r="D178" t="str">
            <v>Производство подшипников, зубчатых передач, элементов механических передач и приводов</v>
          </cell>
        </row>
        <row r="179">
          <cell r="C179">
            <v>12</v>
          </cell>
          <cell r="D179" t="str">
            <v>Производство подъемно-транспортного оборудования</v>
          </cell>
        </row>
        <row r="180">
          <cell r="C180">
            <v>7</v>
          </cell>
          <cell r="D180" t="str">
            <v>Производство приборов контроля и регулирования технологических процессов</v>
          </cell>
        </row>
        <row r="181">
          <cell r="C181">
            <v>6</v>
          </cell>
          <cell r="D181" t="str">
            <v>Производство продуктов мукомольно-крупяной промышленности</v>
          </cell>
        </row>
        <row r="182">
          <cell r="C182">
            <v>12</v>
          </cell>
          <cell r="D182" t="str">
            <v>Производство промышленного холодильного и вентиляционного оборудования</v>
          </cell>
        </row>
        <row r="183">
          <cell r="C183">
            <v>22</v>
          </cell>
          <cell r="D183" t="str">
            <v>Производство промышленных газов</v>
          </cell>
        </row>
        <row r="184">
          <cell r="C184">
            <v>13</v>
          </cell>
          <cell r="D184" t="str">
            <v xml:space="preserve">Производство прочего электрооборудования </v>
          </cell>
        </row>
        <row r="185">
          <cell r="C185">
            <v>10</v>
          </cell>
          <cell r="D185" t="str">
            <v>Производство прочей мебели</v>
          </cell>
        </row>
        <row r="186">
          <cell r="C186">
            <v>12</v>
          </cell>
          <cell r="D186" t="str">
            <v>Производство прочей неметаллической минеральной продукции</v>
          </cell>
        </row>
        <row r="187">
          <cell r="C187">
            <v>12</v>
          </cell>
          <cell r="D187" t="str">
            <v>Производство прочих готовых металлических изделий</v>
          </cell>
        </row>
        <row r="188">
          <cell r="C188">
            <v>18</v>
          </cell>
          <cell r="D188" t="str">
            <v>Производство прочих изделий из бетона, гипса и цемента</v>
          </cell>
        </row>
        <row r="189">
          <cell r="C189">
            <v>10</v>
          </cell>
          <cell r="D189" t="str">
            <v>Производство прочих изделий из дерева и пробки, соломки и материалов для плетения</v>
          </cell>
        </row>
        <row r="190">
          <cell r="C190">
            <v>13</v>
          </cell>
          <cell r="D190" t="str">
            <v>Производство прочих машин и оборудования для сельского и лесного хозяйства</v>
          </cell>
        </row>
        <row r="191">
          <cell r="C191">
            <v>13</v>
          </cell>
          <cell r="D191" t="str">
            <v>Производство прочих машин и оборудования общего назначения, не включенных в другие группировки</v>
          </cell>
        </row>
        <row r="192">
          <cell r="C192">
            <v>13</v>
          </cell>
          <cell r="D192" t="str">
            <v xml:space="preserve">Производство прочих машин и оборудования специального назначения, не включенных в другие группировки </v>
          </cell>
        </row>
        <row r="193">
          <cell r="C193">
            <v>17</v>
          </cell>
          <cell r="D193" t="str">
            <v>Производство прочих основных неорганических (химических) веществ</v>
          </cell>
        </row>
        <row r="194">
          <cell r="C194">
            <v>17</v>
          </cell>
          <cell r="D194" t="str">
            <v>Производство прочих основных органических (химических) веществ</v>
          </cell>
        </row>
        <row r="195">
          <cell r="C195">
            <v>6</v>
          </cell>
          <cell r="D195" t="str">
            <v>Производство прочих пищевых продуктов, не включенных в другие группировки</v>
          </cell>
        </row>
        <row r="196">
          <cell r="C196">
            <v>11</v>
          </cell>
          <cell r="D196" t="str">
            <v>Производство прочих пластмассовых изделий</v>
          </cell>
        </row>
        <row r="197">
          <cell r="C197">
            <v>8</v>
          </cell>
          <cell r="D197" t="str">
            <v>Производство прочих резиновых изделий</v>
          </cell>
        </row>
        <row r="198">
          <cell r="C198">
            <v>6</v>
          </cell>
          <cell r="D198" t="str">
            <v>Производство прочих текстильных изделий, не включенных в другие группировки</v>
          </cell>
        </row>
        <row r="199">
          <cell r="C199">
            <v>4</v>
          </cell>
          <cell r="D199" t="str">
            <v>Производство прочих текстильных тканей</v>
          </cell>
        </row>
        <row r="200">
          <cell r="C200">
            <v>17</v>
          </cell>
          <cell r="D200" t="str">
            <v>Производство прочих транспортных средств и оборудования, не включенных в другие группировки</v>
          </cell>
        </row>
        <row r="201">
          <cell r="C201">
            <v>11</v>
          </cell>
          <cell r="D201" t="str">
            <v>Производство прочих химических продуктов</v>
          </cell>
        </row>
        <row r="202">
          <cell r="C202">
            <v>12</v>
          </cell>
          <cell r="D202" t="str">
            <v>Производство прочих цветных металлов</v>
          </cell>
        </row>
        <row r="203">
          <cell r="C203">
            <v>5</v>
          </cell>
          <cell r="D203" t="str">
            <v>Производство пряностей и приправ</v>
          </cell>
        </row>
        <row r="204">
          <cell r="C204">
            <v>18</v>
          </cell>
          <cell r="D204" t="str">
            <v>Производство радиаторов и котлов центрального отопления</v>
          </cell>
        </row>
        <row r="205">
          <cell r="C205">
            <v>7</v>
          </cell>
          <cell r="D205" t="str">
            <v>Производство различной продукции, не включенной в другие группировки</v>
          </cell>
        </row>
        <row r="206">
          <cell r="C206">
            <v>7</v>
          </cell>
          <cell r="D206" t="str">
            <v>Производство рафинированных масел и жиров</v>
          </cell>
        </row>
        <row r="207">
          <cell r="C207">
            <v>7</v>
          </cell>
          <cell r="D207" t="str">
            <v>Производство резиновых изделий</v>
          </cell>
        </row>
        <row r="208">
          <cell r="C208">
            <v>7</v>
          </cell>
          <cell r="D208" t="str">
            <v>Производство сахара</v>
          </cell>
        </row>
        <row r="209">
          <cell r="C209">
            <v>14</v>
          </cell>
          <cell r="D209" t="str">
            <v>Производство свинца, цинка и олова</v>
          </cell>
        </row>
        <row r="210">
          <cell r="C210">
            <v>13</v>
          </cell>
          <cell r="D210" t="str">
            <v>Производство сельскохозяйственных тракторов</v>
          </cell>
        </row>
        <row r="211">
          <cell r="C211">
            <v>11</v>
          </cell>
          <cell r="D211" t="str">
            <v>Производство синтетического каучука</v>
          </cell>
        </row>
        <row r="212">
          <cell r="C212">
            <v>7</v>
          </cell>
          <cell r="D212" t="str">
            <v>Производство спортивных товаров</v>
          </cell>
        </row>
        <row r="213">
          <cell r="C213">
            <v>10</v>
          </cell>
          <cell r="D213" t="str">
            <v>Производство станков</v>
          </cell>
        </row>
        <row r="214">
          <cell r="C214">
            <v>8</v>
          </cell>
          <cell r="D214" t="str">
            <v>Производство стекла и изделий из стекла</v>
          </cell>
        </row>
        <row r="215">
          <cell r="C215">
            <v>17</v>
          </cell>
          <cell r="D215" t="str">
            <v>Производство строительных изделий из бетона</v>
          </cell>
        </row>
        <row r="216">
          <cell r="C216">
            <v>18</v>
          </cell>
          <cell r="D216" t="str">
            <v>Производство строительных металлических изделий</v>
          </cell>
        </row>
        <row r="217">
          <cell r="C217">
            <v>13</v>
          </cell>
          <cell r="D217" t="str">
            <v>Производство строительных металлических конструкций</v>
          </cell>
        </row>
        <row r="218">
          <cell r="C218">
            <v>10</v>
          </cell>
          <cell r="D218" t="str">
            <v>Производство стульев и другой мебели для сидения</v>
          </cell>
        </row>
        <row r="219">
          <cell r="C219">
            <v>6</v>
          </cell>
          <cell r="D219" t="str">
            <v>Производство сухарей и печенья, мучных кондитерских изделий длительного хранения</v>
          </cell>
        </row>
        <row r="220">
          <cell r="C220">
            <v>16</v>
          </cell>
          <cell r="D220" t="str">
            <v>Производство сухих бетонных смесей</v>
          </cell>
        </row>
        <row r="221">
          <cell r="C221">
            <v>4</v>
          </cell>
          <cell r="D221" t="str">
            <v>Производство трикотажного полотна</v>
          </cell>
        </row>
        <row r="222">
          <cell r="C222">
            <v>4</v>
          </cell>
          <cell r="D222" t="str">
            <v>Производство трикотажных изделий</v>
          </cell>
        </row>
        <row r="223">
          <cell r="C223">
            <v>13</v>
          </cell>
          <cell r="D223" t="str">
            <v>Производство труб</v>
          </cell>
        </row>
        <row r="224">
          <cell r="C224">
            <v>11</v>
          </cell>
          <cell r="D224" t="str">
            <v>Производство удобрений и азотных соединений</v>
          </cell>
        </row>
        <row r="225">
          <cell r="C225">
            <v>12</v>
          </cell>
          <cell r="D225" t="str">
            <v>Производство упаковки из легких металлов</v>
          </cell>
        </row>
        <row r="226">
          <cell r="C226">
            <v>4</v>
          </cell>
          <cell r="D226" t="str">
            <v>Производство фармацевтической продукции</v>
          </cell>
        </row>
        <row r="227">
          <cell r="C227">
            <v>6</v>
          </cell>
          <cell r="D227" t="str">
            <v>Производство хлеба; мучных кондитерских изделий недлительного хранения</v>
          </cell>
        </row>
        <row r="228">
          <cell r="C228">
            <v>7</v>
          </cell>
          <cell r="D228" t="str">
            <v>Производство хлопчатобумажных тканей</v>
          </cell>
        </row>
        <row r="229">
          <cell r="C229">
            <v>14</v>
          </cell>
          <cell r="D229" t="str">
            <v>Производство цемента, извести и гипса</v>
          </cell>
        </row>
        <row r="230">
          <cell r="C230">
            <v>7</v>
          </cell>
          <cell r="D230" t="str">
            <v>Производство часов</v>
          </cell>
        </row>
        <row r="231">
          <cell r="C231">
            <v>7</v>
          </cell>
          <cell r="D231" t="str">
            <v>Производство чая и кофе</v>
          </cell>
        </row>
        <row r="232">
          <cell r="C232">
            <v>6</v>
          </cell>
          <cell r="D232" t="str">
            <v>Производство чемоданов, сумок и других изделий из кожи</v>
          </cell>
        </row>
        <row r="233">
          <cell r="C233">
            <v>13</v>
          </cell>
          <cell r="D233" t="str">
            <v>Производство чугуна, стали и ферросплавов (учитываемых по стандарту Европейского объединения угля и стали - далее ЕОУС)</v>
          </cell>
        </row>
        <row r="234">
          <cell r="C234">
            <v>4</v>
          </cell>
          <cell r="D234" t="str">
            <v>Производство шелковых тканей</v>
          </cell>
        </row>
        <row r="235">
          <cell r="C235">
            <v>7</v>
          </cell>
          <cell r="D235" t="str">
            <v>Производство шерстяных тканей из волокон гребенного прядения</v>
          </cell>
        </row>
        <row r="236">
          <cell r="C236">
            <v>7</v>
          </cell>
          <cell r="D236" t="str">
            <v>Производство шерстяных тканей из волокон кардного прядения</v>
          </cell>
        </row>
        <row r="237">
          <cell r="C237">
            <v>10</v>
          </cell>
          <cell r="D237" t="str">
            <v>Производство шпона, фанеры, плит и панелей</v>
          </cell>
        </row>
        <row r="238">
          <cell r="C238">
            <v>11</v>
          </cell>
          <cell r="D238" t="str">
            <v>Производство электрических ламп и осветительного оборудования</v>
          </cell>
        </row>
        <row r="239">
          <cell r="C239">
            <v>13</v>
          </cell>
          <cell r="D239" t="str">
            <v>Производство электродвигателей, генераторов и трансформаторов</v>
          </cell>
        </row>
        <row r="240">
          <cell r="C240">
            <v>9</v>
          </cell>
          <cell r="D240" t="str">
            <v>Производство электрораспределительной и регулирующей аппаратуры</v>
          </cell>
        </row>
        <row r="241">
          <cell r="C241">
            <v>7</v>
          </cell>
          <cell r="D241" t="str">
            <v>Производство ювелирных изделий, монет и медалей</v>
          </cell>
        </row>
        <row r="242">
          <cell r="C242">
            <v>15</v>
          </cell>
          <cell r="D242" t="str">
            <v>Производство ядерных материалов</v>
          </cell>
        </row>
        <row r="243">
          <cell r="C243">
            <v>1</v>
          </cell>
          <cell r="D243" t="str">
            <v>Прокат прочих бытовых изделий и предметов личного пользования</v>
          </cell>
        </row>
        <row r="244">
          <cell r="C244">
            <v>6</v>
          </cell>
          <cell r="D244" t="str">
            <v>Прочая вспомогательная деятельность водного транспорта</v>
          </cell>
        </row>
        <row r="245">
          <cell r="C245">
            <v>7</v>
          </cell>
          <cell r="D245" t="str">
            <v>Прочая вспомогательная деятельность воздушного транспорта</v>
          </cell>
        </row>
        <row r="246">
          <cell r="C246">
            <v>7</v>
          </cell>
          <cell r="D246" t="str">
            <v>Прочая вспомогательная деятельность сухопутного транспорта</v>
          </cell>
        </row>
        <row r="247">
          <cell r="C247">
            <v>1</v>
          </cell>
          <cell r="D247" t="str">
            <v>Прочая деятельность в области спорта</v>
          </cell>
        </row>
        <row r="248">
          <cell r="C248">
            <v>1</v>
          </cell>
          <cell r="D248" t="str">
            <v>Прочая деятельность по организации отдыха и развлечений, не включенная в другие группировки</v>
          </cell>
        </row>
        <row r="249">
          <cell r="C249">
            <v>3</v>
          </cell>
          <cell r="D249" t="str">
            <v>Прочая деятельность по охране здоровья</v>
          </cell>
        </row>
        <row r="250">
          <cell r="C250">
            <v>1</v>
          </cell>
          <cell r="D250" t="str">
            <v>Прочая зрелищно-развлекательная деятельность</v>
          </cell>
        </row>
        <row r="251">
          <cell r="C251">
            <v>17</v>
          </cell>
          <cell r="D251" t="str">
            <v>Прочая первичная обработка чугуна и стали и производство ферросплавов (не учитываемых ЕОУС)</v>
          </cell>
        </row>
        <row r="252">
          <cell r="C252">
            <v>16</v>
          </cell>
          <cell r="D252" t="str">
            <v>Прочие отрасли горнодобывающей промышленности, не включенные в другие группировки</v>
          </cell>
        </row>
        <row r="253">
          <cell r="C253">
            <v>18</v>
          </cell>
          <cell r="D253" t="str">
            <v xml:space="preserve">Прочие строительные работы </v>
          </cell>
        </row>
        <row r="254">
          <cell r="C254">
            <v>9</v>
          </cell>
          <cell r="D254" t="str">
            <v>Прядение текстильных волокон</v>
          </cell>
        </row>
        <row r="255">
          <cell r="C255">
            <v>12</v>
          </cell>
          <cell r="D255" t="str">
            <v>Разборка и снос зданий; земляные работы</v>
          </cell>
        </row>
        <row r="256">
          <cell r="C256">
            <v>19</v>
          </cell>
          <cell r="D256" t="str">
            <v>Разведочное бурение</v>
          </cell>
        </row>
        <row r="257">
          <cell r="C257">
            <v>10</v>
          </cell>
          <cell r="D257" t="str">
            <v>Распиловка и строгание древесины; пропитка древесины</v>
          </cell>
        </row>
        <row r="258">
          <cell r="C258">
            <v>2</v>
          </cell>
          <cell r="D258" t="str">
            <v>Распространение кино- и видеофильмов</v>
          </cell>
        </row>
        <row r="259">
          <cell r="C259">
            <v>4</v>
          </cell>
          <cell r="D259" t="str">
            <v>Растениеводство</v>
          </cell>
        </row>
        <row r="260">
          <cell r="C260">
            <v>4</v>
          </cell>
          <cell r="D260" t="str">
            <v>Растениеводство в сочетании с животноводством (смешанное сельское хозяйство)</v>
          </cell>
        </row>
        <row r="261">
          <cell r="C261">
            <v>18</v>
          </cell>
          <cell r="D261" t="str">
            <v>Резка, обработка и отделка камня</v>
          </cell>
        </row>
        <row r="262">
          <cell r="C262">
            <v>1</v>
          </cell>
          <cell r="D262" t="str">
            <v>Реклама</v>
          </cell>
        </row>
        <row r="263">
          <cell r="C263">
            <v>2</v>
          </cell>
          <cell r="D263" t="str">
            <v>Розничная торговля моторным топливом</v>
          </cell>
        </row>
        <row r="264">
          <cell r="C264">
            <v>2</v>
          </cell>
          <cell r="D264" t="str">
            <v>Розничная торговля, кроме торговли автомобилями и мотоциклами; ремонт бытовых изделий и предметов личного пользования</v>
          </cell>
        </row>
        <row r="265">
          <cell r="C265">
            <v>5</v>
          </cell>
          <cell r="D265" t="str">
            <v>Рыбоводство</v>
          </cell>
        </row>
        <row r="266">
          <cell r="C266">
            <v>13</v>
          </cell>
          <cell r="D266" t="str">
            <v>Рыболовство</v>
          </cell>
        </row>
        <row r="267">
          <cell r="C267">
            <v>9</v>
          </cell>
          <cell r="D267" t="str">
            <v>Санитарно-технические работы</v>
          </cell>
        </row>
        <row r="268">
          <cell r="C268">
            <v>14</v>
          </cell>
          <cell r="D268" t="str">
            <v>Сбор, очистка и распределение воды</v>
          </cell>
        </row>
        <row r="269">
          <cell r="C269">
            <v>13</v>
          </cell>
          <cell r="D269" t="str">
            <v>Снабжение паром и горячей водой</v>
          </cell>
        </row>
        <row r="270">
          <cell r="C270">
            <v>1</v>
          </cell>
          <cell r="D270" t="str">
            <v>Среднее образование (вторая ступень)</v>
          </cell>
        </row>
        <row r="271">
          <cell r="C271">
            <v>3</v>
          </cell>
          <cell r="D271" t="str">
            <v>Стирка, химическая чистка и окраска текстильных и меховых изделий</v>
          </cell>
        </row>
        <row r="272">
          <cell r="C272">
            <v>2</v>
          </cell>
          <cell r="D272" t="str">
            <v>Стоматологическая деятельность</v>
          </cell>
        </row>
        <row r="273">
          <cell r="C273">
            <v>1</v>
          </cell>
          <cell r="D273" t="str">
            <v>Страхование</v>
          </cell>
        </row>
        <row r="274">
          <cell r="C274">
            <v>15</v>
          </cell>
          <cell r="D274" t="str">
            <v>Строительство водных сооружений</v>
          </cell>
        </row>
        <row r="275">
          <cell r="C275">
            <v>15</v>
          </cell>
          <cell r="D275" t="str">
            <v>Строительство дорог, аэродромов и спортивных сооружений</v>
          </cell>
        </row>
        <row r="276">
          <cell r="C276">
            <v>9</v>
          </cell>
          <cell r="D276" t="str">
            <v>Строительство и ремонт судов</v>
          </cell>
        </row>
        <row r="277">
          <cell r="C277">
            <v>8</v>
          </cell>
          <cell r="D277" t="str">
            <v>Технические испытания и исследования</v>
          </cell>
        </row>
        <row r="278">
          <cell r="C278">
            <v>4</v>
          </cell>
          <cell r="D278" t="str">
            <v>Техническое обслуживание и ремонт автомобилей</v>
          </cell>
        </row>
        <row r="279">
          <cell r="C279">
            <v>1</v>
          </cell>
          <cell r="D279" t="str">
            <v>Торговля автомобильными деталями, узлами и принадлежностями</v>
          </cell>
        </row>
        <row r="280">
          <cell r="C280">
            <v>1</v>
          </cell>
          <cell r="D280" t="str">
            <v>Торговля автомобилями</v>
          </cell>
        </row>
        <row r="281">
          <cell r="C281">
            <v>4</v>
          </cell>
          <cell r="D281" t="str">
            <v>Торговля мотоциклами, их деталями, узлами и принадлежностями, техническое обслуживание и ремонт мотоциклов</v>
          </cell>
        </row>
        <row r="282">
          <cell r="C282">
            <v>9</v>
          </cell>
          <cell r="D282" t="str">
            <v>Транспортирование по трубопроводам</v>
          </cell>
        </row>
        <row r="283">
          <cell r="C283">
            <v>7</v>
          </cell>
          <cell r="D283" t="str">
            <v>Транспортная обработка грузов</v>
          </cell>
        </row>
        <row r="284">
          <cell r="C284">
            <v>16</v>
          </cell>
          <cell r="D284" t="str">
            <v>Удаление сточных вод, отходов и аналогичная деятельность</v>
          </cell>
        </row>
        <row r="285">
          <cell r="C285">
            <v>2</v>
          </cell>
          <cell r="D285" t="str">
            <v>Упаковывание</v>
          </cell>
        </row>
        <row r="286">
          <cell r="C286">
            <v>16</v>
          </cell>
          <cell r="D286" t="str">
            <v>Установка прочего инженерного оборудования</v>
          </cell>
        </row>
        <row r="287">
          <cell r="C287">
            <v>16</v>
          </cell>
          <cell r="D287" t="str">
            <v>Устройство покрытий зданий и сооружений</v>
          </cell>
        </row>
        <row r="288">
          <cell r="C288">
            <v>1</v>
          </cell>
          <cell r="D288" t="str">
            <v>Физкультурно-оздоровительная деятельность</v>
          </cell>
        </row>
        <row r="289">
          <cell r="C289">
            <v>1</v>
          </cell>
          <cell r="D289" t="str">
            <v>Финансовое посредничество</v>
          </cell>
        </row>
        <row r="290">
          <cell r="C290">
            <v>7</v>
          </cell>
          <cell r="D290" t="str">
            <v>Хранение и складирование</v>
          </cell>
        </row>
        <row r="291">
          <cell r="C291">
            <v>2</v>
          </cell>
          <cell r="D291" t="str">
            <v>Чистка и уборка производственных и жилых помещений, оборудования и транспортных средств</v>
          </cell>
        </row>
        <row r="292">
          <cell r="C292">
            <v>17</v>
          </cell>
          <cell r="D292" t="str">
            <v>Электромонтажные работы</v>
          </cell>
        </row>
        <row r="293">
          <cell r="C293">
            <v>9</v>
          </cell>
          <cell r="D293" t="str">
            <v>Электросвязь</v>
          </cell>
        </row>
      </sheetData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Total Compare  BB and MGP"/>
      <sheetName val="Total Summary NDB"/>
      <sheetName val="f Data"/>
      <sheetName val="f Parameters"/>
      <sheetName val="f Summary NDB"/>
      <sheetName val="m Data"/>
      <sheetName val="m Parameters"/>
      <sheetName val="m Summary NDB"/>
      <sheetName val="m Selfemployed new"/>
      <sheetName val="m Selfempl-K"/>
      <sheetName val="m Selfemployed"/>
      <sheetName val="m Project Num-Sevice-Pay"/>
      <sheetName val="m NDB Cont-Bal"/>
      <sheetName val="m NDB NC-AL"/>
      <sheetName val="m Future Assets and Liabilities"/>
      <sheetName val="m NDC5%"/>
      <sheetName val="m DC10%"/>
      <sheetName val="m Solidary Pension"/>
      <sheetName val="m BB-MGP(NDB)-MGP(NDC)"/>
      <sheetName val="m Compare  BB and MGP"/>
      <sheetName val="f Selfemployed"/>
      <sheetName val="f Project Num-Sevice-Pay"/>
      <sheetName val="f NDB Cont-Bal"/>
      <sheetName val="f NDB NC-AL"/>
      <sheetName val="f Future Assets and Liabilities"/>
      <sheetName val="f NDC5%"/>
      <sheetName val="f DC10%"/>
      <sheetName val="f Solidary Pension"/>
      <sheetName val="f BB-MGP(NDB)-MGP(NDC)"/>
      <sheetName val="f Compare  BB and MGP"/>
    </sheetNames>
    <sheetDataSet>
      <sheetData sheetId="0"/>
      <sheetData sheetId="1"/>
      <sheetData sheetId="2"/>
      <sheetData sheetId="3">
        <row r="21">
          <cell r="F21">
            <v>0</v>
          </cell>
        </row>
      </sheetData>
      <sheetData sheetId="4">
        <row r="2">
          <cell r="D2">
            <v>2013</v>
          </cell>
        </row>
      </sheetData>
      <sheetData sheetId="5"/>
      <sheetData sheetId="6">
        <row r="21">
          <cell r="D21">
            <v>1.3749999999999999E-3</v>
          </cell>
        </row>
      </sheetData>
      <sheetData sheetId="7">
        <row r="3">
          <cell r="C3">
            <v>5378869</v>
          </cell>
        </row>
      </sheetData>
      <sheetData sheetId="8"/>
      <sheetData sheetId="9"/>
      <sheetData sheetId="10"/>
      <sheetData sheetId="11"/>
      <sheetData sheetId="12">
        <row r="620">
          <cell r="HE620">
            <v>114987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2">
          <cell r="HE2">
            <v>37319.46</v>
          </cell>
        </row>
      </sheetData>
      <sheetData sheetId="20"/>
      <sheetData sheetId="21"/>
      <sheetData sheetId="22">
        <row r="42">
          <cell r="D42">
            <v>1.7212900000000001E-3</v>
          </cell>
        </row>
      </sheetData>
      <sheetData sheetId="23"/>
      <sheetData sheetId="24"/>
      <sheetData sheetId="25"/>
      <sheetData sheetId="26"/>
      <sheetData sheetId="27"/>
      <sheetData sheetId="28">
        <row r="10">
          <cell r="O10">
            <v>20</v>
          </cell>
        </row>
      </sheetData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mmutations"/>
      <sheetName val="C изменн (2)"/>
      <sheetName val="на 12.10. на 5,1 млрд. (6 мес) "/>
      <sheetName val="м таблица дожития 2003"/>
      <sheetName val="Calculation"/>
      <sheetName val="ж табл дожития 2003"/>
      <sheetName val="снижение пенсионного возр на 27"/>
      <sheetName val="067 100 (апп не имеющ.право) "/>
      <sheetName val="m project num-sevice-pay"/>
    </sheetNames>
    <sheetDataSet>
      <sheetData sheetId="0" refreshError="1">
        <row r="2">
          <cell r="C2">
            <v>0</v>
          </cell>
        </row>
        <row r="7">
          <cell r="J7">
            <v>0</v>
          </cell>
          <cell r="K7">
            <v>10000000</v>
          </cell>
          <cell r="L7">
            <v>10000000</v>
          </cell>
        </row>
        <row r="8">
          <cell r="J8">
            <v>1</v>
          </cell>
          <cell r="K8">
            <v>9925632.7492134459</v>
          </cell>
          <cell r="L8">
            <v>9945710.3838826269</v>
          </cell>
        </row>
        <row r="9">
          <cell r="J9">
            <v>2</v>
          </cell>
          <cell r="K9">
            <v>9861679.0374081489</v>
          </cell>
          <cell r="L9">
            <v>9898939.5036394335</v>
          </cell>
        </row>
        <row r="10">
          <cell r="J10">
            <v>3</v>
          </cell>
          <cell r="K10">
            <v>9807934.3539986555</v>
          </cell>
          <cell r="L10">
            <v>9859578.5969153997</v>
          </cell>
        </row>
        <row r="11">
          <cell r="J11">
            <v>4</v>
          </cell>
          <cell r="K11">
            <v>9764226.1353661697</v>
          </cell>
          <cell r="L11">
            <v>9827535.6383749619</v>
          </cell>
        </row>
        <row r="12">
          <cell r="J12">
            <v>5</v>
          </cell>
          <cell r="K12">
            <v>9730412.8415534496</v>
          </cell>
          <cell r="L12">
            <v>9802734.9814694561</v>
          </cell>
        </row>
        <row r="13">
          <cell r="J13">
            <v>6</v>
          </cell>
          <cell r="K13">
            <v>9706383.1939263344</v>
          </cell>
          <cell r="L13">
            <v>9785117.0616324898</v>
          </cell>
        </row>
        <row r="14">
          <cell r="J14">
            <v>7</v>
          </cell>
          <cell r="K14">
            <v>9692055.5680608135</v>
          </cell>
          <cell r="L14">
            <v>9774638.1592762694</v>
          </cell>
        </row>
        <row r="15">
          <cell r="J15">
            <v>8</v>
          </cell>
          <cell r="K15">
            <v>9687377.5372367091</v>
          </cell>
          <cell r="L15">
            <v>9771270.2212747969</v>
          </cell>
        </row>
        <row r="16">
          <cell r="J16">
            <v>9</v>
          </cell>
          <cell r="K16">
            <v>9682591.570475826</v>
          </cell>
          <cell r="L16">
            <v>9767972.5655450635</v>
          </cell>
        </row>
        <row r="17">
          <cell r="J17">
            <v>10</v>
          </cell>
          <cell r="K17">
            <v>9677697.8287559208</v>
          </cell>
          <cell r="L17">
            <v>9764745.1212155595</v>
          </cell>
        </row>
        <row r="18">
          <cell r="J18">
            <v>11</v>
          </cell>
          <cell r="K18">
            <v>9672696.4766548667</v>
          </cell>
          <cell r="L18">
            <v>9761587.818929214</v>
          </cell>
        </row>
        <row r="19">
          <cell r="J19">
            <v>12</v>
          </cell>
          <cell r="K19">
            <v>9667587.6823414322</v>
          </cell>
          <cell r="L19">
            <v>9758500.5908409152</v>
          </cell>
        </row>
        <row r="20">
          <cell r="J20">
            <v>13</v>
          </cell>
          <cell r="K20">
            <v>9662371.6175658554</v>
          </cell>
          <cell r="L20">
            <v>9755483.3706150819</v>
          </cell>
        </row>
        <row r="21">
          <cell r="J21">
            <v>14</v>
          </cell>
          <cell r="K21">
            <v>9655084.6308221109</v>
          </cell>
          <cell r="L21">
            <v>9751805.5265207924</v>
          </cell>
        </row>
        <row r="22">
          <cell r="J22">
            <v>15</v>
          </cell>
          <cell r="K22">
            <v>9645730.9673218019</v>
          </cell>
          <cell r="L22">
            <v>9747467.7616330646</v>
          </cell>
        </row>
        <row r="23">
          <cell r="J23">
            <v>16</v>
          </cell>
          <cell r="K23">
            <v>9634316.200635314</v>
          </cell>
          <cell r="L23">
            <v>9742470.9130648188</v>
          </cell>
        </row>
        <row r="24">
          <cell r="J24">
            <v>17</v>
          </cell>
          <cell r="K24">
            <v>9620847.2271903157</v>
          </cell>
          <cell r="L24">
            <v>9736815.9516983591</v>
          </cell>
        </row>
        <row r="25">
          <cell r="J25">
            <v>18</v>
          </cell>
          <cell r="K25">
            <v>9605332.2593536675</v>
          </cell>
          <cell r="L25">
            <v>9730503.9818715863</v>
          </cell>
        </row>
        <row r="26">
          <cell r="J26">
            <v>19</v>
          </cell>
          <cell r="K26">
            <v>9586154.3698887825</v>
          </cell>
          <cell r="L26">
            <v>9723630.359537242</v>
          </cell>
        </row>
        <row r="27">
          <cell r="J27">
            <v>20</v>
          </cell>
          <cell r="K27">
            <v>9563334.1923703942</v>
          </cell>
          <cell r="L27">
            <v>9716196.2480739933</v>
          </cell>
        </row>
        <row r="28">
          <cell r="J28">
            <v>21</v>
          </cell>
          <cell r="K28">
            <v>9536896.5224390421</v>
          </cell>
          <cell r="L28">
            <v>9708202.9078690596</v>
          </cell>
        </row>
        <row r="29">
          <cell r="J29">
            <v>22</v>
          </cell>
          <cell r="K29">
            <v>9506870.2730082683</v>
          </cell>
          <cell r="L29">
            <v>9699651.6959622055</v>
          </cell>
        </row>
        <row r="30">
          <cell r="J30">
            <v>23</v>
          </cell>
          <cell r="K30">
            <v>9473288.4216399826</v>
          </cell>
          <cell r="L30">
            <v>9690544.0656618681</v>
          </cell>
        </row>
        <row r="31">
          <cell r="J31">
            <v>24</v>
          </cell>
          <cell r="K31">
            <v>9438816.8847701717</v>
          </cell>
          <cell r="L31">
            <v>9680798.5813767612</v>
          </cell>
        </row>
        <row r="32">
          <cell r="J32">
            <v>25</v>
          </cell>
          <cell r="K32">
            <v>9403466.143203821</v>
          </cell>
          <cell r="L32">
            <v>9670417.1421702486</v>
          </cell>
        </row>
        <row r="33">
          <cell r="J33">
            <v>26</v>
          </cell>
          <cell r="K33">
            <v>9367246.9214637317</v>
          </cell>
          <cell r="L33">
            <v>9659401.7725862674</v>
          </cell>
        </row>
        <row r="34">
          <cell r="J34">
            <v>27</v>
          </cell>
          <cell r="K34">
            <v>9330170.1823636703</v>
          </cell>
          <cell r="L34">
            <v>9647754.6219913159</v>
          </cell>
        </row>
        <row r="35">
          <cell r="J35">
            <v>28</v>
          </cell>
          <cell r="K35">
            <v>9292247.1214738712</v>
          </cell>
          <cell r="L35">
            <v>9635477.963875426</v>
          </cell>
        </row>
        <row r="36">
          <cell r="J36">
            <v>29</v>
          </cell>
          <cell r="K36">
            <v>9252108.243716808</v>
          </cell>
          <cell r="L36">
            <v>9622427.2040342912</v>
          </cell>
        </row>
        <row r="37">
          <cell r="J37">
            <v>30</v>
          </cell>
          <cell r="K37">
            <v>9209783.0300003309</v>
          </cell>
          <cell r="L37">
            <v>9608605.4667837303</v>
          </cell>
        </row>
        <row r="38">
          <cell r="J38">
            <v>31</v>
          </cell>
          <cell r="K38">
            <v>9165302.5142589994</v>
          </cell>
          <cell r="L38">
            <v>9594016.0620317999</v>
          </cell>
        </row>
        <row r="39">
          <cell r="J39">
            <v>32</v>
          </cell>
          <cell r="K39">
            <v>9118699.2454812992</v>
          </cell>
          <cell r="L39">
            <v>9578662.4839575067</v>
          </cell>
        </row>
        <row r="40">
          <cell r="J40">
            <v>33</v>
          </cell>
          <cell r="K40">
            <v>9070007.247959137</v>
          </cell>
          <cell r="L40">
            <v>9562548.4096156918</v>
          </cell>
        </row>
        <row r="41">
          <cell r="J41">
            <v>34</v>
          </cell>
          <cell r="K41">
            <v>9018497.9590072241</v>
          </cell>
          <cell r="L41">
            <v>9545516.4857309964</v>
          </cell>
        </row>
        <row r="42">
          <cell r="J42">
            <v>35</v>
          </cell>
          <cell r="K42">
            <v>8964221.3748121653</v>
          </cell>
          <cell r="L42">
            <v>9527571.6225344501</v>
          </cell>
        </row>
        <row r="43">
          <cell r="J43">
            <v>36</v>
          </cell>
          <cell r="K43">
            <v>8907230.0412775297</v>
          </cell>
          <cell r="L43">
            <v>9508718.9926429335</v>
          </cell>
        </row>
        <row r="44">
          <cell r="J44">
            <v>37</v>
          </cell>
          <cell r="K44">
            <v>8847578.9690972082</v>
          </cell>
          <cell r="L44">
            <v>9488964.028573161</v>
          </cell>
        </row>
        <row r="45">
          <cell r="J45">
            <v>38</v>
          </cell>
          <cell r="K45">
            <v>8785325.5451009665</v>
          </cell>
          <cell r="L45">
            <v>9468312.4201314375</v>
          </cell>
        </row>
        <row r="46">
          <cell r="J46">
            <v>39</v>
          </cell>
          <cell r="K46">
            <v>8718323.7114962768</v>
          </cell>
          <cell r="L46">
            <v>9445702.200691754</v>
          </cell>
        </row>
        <row r="47">
          <cell r="J47">
            <v>40</v>
          </cell>
          <cell r="K47">
            <v>8646685.9884733241</v>
          </cell>
          <cell r="L47">
            <v>9421147.2018797826</v>
          </cell>
        </row>
        <row r="48">
          <cell r="J48">
            <v>41</v>
          </cell>
          <cell r="K48">
            <v>8570532.3149315491</v>
          </cell>
          <cell r="L48">
            <v>9394662.4598023687</v>
          </cell>
        </row>
        <row r="49">
          <cell r="J49">
            <v>42</v>
          </cell>
          <cell r="K49">
            <v>8489989.7130551916</v>
          </cell>
          <cell r="L49">
            <v>9366264.1996991653</v>
          </cell>
        </row>
        <row r="50">
          <cell r="J50">
            <v>43</v>
          </cell>
          <cell r="K50">
            <v>8405191.9343407899</v>
          </cell>
          <cell r="L50">
            <v>9335969.8193695322</v>
          </cell>
        </row>
        <row r="51">
          <cell r="J51">
            <v>44</v>
          </cell>
          <cell r="K51">
            <v>8314733.9900093963</v>
          </cell>
          <cell r="L51">
            <v>9302964.773495201</v>
          </cell>
        </row>
        <row r="52">
          <cell r="J52">
            <v>45</v>
          </cell>
          <cell r="K52">
            <v>8218812.4749257173</v>
          </cell>
          <cell r="L52">
            <v>9267277.688087957</v>
          </cell>
        </row>
        <row r="53">
          <cell r="J53">
            <v>46</v>
          </cell>
          <cell r="K53">
            <v>8117634.7097164029</v>
          </cell>
          <cell r="L53">
            <v>9228939.5171801355</v>
          </cell>
        </row>
        <row r="54">
          <cell r="J54">
            <v>47</v>
          </cell>
          <cell r="K54">
            <v>8011417.9916283041</v>
          </cell>
          <cell r="L54">
            <v>9187983.4980457779</v>
          </cell>
        </row>
        <row r="55">
          <cell r="J55">
            <v>48</v>
          </cell>
          <cell r="K55">
            <v>7900388.8142506769</v>
          </cell>
          <cell r="L55">
            <v>9144445.1031321362</v>
          </cell>
        </row>
        <row r="56">
          <cell r="J56">
            <v>49</v>
          </cell>
          <cell r="K56">
            <v>7779035.5275822487</v>
          </cell>
          <cell r="L56">
            <v>9096146.4442917649</v>
          </cell>
        </row>
        <row r="57">
          <cell r="J57">
            <v>50</v>
          </cell>
          <cell r="K57">
            <v>7647865.6487232195</v>
          </cell>
          <cell r="L57">
            <v>9043162.5430335477</v>
          </cell>
        </row>
        <row r="58">
          <cell r="J58">
            <v>51</v>
          </cell>
          <cell r="K58">
            <v>7507423.8815448768</v>
          </cell>
          <cell r="L58">
            <v>8985575.6993833818</v>
          </cell>
        </row>
        <row r="59">
          <cell r="J59">
            <v>52</v>
          </cell>
          <cell r="K59">
            <v>7358288.3297174294</v>
          </cell>
          <cell r="L59">
            <v>8923475.2785972469</v>
          </cell>
        </row>
        <row r="60">
          <cell r="J60">
            <v>53</v>
          </cell>
          <cell r="K60">
            <v>7201066.5114632295</v>
          </cell>
          <cell r="L60">
            <v>8856957.4796984475</v>
          </cell>
        </row>
        <row r="61">
          <cell r="J61">
            <v>54</v>
          </cell>
          <cell r="K61">
            <v>7038410.2092323033</v>
          </cell>
          <cell r="L61">
            <v>8784810.6364796776</v>
          </cell>
        </row>
        <row r="62">
          <cell r="J62">
            <v>55</v>
          </cell>
          <cell r="K62">
            <v>6870832.8042364698</v>
          </cell>
          <cell r="L62">
            <v>8707176.4931796119</v>
          </cell>
        </row>
        <row r="63">
          <cell r="J63">
            <v>56</v>
          </cell>
          <cell r="K63">
            <v>6698854.7370894058</v>
          </cell>
          <cell r="L63">
            <v>8624207.1213988382</v>
          </cell>
        </row>
        <row r="64">
          <cell r="J64">
            <v>57</v>
          </cell>
          <cell r="K64">
            <v>6523000.8147684364</v>
          </cell>
          <cell r="L64">
            <v>8536064.4224665985</v>
          </cell>
        </row>
        <row r="65">
          <cell r="J65">
            <v>58</v>
          </cell>
          <cell r="K65">
            <v>6343797.5484569352</v>
          </cell>
          <cell r="L65">
            <v>8442919.5995290671</v>
          </cell>
        </row>
        <row r="66">
          <cell r="J66">
            <v>59</v>
          </cell>
          <cell r="K66">
            <v>6149189.9068010589</v>
          </cell>
          <cell r="L66">
            <v>8339706.9266045457</v>
          </cell>
        </row>
        <row r="67">
          <cell r="J67">
            <v>60</v>
          </cell>
          <cell r="K67">
            <v>5940848.2560863439</v>
          </cell>
          <cell r="L67">
            <v>8226807.2675624797</v>
          </cell>
        </row>
        <row r="68">
          <cell r="J68">
            <v>61</v>
          </cell>
          <cell r="K68">
            <v>5720529.0977987228</v>
          </cell>
          <cell r="L68">
            <v>8104635.4828298762</v>
          </cell>
        </row>
        <row r="69">
          <cell r="J69">
            <v>62</v>
          </cell>
          <cell r="K69">
            <v>5490050.188720813</v>
          </cell>
          <cell r="L69">
            <v>7973637.8798351809</v>
          </cell>
        </row>
        <row r="70">
          <cell r="J70">
            <v>63</v>
          </cell>
          <cell r="K70">
            <v>5251265.363134793</v>
          </cell>
          <cell r="L70">
            <v>7834289.4848476266</v>
          </cell>
        </row>
        <row r="71">
          <cell r="J71">
            <v>64</v>
          </cell>
          <cell r="K71">
            <v>5005547.3807501281</v>
          </cell>
          <cell r="L71">
            <v>7685276.1133805532</v>
          </cell>
        </row>
        <row r="72">
          <cell r="J72">
            <v>65</v>
          </cell>
          <cell r="K72">
            <v>4754818.5690671429</v>
          </cell>
          <cell r="L72">
            <v>7527226.9813568527</v>
          </cell>
        </row>
        <row r="73">
          <cell r="J73">
            <v>66</v>
          </cell>
          <cell r="K73">
            <v>4500967.2234337591</v>
          </cell>
          <cell r="L73">
            <v>7360802.1762826927</v>
          </cell>
        </row>
        <row r="74">
          <cell r="J74">
            <v>67</v>
          </cell>
          <cell r="K74">
            <v>4245824.176540372</v>
          </cell>
          <cell r="L74">
            <v>7186688.0396474525</v>
          </cell>
        </row>
        <row r="75">
          <cell r="J75">
            <v>68</v>
          </cell>
          <cell r="K75">
            <v>3991141.3345746547</v>
          </cell>
          <cell r="L75">
            <v>7005592.4272719305</v>
          </cell>
        </row>
        <row r="76">
          <cell r="J76">
            <v>69</v>
          </cell>
          <cell r="K76">
            <v>3734073.9129514238</v>
          </cell>
          <cell r="L76">
            <v>6804542.5323371831</v>
          </cell>
        </row>
        <row r="77">
          <cell r="J77">
            <v>70</v>
          </cell>
          <cell r="K77">
            <v>3477040.0928899609</v>
          </cell>
          <cell r="L77">
            <v>6585448.4178204909</v>
          </cell>
        </row>
        <row r="78">
          <cell r="J78">
            <v>71</v>
          </cell>
          <cell r="K78">
            <v>3222312.5565931122</v>
          </cell>
          <cell r="L78">
            <v>6350361.4650589721</v>
          </cell>
        </row>
        <row r="79">
          <cell r="J79">
            <v>72</v>
          </cell>
          <cell r="K79">
            <v>2971986.9867126076</v>
          </cell>
          <cell r="L79">
            <v>6101442.0955966935</v>
          </cell>
        </row>
        <row r="80">
          <cell r="J80">
            <v>73</v>
          </cell>
          <cell r="K80">
            <v>2727956.3716346053</v>
          </cell>
          <cell r="L80">
            <v>5840926.3983458849</v>
          </cell>
        </row>
        <row r="81">
          <cell r="J81">
            <v>74</v>
          </cell>
          <cell r="K81">
            <v>2486924.065567005</v>
          </cell>
          <cell r="L81">
            <v>5559454.3812291473</v>
          </cell>
        </row>
        <row r="82">
          <cell r="J82">
            <v>75</v>
          </cell>
          <cell r="K82">
            <v>2251654.9037533593</v>
          </cell>
          <cell r="L82">
            <v>5261012.63794275</v>
          </cell>
        </row>
        <row r="83">
          <cell r="J83">
            <v>76</v>
          </cell>
          <cell r="K83">
            <v>2024578.7084573375</v>
          </cell>
          <cell r="L83">
            <v>4949697.1494975826</v>
          </cell>
        </row>
        <row r="84">
          <cell r="J84">
            <v>77</v>
          </cell>
          <cell r="K84">
            <v>1807757.0892448055</v>
          </cell>
          <cell r="L84">
            <v>4629618.6295241015</v>
          </cell>
        </row>
        <row r="85">
          <cell r="J85">
            <v>78</v>
          </cell>
          <cell r="K85">
            <v>1602864.4687828948</v>
          </cell>
          <cell r="L85">
            <v>4304811.506512329</v>
          </cell>
        </row>
        <row r="86">
          <cell r="J86">
            <v>79</v>
          </cell>
          <cell r="K86">
            <v>1408155.2249640373</v>
          </cell>
          <cell r="L86">
            <v>3968340.2179073752</v>
          </cell>
        </row>
        <row r="87">
          <cell r="J87">
            <v>80</v>
          </cell>
          <cell r="K87">
            <v>1225643.0883213859</v>
          </cell>
          <cell r="L87">
            <v>3626408.7794694002</v>
          </cell>
        </row>
        <row r="88">
          <cell r="J88">
            <v>81</v>
          </cell>
          <cell r="K88">
            <v>1056815.8808813447</v>
          </cell>
          <cell r="L88">
            <v>3284917.0380444853</v>
          </cell>
        </row>
        <row r="89">
          <cell r="J89">
            <v>82</v>
          </cell>
          <cell r="K89">
            <v>902646.70927401795</v>
          </cell>
          <cell r="L89">
            <v>2949293.1416395642</v>
          </cell>
        </row>
        <row r="90">
          <cell r="J90">
            <v>83</v>
          </cell>
          <cell r="K90">
            <v>763624.82527696295</v>
          </cell>
          <cell r="L90">
            <v>2624356.638581702</v>
          </cell>
        </row>
        <row r="91">
          <cell r="J91">
            <v>84</v>
          </cell>
          <cell r="K91">
            <v>627250.91718252143</v>
          </cell>
          <cell r="L91">
            <v>2292267.3966994826</v>
          </cell>
        </row>
        <row r="92">
          <cell r="J92">
            <v>85</v>
          </cell>
          <cell r="K92">
            <v>499819.04483718617</v>
          </cell>
          <cell r="L92">
            <v>1964683.9641319774</v>
          </cell>
        </row>
        <row r="93">
          <cell r="J93">
            <v>86</v>
          </cell>
          <cell r="K93">
            <v>385994.71892991906</v>
          </cell>
          <cell r="L93">
            <v>1651759.1783513515</v>
          </cell>
        </row>
        <row r="94">
          <cell r="J94">
            <v>87</v>
          </cell>
          <cell r="K94">
            <v>288607.16437148774</v>
          </cell>
          <cell r="L94">
            <v>1361641.3776176926</v>
          </cell>
        </row>
        <row r="95">
          <cell r="J95">
            <v>88</v>
          </cell>
          <cell r="K95">
            <v>208699.18214081164</v>
          </cell>
          <cell r="L95">
            <v>1100194.6026853139</v>
          </cell>
        </row>
        <row r="96">
          <cell r="J96">
            <v>89</v>
          </cell>
          <cell r="K96">
            <v>150915.68749201368</v>
          </cell>
          <cell r="L96">
            <v>888947.84168181103</v>
          </cell>
        </row>
        <row r="97">
          <cell r="J97">
            <v>90</v>
          </cell>
          <cell r="K97">
            <v>109130.97261598382</v>
          </cell>
          <cell r="L97">
            <v>718262.26315052866</v>
          </cell>
        </row>
        <row r="98">
          <cell r="J98">
            <v>91</v>
          </cell>
          <cell r="K98">
            <v>78915.382370310937</v>
          </cell>
          <cell r="L98">
            <v>580349.77360435517</v>
          </cell>
        </row>
        <row r="99">
          <cell r="J99">
            <v>92</v>
          </cell>
          <cell r="K99">
            <v>57065.720440030731</v>
          </cell>
          <cell r="L99">
            <v>468917.66002753342</v>
          </cell>
        </row>
        <row r="100">
          <cell r="J100">
            <v>93</v>
          </cell>
          <cell r="K100">
            <v>41265.674086943036</v>
          </cell>
          <cell r="L100">
            <v>378881.46405240073</v>
          </cell>
        </row>
        <row r="101">
          <cell r="J101">
            <v>94</v>
          </cell>
          <cell r="K101">
            <v>29595.017717602521</v>
          </cell>
          <cell r="L101">
            <v>306132.98674667475</v>
          </cell>
        </row>
        <row r="102">
          <cell r="J102">
            <v>95</v>
          </cell>
          <cell r="K102">
            <v>20445.832455536533</v>
          </cell>
          <cell r="L102">
            <v>243708.89125623539</v>
          </cell>
        </row>
        <row r="103">
          <cell r="J103">
            <v>96</v>
          </cell>
          <cell r="K103">
            <v>13549.482785060238</v>
          </cell>
          <cell r="L103">
            <v>189488.9527394262</v>
          </cell>
        </row>
        <row r="104">
          <cell r="J104">
            <v>97</v>
          </cell>
          <cell r="K104">
            <v>8573.7691600911512</v>
          </cell>
          <cell r="L104">
            <v>143571.95167260477</v>
          </cell>
        </row>
        <row r="105">
          <cell r="J105">
            <v>98</v>
          </cell>
          <cell r="K105">
            <v>5154.1232674342382</v>
          </cell>
          <cell r="L105">
            <v>105745.78623241518</v>
          </cell>
        </row>
        <row r="106">
          <cell r="J106">
            <v>99</v>
          </cell>
          <cell r="K106">
            <v>2927.2158210090861</v>
          </cell>
          <cell r="L106">
            <v>75509.983822792594</v>
          </cell>
        </row>
        <row r="107">
          <cell r="J107">
            <v>100</v>
          </cell>
          <cell r="K107">
            <v>1561.4038327904182</v>
          </cell>
          <cell r="L107">
            <v>52123.889025089382</v>
          </cell>
        </row>
        <row r="108">
          <cell r="J108">
            <v>101</v>
          </cell>
          <cell r="K108">
            <v>777.18106249194136</v>
          </cell>
          <cell r="L108">
            <v>34673.037335011373</v>
          </cell>
        </row>
        <row r="109">
          <cell r="J109">
            <v>102</v>
          </cell>
          <cell r="K109">
            <v>358.52908226598913</v>
          </cell>
          <cell r="L109">
            <v>22151.168462478403</v>
          </cell>
        </row>
        <row r="110">
          <cell r="J110">
            <v>103</v>
          </cell>
          <cell r="K110">
            <v>152.00650816619677</v>
          </cell>
          <cell r="L110">
            <v>13541.096656284244</v>
          </cell>
        </row>
        <row r="111">
          <cell r="J111">
            <v>104</v>
          </cell>
          <cell r="K111">
            <v>58.874402317224622</v>
          </cell>
          <cell r="L111">
            <v>7885.3994006533185</v>
          </cell>
        </row>
        <row r="112">
          <cell r="J112">
            <v>105</v>
          </cell>
          <cell r="K112">
            <v>20.625535646232997</v>
          </cell>
          <cell r="L112">
            <v>4362.6470214608553</v>
          </cell>
        </row>
        <row r="113">
          <cell r="J113">
            <v>106</v>
          </cell>
          <cell r="K113">
            <v>6.4823112031017986</v>
          </cell>
          <cell r="L113">
            <v>2279.199887062673</v>
          </cell>
        </row>
        <row r="114">
          <cell r="J114">
            <v>107</v>
          </cell>
          <cell r="K114">
            <v>1.8150471368685031</v>
          </cell>
          <cell r="L114">
            <v>1119.7089670733512</v>
          </cell>
        </row>
        <row r="115">
          <cell r="J115">
            <v>108</v>
          </cell>
          <cell r="K115">
            <v>0.18150471368685026</v>
          </cell>
          <cell r="L115">
            <v>514.69265799628647</v>
          </cell>
        </row>
        <row r="116">
          <cell r="J116">
            <v>109</v>
          </cell>
          <cell r="K116">
            <v>1.8150471368685021E-2</v>
          </cell>
          <cell r="L116">
            <v>220.43483080490105</v>
          </cell>
        </row>
        <row r="117">
          <cell r="J117">
            <v>110</v>
          </cell>
          <cell r="K117">
            <v>1.8150471368685017E-3</v>
          </cell>
          <cell r="L117">
            <v>87.613504786015753</v>
          </cell>
        </row>
        <row r="118">
          <cell r="J118">
            <v>111</v>
          </cell>
          <cell r="K118">
            <v>1.8150471368685013E-4</v>
          </cell>
          <cell r="L118">
            <v>32.012626748736515</v>
          </cell>
        </row>
        <row r="119">
          <cell r="J119">
            <v>112</v>
          </cell>
          <cell r="K119">
            <v>1.8150471368685008E-5</v>
          </cell>
          <cell r="L119">
            <v>10.717270694142227</v>
          </cell>
        </row>
        <row r="120">
          <cell r="J120">
            <v>113</v>
          </cell>
          <cell r="K120">
            <v>1.8150471368685004E-6</v>
          </cell>
          <cell r="L120">
            <v>2.6793176735355568</v>
          </cell>
        </row>
      </sheetData>
      <sheetData sheetId="1" refreshError="1">
        <row r="3">
          <cell r="C3">
            <v>1</v>
          </cell>
        </row>
        <row r="8">
          <cell r="A8">
            <v>-3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-2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-1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0</v>
          </cell>
          <cell r="B11">
            <v>10000000</v>
          </cell>
          <cell r="C11">
            <v>10000000</v>
          </cell>
          <cell r="D11">
            <v>100000</v>
          </cell>
          <cell r="E11">
            <v>100000</v>
          </cell>
          <cell r="F11">
            <v>6091445.5414419854</v>
          </cell>
          <cell r="G11">
            <v>7223105.1372286314</v>
          </cell>
          <cell r="H11">
            <v>6041445.5414419854</v>
          </cell>
          <cell r="I11">
            <v>7173105.1372286314</v>
          </cell>
        </row>
        <row r="12">
          <cell r="A12">
            <v>1</v>
          </cell>
          <cell r="B12">
            <v>9925632.7492134459</v>
          </cell>
          <cell r="C12">
            <v>9945710.3838826269</v>
          </cell>
          <cell r="D12">
            <v>99256.327492134456</v>
          </cell>
          <cell r="E12">
            <v>99457.103838826268</v>
          </cell>
          <cell r="F12">
            <v>5991445.5414419854</v>
          </cell>
          <cell r="G12">
            <v>7123105.1372286314</v>
          </cell>
          <cell r="H12">
            <v>5941817.3776959181</v>
          </cell>
          <cell r="I12">
            <v>7073376.5853092186</v>
          </cell>
        </row>
        <row r="13">
          <cell r="A13">
            <v>2</v>
          </cell>
          <cell r="B13">
            <v>9861679.0374081489</v>
          </cell>
          <cell r="C13">
            <v>9898939.5036394335</v>
          </cell>
          <cell r="D13">
            <v>98616.790374081495</v>
          </cell>
          <cell r="E13">
            <v>98989.395036394344</v>
          </cell>
          <cell r="F13">
            <v>5892189.2139498508</v>
          </cell>
          <cell r="G13">
            <v>7023648.0333898049</v>
          </cell>
          <cell r="H13">
            <v>5842880.81876281</v>
          </cell>
          <cell r="I13">
            <v>6974153.335871608</v>
          </cell>
        </row>
        <row r="14">
          <cell r="A14">
            <v>3</v>
          </cell>
          <cell r="B14">
            <v>9807934.3539986555</v>
          </cell>
          <cell r="C14">
            <v>9859578.5969153997</v>
          </cell>
          <cell r="D14">
            <v>98079.343539986556</v>
          </cell>
          <cell r="E14">
            <v>98595.785969153992</v>
          </cell>
          <cell r="F14">
            <v>5793572.4235757692</v>
          </cell>
          <cell r="G14">
            <v>6924658.6383534102</v>
          </cell>
          <cell r="H14">
            <v>5744532.7518057758</v>
          </cell>
          <cell r="I14">
            <v>6875360.7453688327</v>
          </cell>
        </row>
        <row r="15">
          <cell r="A15">
            <v>4</v>
          </cell>
          <cell r="B15">
            <v>9764226.1353661697</v>
          </cell>
          <cell r="C15">
            <v>9827535.6383749619</v>
          </cell>
          <cell r="D15">
            <v>97642.261353661699</v>
          </cell>
          <cell r="E15">
            <v>98275.356383749619</v>
          </cell>
          <cell r="F15">
            <v>5695493.0800357824</v>
          </cell>
          <cell r="G15">
            <v>6826062.8523842562</v>
          </cell>
          <cell r="H15">
            <v>5646671.9493589513</v>
          </cell>
          <cell r="I15">
            <v>6776925.1741923811</v>
          </cell>
        </row>
        <row r="16">
          <cell r="A16">
            <v>5</v>
          </cell>
          <cell r="B16">
            <v>9730412.8415534496</v>
          </cell>
          <cell r="C16">
            <v>9802734.9814694561</v>
          </cell>
          <cell r="D16">
            <v>97304.128415534491</v>
          </cell>
          <cell r="E16">
            <v>98027.349814694564</v>
          </cell>
          <cell r="F16">
            <v>5597850.8186821211</v>
          </cell>
          <cell r="G16">
            <v>6727787.4960005069</v>
          </cell>
          <cell r="H16">
            <v>5549198.754474354</v>
          </cell>
          <cell r="I16">
            <v>6678773.8210931597</v>
          </cell>
        </row>
        <row r="17">
          <cell r="A17">
            <v>6</v>
          </cell>
          <cell r="B17">
            <v>9706383.1939263344</v>
          </cell>
          <cell r="C17">
            <v>9785117.0616324898</v>
          </cell>
          <cell r="D17">
            <v>97063.831939263342</v>
          </cell>
          <cell r="E17">
            <v>97851.170616324904</v>
          </cell>
          <cell r="F17">
            <v>5500546.6902665868</v>
          </cell>
          <cell r="G17">
            <v>6629760.1461858125</v>
          </cell>
          <cell r="H17">
            <v>5452014.7742969552</v>
          </cell>
          <cell r="I17">
            <v>6580834.56087765</v>
          </cell>
        </row>
        <row r="18">
          <cell r="A18">
            <v>7</v>
          </cell>
          <cell r="B18">
            <v>9692055.5680608135</v>
          </cell>
          <cell r="C18">
            <v>9774638.1592762694</v>
          </cell>
          <cell r="D18">
            <v>96920.555680608129</v>
          </cell>
          <cell r="E18">
            <v>97746.3815927627</v>
          </cell>
          <cell r="F18">
            <v>5403482.8583273236</v>
          </cell>
          <cell r="G18">
            <v>6531908.9755694875</v>
          </cell>
          <cell r="H18">
            <v>5355022.5804870194</v>
          </cell>
          <cell r="I18">
            <v>6483035.7847731058</v>
          </cell>
        </row>
        <row r="19">
          <cell r="A19">
            <v>8</v>
          </cell>
          <cell r="B19">
            <v>9687377.5372367091</v>
          </cell>
          <cell r="C19">
            <v>9771270.2212747969</v>
          </cell>
          <cell r="D19">
            <v>96873.77537236709</v>
          </cell>
          <cell r="E19">
            <v>97712.702212747972</v>
          </cell>
          <cell r="F19">
            <v>5306562.3026467152</v>
          </cell>
          <cell r="G19">
            <v>6434162.5939767249</v>
          </cell>
          <cell r="H19">
            <v>5258125.4149605315</v>
          </cell>
          <cell r="I19">
            <v>6385306.2428703513</v>
          </cell>
        </row>
        <row r="20">
          <cell r="A20">
            <v>9</v>
          </cell>
          <cell r="B20">
            <v>9682591.570475826</v>
          </cell>
          <cell r="C20">
            <v>9767972.5655450635</v>
          </cell>
          <cell r="D20">
            <v>96825.915704758256</v>
          </cell>
          <cell r="E20">
            <v>97679.725655450631</v>
          </cell>
          <cell r="F20">
            <v>5209688.5272743478</v>
          </cell>
          <cell r="G20">
            <v>6336449.8917639768</v>
          </cell>
          <cell r="H20">
            <v>5161275.5694219684</v>
          </cell>
          <cell r="I20">
            <v>6287610.0289362511</v>
          </cell>
        </row>
        <row r="21">
          <cell r="A21">
            <v>10</v>
          </cell>
          <cell r="B21">
            <v>9677697.8287559208</v>
          </cell>
          <cell r="C21">
            <v>9764745.1212155595</v>
          </cell>
          <cell r="D21">
            <v>96776.978287559206</v>
          </cell>
          <cell r="E21">
            <v>97647.451212155604</v>
          </cell>
          <cell r="F21">
            <v>5112862.6115695899</v>
          </cell>
          <cell r="G21">
            <v>6238770.1661085263</v>
          </cell>
          <cell r="H21">
            <v>5064474.1224258104</v>
          </cell>
          <cell r="I21">
            <v>6189946.4405024489</v>
          </cell>
        </row>
        <row r="22">
          <cell r="A22">
            <v>11</v>
          </cell>
          <cell r="B22">
            <v>9672696.4766548667</v>
          </cell>
          <cell r="C22">
            <v>9761587.818929214</v>
          </cell>
          <cell r="D22">
            <v>96726.96476654867</v>
          </cell>
          <cell r="E22">
            <v>97615.87818929214</v>
          </cell>
          <cell r="F22">
            <v>5016085.6332820309</v>
          </cell>
          <cell r="G22">
            <v>6141122.7148963707</v>
          </cell>
          <cell r="H22">
            <v>4967722.1508987565</v>
          </cell>
          <cell r="I22">
            <v>6092314.7758017248</v>
          </cell>
        </row>
        <row r="23">
          <cell r="A23">
            <v>12</v>
          </cell>
          <cell r="B23">
            <v>9667587.6823414322</v>
          </cell>
          <cell r="C23">
            <v>9758500.5908409152</v>
          </cell>
          <cell r="D23">
            <v>96675.876823414321</v>
          </cell>
          <cell r="E23">
            <v>97585.005908409148</v>
          </cell>
          <cell r="F23">
            <v>4919358.668515482</v>
          </cell>
          <cell r="G23">
            <v>6043506.8367070789</v>
          </cell>
          <cell r="H23">
            <v>4871020.7301037749</v>
          </cell>
          <cell r="I23">
            <v>5994714.3337528743</v>
          </cell>
        </row>
        <row r="24">
          <cell r="A24">
            <v>13</v>
          </cell>
          <cell r="B24">
            <v>9662371.6175658554</v>
          </cell>
          <cell r="C24">
            <v>9755483.3706150819</v>
          </cell>
          <cell r="D24">
            <v>96623.716175658556</v>
          </cell>
          <cell r="E24">
            <v>97554.833706150821</v>
          </cell>
          <cell r="F24">
            <v>4822682.7916920679</v>
          </cell>
          <cell r="G24">
            <v>5945921.8307986697</v>
          </cell>
          <cell r="H24">
            <v>4774370.9336042386</v>
          </cell>
          <cell r="I24">
            <v>5897144.4139455939</v>
          </cell>
        </row>
        <row r="25">
          <cell r="A25">
            <v>14</v>
          </cell>
          <cell r="B25">
            <v>9655084.6308221109</v>
          </cell>
          <cell r="C25">
            <v>9751805.5265207924</v>
          </cell>
          <cell r="D25">
            <v>96550.846308221109</v>
          </cell>
          <cell r="E25">
            <v>97518.05526520792</v>
          </cell>
          <cell r="F25">
            <v>4726059.0755164092</v>
          </cell>
          <cell r="G25">
            <v>5848366.997092519</v>
          </cell>
          <cell r="H25">
            <v>4677783.6523622982</v>
          </cell>
          <cell r="I25">
            <v>5799607.9694599146</v>
          </cell>
        </row>
        <row r="26">
          <cell r="A26">
            <v>15</v>
          </cell>
          <cell r="B26">
            <v>9645730.9673218019</v>
          </cell>
          <cell r="C26">
            <v>9747467.7616330646</v>
          </cell>
          <cell r="D26">
            <v>96457.309673218027</v>
          </cell>
          <cell r="E26">
            <v>97474.677616330649</v>
          </cell>
          <cell r="F26">
            <v>4629508.2292081881</v>
          </cell>
          <cell r="G26">
            <v>5750848.9418273112</v>
          </cell>
          <cell r="H26">
            <v>4581279.5743715791</v>
          </cell>
          <cell r="I26">
            <v>5702111.6030191462</v>
          </cell>
        </row>
        <row r="27">
          <cell r="A27">
            <v>16</v>
          </cell>
          <cell r="B27">
            <v>9634316.200635314</v>
          </cell>
          <cell r="C27">
            <v>9742470.9130648188</v>
          </cell>
          <cell r="D27">
            <v>96343.162006353145</v>
          </cell>
          <cell r="E27">
            <v>97424.709130648189</v>
          </cell>
          <cell r="F27">
            <v>4533050.9195349701</v>
          </cell>
          <cell r="G27">
            <v>5653374.2642109804</v>
          </cell>
          <cell r="H27">
            <v>4484879.3385317931</v>
          </cell>
          <cell r="I27">
            <v>5604661.9096456561</v>
          </cell>
        </row>
        <row r="28">
          <cell r="A28">
            <v>17</v>
          </cell>
          <cell r="B28">
            <v>9620847.2271903157</v>
          </cell>
          <cell r="C28">
            <v>9736815.9516983591</v>
          </cell>
          <cell r="D28">
            <v>96208.472271903156</v>
          </cell>
          <cell r="E28">
            <v>97368.159516983593</v>
          </cell>
          <cell r="F28">
            <v>4436707.757528617</v>
          </cell>
          <cell r="G28">
            <v>5555949.5550803319</v>
          </cell>
          <cell r="H28">
            <v>4388603.5213926658</v>
          </cell>
          <cell r="I28">
            <v>5507265.4753218405</v>
          </cell>
        </row>
        <row r="29">
          <cell r="A29">
            <v>18</v>
          </cell>
          <cell r="B29">
            <v>9605332.2593536675</v>
          </cell>
          <cell r="C29">
            <v>9730503.9818715863</v>
          </cell>
          <cell r="D29">
            <v>96053.322593536679</v>
          </cell>
          <cell r="E29">
            <v>97305.039818715872</v>
          </cell>
          <cell r="F29">
            <v>4340499.2852567136</v>
          </cell>
          <cell r="G29">
            <v>5458581.3955633482</v>
          </cell>
          <cell r="H29">
            <v>4292472.6239599455</v>
          </cell>
          <cell r="I29">
            <v>5409928.8756539905</v>
          </cell>
        </row>
        <row r="30">
          <cell r="A30">
            <v>19</v>
          </cell>
          <cell r="B30">
            <v>9586154.3698887825</v>
          </cell>
          <cell r="C30">
            <v>9723630.359537242</v>
          </cell>
          <cell r="D30">
            <v>95861.543698887821</v>
          </cell>
          <cell r="E30">
            <v>97236.303595372417</v>
          </cell>
          <cell r="F30">
            <v>4244445.9626631774</v>
          </cell>
          <cell r="G30">
            <v>5361276.355744632</v>
          </cell>
          <cell r="H30">
            <v>4196515.1908137333</v>
          </cell>
          <cell r="I30">
            <v>5312658.2039469462</v>
          </cell>
        </row>
        <row r="31">
          <cell r="A31">
            <v>20</v>
          </cell>
          <cell r="B31">
            <v>9563334.1923703942</v>
          </cell>
          <cell r="C31">
            <v>9716196.2480739933</v>
          </cell>
          <cell r="D31">
            <v>95633.341923703949</v>
          </cell>
          <cell r="E31">
            <v>97161.962480739938</v>
          </cell>
          <cell r="F31">
            <v>4148584.4189642896</v>
          </cell>
          <cell r="G31">
            <v>5264040.0521492595</v>
          </cell>
          <cell r="H31">
            <v>4100767.7480024374</v>
          </cell>
          <cell r="I31">
            <v>5215459.0709088892</v>
          </cell>
        </row>
        <row r="32">
          <cell r="A32">
            <v>21</v>
          </cell>
          <cell r="B32">
            <v>9536896.5224390421</v>
          </cell>
          <cell r="C32">
            <v>9708202.9078690596</v>
          </cell>
          <cell r="D32">
            <v>95368.965224390427</v>
          </cell>
          <cell r="E32">
            <v>97082.029078690597</v>
          </cell>
          <cell r="F32">
            <v>4052951.0770405857</v>
          </cell>
          <cell r="G32">
            <v>5166878.0896685198</v>
          </cell>
          <cell r="H32">
            <v>4005266.5944283903</v>
          </cell>
          <cell r="I32">
            <v>5118337.0751291746</v>
          </cell>
        </row>
        <row r="33">
          <cell r="A33">
            <v>22</v>
          </cell>
          <cell r="B33">
            <v>9506870.2730082683</v>
          </cell>
          <cell r="C33">
            <v>9699651.6959622055</v>
          </cell>
          <cell r="D33">
            <v>95068.702730082689</v>
          </cell>
          <cell r="E33">
            <v>96996.516959622051</v>
          </cell>
          <cell r="F33">
            <v>3957582.1118161953</v>
          </cell>
          <cell r="G33">
            <v>5069796.0605898295</v>
          </cell>
          <cell r="H33">
            <v>3910047.7604511539</v>
          </cell>
          <cell r="I33">
            <v>5021297.8021100182</v>
          </cell>
        </row>
        <row r="34">
          <cell r="A34">
            <v>23</v>
          </cell>
          <cell r="B34">
            <v>9473288.4216399826</v>
          </cell>
          <cell r="C34">
            <v>9690544.0656618681</v>
          </cell>
          <cell r="D34">
            <v>94732.884216399834</v>
          </cell>
          <cell r="E34">
            <v>96905.440656618681</v>
          </cell>
          <cell r="F34">
            <v>3862513.4090861124</v>
          </cell>
          <cell r="G34">
            <v>4972799.543630207</v>
          </cell>
          <cell r="H34">
            <v>3815146.9669779125</v>
          </cell>
          <cell r="I34">
            <v>4924346.8233018974</v>
          </cell>
        </row>
        <row r="35">
          <cell r="A35">
            <v>24</v>
          </cell>
          <cell r="B35">
            <v>9438816.8847701717</v>
          </cell>
          <cell r="C35">
            <v>9680798.5813767612</v>
          </cell>
          <cell r="D35">
            <v>94388.168847701716</v>
          </cell>
          <cell r="E35">
            <v>96807.98581376762</v>
          </cell>
          <cell r="F35">
            <v>3767780.5248697125</v>
          </cell>
          <cell r="G35">
            <v>4875894.1029735887</v>
          </cell>
          <cell r="H35">
            <v>3720586.4404458618</v>
          </cell>
          <cell r="I35">
            <v>4827490.1100667054</v>
          </cell>
        </row>
        <row r="36">
          <cell r="A36">
            <v>25</v>
          </cell>
          <cell r="B36">
            <v>9403466.143203821</v>
          </cell>
          <cell r="C36">
            <v>9670417.1421702486</v>
          </cell>
          <cell r="D36">
            <v>94034.661432038207</v>
          </cell>
          <cell r="E36">
            <v>96704.171421702486</v>
          </cell>
          <cell r="F36">
            <v>3673392.356022011</v>
          </cell>
          <cell r="G36">
            <v>4779086.1171598211</v>
          </cell>
          <cell r="H36">
            <v>3626375.025305992</v>
          </cell>
          <cell r="I36">
            <v>4730734.0314489696</v>
          </cell>
        </row>
        <row r="37">
          <cell r="A37">
            <v>26</v>
          </cell>
          <cell r="B37">
            <v>9367246.9214637317</v>
          </cell>
          <cell r="C37">
            <v>9659401.7725862674</v>
          </cell>
          <cell r="D37">
            <v>93672.469214637313</v>
          </cell>
          <cell r="E37">
            <v>96594.017725862679</v>
          </cell>
          <cell r="F37">
            <v>3579357.694589973</v>
          </cell>
          <cell r="G37">
            <v>4682381.9457381191</v>
          </cell>
          <cell r="H37">
            <v>3532521.4599826541</v>
          </cell>
          <cell r="I37">
            <v>4634084.9368751878</v>
          </cell>
        </row>
        <row r="38">
          <cell r="A38">
            <v>27</v>
          </cell>
          <cell r="B38">
            <v>9330170.1823636703</v>
          </cell>
          <cell r="C38">
            <v>9647754.6219913159</v>
          </cell>
          <cell r="D38">
            <v>93301.7018236367</v>
          </cell>
          <cell r="E38">
            <v>96477.546219913158</v>
          </cell>
          <cell r="F38">
            <v>3485685.2253753357</v>
          </cell>
          <cell r="G38">
            <v>4585787.9280122565</v>
          </cell>
          <cell r="H38">
            <v>3439034.3744635172</v>
          </cell>
          <cell r="I38">
            <v>4537549.1549022999</v>
          </cell>
        </row>
        <row r="39">
          <cell r="A39">
            <v>28</v>
          </cell>
          <cell r="B39">
            <v>9292247.1214738712</v>
          </cell>
          <cell r="C39">
            <v>9635477.963875426</v>
          </cell>
          <cell r="D39">
            <v>92922.471214738718</v>
          </cell>
          <cell r="E39">
            <v>96354.779638754262</v>
          </cell>
          <cell r="F39">
            <v>3392383.5235516988</v>
          </cell>
          <cell r="G39">
            <v>4489310.3817923432</v>
          </cell>
          <cell r="H39">
            <v>3345922.2879443294</v>
          </cell>
          <cell r="I39">
            <v>4441132.9919729661</v>
          </cell>
        </row>
        <row r="40">
          <cell r="A40">
            <v>29</v>
          </cell>
          <cell r="B40">
            <v>9252108.243716808</v>
          </cell>
          <cell r="C40">
            <v>9622427.2040342912</v>
          </cell>
          <cell r="D40">
            <v>92521.082437168079</v>
          </cell>
          <cell r="E40">
            <v>96224.272040342912</v>
          </cell>
          <cell r="F40">
            <v>3299461.0523369601</v>
          </cell>
          <cell r="G40">
            <v>4392955.602153589</v>
          </cell>
          <cell r="H40">
            <v>3253200.5111183762</v>
          </cell>
          <cell r="I40">
            <v>4344843.4661334176</v>
          </cell>
        </row>
        <row r="41">
          <cell r="A41">
            <v>30</v>
          </cell>
          <cell r="B41">
            <v>9209783.0300003309</v>
          </cell>
          <cell r="C41">
            <v>9608605.4667837303</v>
          </cell>
          <cell r="D41">
            <v>92097.830300003305</v>
          </cell>
          <cell r="E41">
            <v>96086.054667837307</v>
          </cell>
          <cell r="F41">
            <v>3206939.9698997922</v>
          </cell>
          <cell r="G41">
            <v>4296731.3301132461</v>
          </cell>
          <cell r="H41">
            <v>3160891.0547497906</v>
          </cell>
          <cell r="I41">
            <v>4248688.3027793271</v>
          </cell>
        </row>
        <row r="42">
          <cell r="A42">
            <v>31</v>
          </cell>
          <cell r="B42">
            <v>9165302.5142589994</v>
          </cell>
          <cell r="C42">
            <v>9594016.0620317999</v>
          </cell>
          <cell r="D42">
            <v>91653.025142589991</v>
          </cell>
          <cell r="E42">
            <v>95940.160620317998</v>
          </cell>
          <cell r="F42">
            <v>3114842.1395997889</v>
          </cell>
          <cell r="G42">
            <v>4200645.2754454091</v>
          </cell>
          <cell r="H42">
            <v>3069015.6270284941</v>
          </cell>
          <cell r="I42">
            <v>4152675.1951352502</v>
          </cell>
        </row>
        <row r="43">
          <cell r="A43">
            <v>32</v>
          </cell>
          <cell r="B43">
            <v>9118699.2454812992</v>
          </cell>
          <cell r="C43">
            <v>9578662.4839575067</v>
          </cell>
          <cell r="D43">
            <v>91186.992454812993</v>
          </cell>
          <cell r="E43">
            <v>95786.624839575074</v>
          </cell>
          <cell r="F43">
            <v>3023189.1144571989</v>
          </cell>
          <cell r="G43">
            <v>4104705.1148250913</v>
          </cell>
          <cell r="H43">
            <v>2977595.6182297925</v>
          </cell>
          <cell r="I43">
            <v>4056811.8024053038</v>
          </cell>
        </row>
        <row r="44">
          <cell r="A44">
            <v>33</v>
          </cell>
          <cell r="B44">
            <v>9070007.247959137</v>
          </cell>
          <cell r="C44">
            <v>9562548.4096156918</v>
          </cell>
          <cell r="D44">
            <v>90700.07247959137</v>
          </cell>
          <cell r="E44">
            <v>95625.484096156913</v>
          </cell>
          <cell r="F44">
            <v>2932002.122002386</v>
          </cell>
          <cell r="G44">
            <v>4008918.4899855163</v>
          </cell>
          <cell r="H44">
            <v>2886652.0857625902</v>
          </cell>
          <cell r="I44">
            <v>3961105.7479374376</v>
          </cell>
        </row>
        <row r="45">
          <cell r="A45">
            <v>34</v>
          </cell>
          <cell r="B45">
            <v>9018497.9590072241</v>
          </cell>
          <cell r="C45">
            <v>9545516.4857309964</v>
          </cell>
          <cell r="D45">
            <v>90184.979590072238</v>
          </cell>
          <cell r="E45">
            <v>95455.164857309966</v>
          </cell>
          <cell r="F45">
            <v>2841302.0495227948</v>
          </cell>
          <cell r="G45">
            <v>3913293.0058893594</v>
          </cell>
          <cell r="H45">
            <v>2796209.5597277586</v>
          </cell>
          <cell r="I45">
            <v>3865565.4234607043</v>
          </cell>
        </row>
        <row r="46">
          <cell r="A46">
            <v>35</v>
          </cell>
          <cell r="B46">
            <v>8964221.3748121653</v>
          </cell>
          <cell r="C46">
            <v>9527571.6225344501</v>
          </cell>
          <cell r="D46">
            <v>89642.213748121649</v>
          </cell>
          <cell r="E46">
            <v>95275.716225344499</v>
          </cell>
          <cell r="F46">
            <v>2751117.0699327225</v>
          </cell>
          <cell r="G46">
            <v>3817837.8410320496</v>
          </cell>
          <cell r="H46">
            <v>2706295.9630586617</v>
          </cell>
          <cell r="I46">
            <v>3770199.9829193773</v>
          </cell>
        </row>
        <row r="47">
          <cell r="A47">
            <v>36</v>
          </cell>
          <cell r="B47">
            <v>8907230.0412775297</v>
          </cell>
          <cell r="C47">
            <v>9508718.9926429335</v>
          </cell>
          <cell r="D47">
            <v>89072.300412775294</v>
          </cell>
          <cell r="E47">
            <v>95087.189926429332</v>
          </cell>
          <cell r="F47">
            <v>2661474.8561846009</v>
          </cell>
          <cell r="G47">
            <v>3722562.1248067049</v>
          </cell>
          <cell r="H47">
            <v>2616938.7059782133</v>
          </cell>
          <cell r="I47">
            <v>3675018.5298434901</v>
          </cell>
        </row>
        <row r="48">
          <cell r="A48">
            <v>37</v>
          </cell>
          <cell r="B48">
            <v>8847578.9690972082</v>
          </cell>
          <cell r="C48">
            <v>9488964.028573161</v>
          </cell>
          <cell r="D48">
            <v>88475.789690972088</v>
          </cell>
          <cell r="E48">
            <v>94889.640285731613</v>
          </cell>
          <cell r="F48">
            <v>2572402.5557718254</v>
          </cell>
          <cell r="G48">
            <v>3627474.9348802757</v>
          </cell>
          <cell r="H48">
            <v>2528164.6609263392</v>
          </cell>
          <cell r="I48">
            <v>3580030.1147374101</v>
          </cell>
        </row>
        <row r="49">
          <cell r="A49">
            <v>38</v>
          </cell>
          <cell r="B49">
            <v>8785325.5451009665</v>
          </cell>
          <cell r="C49">
            <v>9468312.4201314375</v>
          </cell>
          <cell r="D49">
            <v>87853.255451009667</v>
          </cell>
          <cell r="E49">
            <v>94683.124201314378</v>
          </cell>
          <cell r="F49">
            <v>2483926.7660808531</v>
          </cell>
          <cell r="G49">
            <v>3532585.294594544</v>
          </cell>
          <cell r="H49">
            <v>2440000.1383553483</v>
          </cell>
          <cell r="I49">
            <v>3485243.7324938867</v>
          </cell>
        </row>
        <row r="50">
          <cell r="A50">
            <v>39</v>
          </cell>
          <cell r="B50">
            <v>8718323.7114962768</v>
          </cell>
          <cell r="C50">
            <v>9445702.200691754</v>
          </cell>
          <cell r="D50">
            <v>87183.237114962772</v>
          </cell>
          <cell r="E50">
            <v>94457.022006917541</v>
          </cell>
          <cell r="F50">
            <v>2396073.5106298435</v>
          </cell>
          <cell r="G50">
            <v>3437902.1703932295</v>
          </cell>
          <cell r="H50">
            <v>2352481.8920723619</v>
          </cell>
          <cell r="I50">
            <v>3390673.6593897706</v>
          </cell>
        </row>
        <row r="51">
          <cell r="A51">
            <v>40</v>
          </cell>
          <cell r="B51">
            <v>8646685.9884733241</v>
          </cell>
          <cell r="C51">
            <v>9421147.2018797826</v>
          </cell>
          <cell r="D51">
            <v>86466.859884733247</v>
          </cell>
          <cell r="E51">
            <v>94211.472018797824</v>
          </cell>
          <cell r="F51">
            <v>2308890.2735148808</v>
          </cell>
          <cell r="G51">
            <v>3343445.1483863117</v>
          </cell>
          <cell r="H51">
            <v>2265656.8435725141</v>
          </cell>
          <cell r="I51">
            <v>3296339.4123769128</v>
          </cell>
        </row>
        <row r="52">
          <cell r="A52">
            <v>41</v>
          </cell>
          <cell r="B52">
            <v>8570532.3149315491</v>
          </cell>
          <cell r="C52">
            <v>9394662.4598023687</v>
          </cell>
          <cell r="D52">
            <v>85705.323149315489</v>
          </cell>
          <cell r="E52">
            <v>93946.624598023685</v>
          </cell>
          <cell r="F52">
            <v>2222423.4136301475</v>
          </cell>
          <cell r="G52">
            <v>3249233.6763675138</v>
          </cell>
          <cell r="H52">
            <v>2179570.7520554899</v>
          </cell>
          <cell r="I52">
            <v>3202260.3640685021</v>
          </cell>
        </row>
        <row r="53">
          <cell r="A53">
            <v>42</v>
          </cell>
          <cell r="B53">
            <v>8489989.7130551916</v>
          </cell>
          <cell r="C53">
            <v>9366264.1996991653</v>
          </cell>
          <cell r="D53">
            <v>84899.897130551923</v>
          </cell>
          <cell r="E53">
            <v>93662.641996991661</v>
          </cell>
          <cell r="F53">
            <v>2136718.0904808319</v>
          </cell>
          <cell r="G53">
            <v>3155287.0517694904</v>
          </cell>
          <cell r="H53">
            <v>2094268.141915556</v>
          </cell>
          <cell r="I53">
            <v>3108455.7307709944</v>
          </cell>
        </row>
        <row r="54">
          <cell r="A54">
            <v>43</v>
          </cell>
          <cell r="B54">
            <v>8405191.9343407899</v>
          </cell>
          <cell r="C54">
            <v>9335969.8193695322</v>
          </cell>
          <cell r="D54">
            <v>84051.919343407906</v>
          </cell>
          <cell r="E54">
            <v>93359.698193695323</v>
          </cell>
          <cell r="F54">
            <v>2051818.1933502799</v>
          </cell>
          <cell r="G54">
            <v>3061624.4097724985</v>
          </cell>
          <cell r="H54">
            <v>2009792.2336785761</v>
          </cell>
          <cell r="I54">
            <v>3014944.5606756508</v>
          </cell>
        </row>
        <row r="55">
          <cell r="A55">
            <v>44</v>
          </cell>
          <cell r="B55">
            <v>8314733.9900093963</v>
          </cell>
          <cell r="C55">
            <v>9302964.773495201</v>
          </cell>
          <cell r="D55">
            <v>83147.339900093968</v>
          </cell>
          <cell r="E55">
            <v>93029.647734952014</v>
          </cell>
          <cell r="F55">
            <v>1967766.274006872</v>
          </cell>
          <cell r="G55">
            <v>2968264.7115788031</v>
          </cell>
          <cell r="H55">
            <v>1926192.6040568249</v>
          </cell>
          <cell r="I55">
            <v>2921749.8877113271</v>
          </cell>
        </row>
        <row r="56">
          <cell r="A56">
            <v>45</v>
          </cell>
          <cell r="B56">
            <v>8218812.4749257173</v>
          </cell>
          <cell r="C56">
            <v>9267277.688087957</v>
          </cell>
          <cell r="D56">
            <v>82188.124749257171</v>
          </cell>
          <cell r="E56">
            <v>92672.776880879566</v>
          </cell>
          <cell r="F56">
            <v>1884618.9341067779</v>
          </cell>
          <cell r="G56">
            <v>2875235.063843851</v>
          </cell>
          <cell r="H56">
            <v>1843524.8717321493</v>
          </cell>
          <cell r="I56">
            <v>2828898.675403411</v>
          </cell>
        </row>
        <row r="57">
          <cell r="A57">
            <v>46</v>
          </cell>
          <cell r="B57">
            <v>8117634.7097164029</v>
          </cell>
          <cell r="C57">
            <v>9228939.5171801355</v>
          </cell>
          <cell r="D57">
            <v>81176.347097164034</v>
          </cell>
          <cell r="E57">
            <v>92289.395171801356</v>
          </cell>
          <cell r="F57">
            <v>1802430.8093575207</v>
          </cell>
          <cell r="G57">
            <v>2782562.2869629716</v>
          </cell>
          <cell r="H57">
            <v>1761842.6358089386</v>
          </cell>
          <cell r="I57">
            <v>2736417.5893770708</v>
          </cell>
        </row>
        <row r="58">
          <cell r="A58">
            <v>47</v>
          </cell>
          <cell r="B58">
            <v>8011417.9916283041</v>
          </cell>
          <cell r="C58">
            <v>9187983.4980457779</v>
          </cell>
          <cell r="D58">
            <v>80114.179916283043</v>
          </cell>
          <cell r="E58">
            <v>91879.834980457774</v>
          </cell>
          <cell r="F58">
            <v>1721254.4622603566</v>
          </cell>
          <cell r="G58">
            <v>2690272.89179117</v>
          </cell>
          <cell r="H58">
            <v>1681197.3723022151</v>
          </cell>
          <cell r="I58">
            <v>2644332.974300941</v>
          </cell>
        </row>
        <row r="59">
          <cell r="A59">
            <v>48</v>
          </cell>
          <cell r="B59">
            <v>7900388.8142506769</v>
          </cell>
          <cell r="C59">
            <v>9144445.1031321362</v>
          </cell>
          <cell r="D59">
            <v>79003.888142506767</v>
          </cell>
          <cell r="E59">
            <v>91444.451031321369</v>
          </cell>
          <cell r="F59">
            <v>1641140.2823440735</v>
          </cell>
          <cell r="G59">
            <v>2598393.0568107124</v>
          </cell>
          <cell r="H59">
            <v>1601638.3382728202</v>
          </cell>
          <cell r="I59">
            <v>2552670.8312950516</v>
          </cell>
        </row>
        <row r="60">
          <cell r="A60">
            <v>49</v>
          </cell>
          <cell r="B60">
            <v>7779035.5275822487</v>
          </cell>
          <cell r="C60">
            <v>9096146.4442917649</v>
          </cell>
          <cell r="D60">
            <v>77790.355275822483</v>
          </cell>
          <cell r="E60">
            <v>90961.464442917655</v>
          </cell>
          <cell r="F60">
            <v>1562136.3942015667</v>
          </cell>
          <cell r="G60">
            <v>2506948.6057793912</v>
          </cell>
          <cell r="H60">
            <v>1523241.2165636555</v>
          </cell>
          <cell r="I60">
            <v>2461467.8735579322</v>
          </cell>
        </row>
        <row r="61">
          <cell r="A61">
            <v>50</v>
          </cell>
          <cell r="B61">
            <v>7647865.6487232195</v>
          </cell>
          <cell r="C61">
            <v>9043162.5430335477</v>
          </cell>
          <cell r="D61">
            <v>76478.656487232191</v>
          </cell>
          <cell r="E61">
            <v>90431.62543033548</v>
          </cell>
          <cell r="F61">
            <v>1484346.0389257441</v>
          </cell>
          <cell r="G61">
            <v>2415987.1413364736</v>
          </cell>
          <cell r="H61">
            <v>1446106.7106821281</v>
          </cell>
          <cell r="I61">
            <v>2370771.328621306</v>
          </cell>
        </row>
        <row r="62">
          <cell r="A62">
            <v>51</v>
          </cell>
          <cell r="B62">
            <v>7507423.8815448768</v>
          </cell>
          <cell r="C62">
            <v>8985575.6993833818</v>
          </cell>
          <cell r="D62">
            <v>75074.238815448771</v>
          </cell>
          <cell r="E62">
            <v>89855.756993833813</v>
          </cell>
          <cell r="F62">
            <v>1407867.3824385121</v>
          </cell>
          <cell r="G62">
            <v>2325555.5159061383</v>
          </cell>
          <cell r="H62">
            <v>1370330.2630307877</v>
          </cell>
          <cell r="I62">
            <v>2280627.6374092214</v>
          </cell>
        </row>
        <row r="63">
          <cell r="A63">
            <v>52</v>
          </cell>
          <cell r="B63">
            <v>7358288.3297174294</v>
          </cell>
          <cell r="C63">
            <v>8923475.2785972469</v>
          </cell>
          <cell r="D63">
            <v>73582.883297174296</v>
          </cell>
          <cell r="E63">
            <v>89234.752785972465</v>
          </cell>
          <cell r="F63">
            <v>1332793.1436230633</v>
          </cell>
          <cell r="G63">
            <v>2235699.7589123044</v>
          </cell>
          <cell r="H63">
            <v>1296001.7019744762</v>
          </cell>
          <cell r="I63">
            <v>2191082.3825193183</v>
          </cell>
        </row>
        <row r="64">
          <cell r="A64">
            <v>53</v>
          </cell>
          <cell r="B64">
            <v>7201066.5114632295</v>
          </cell>
          <cell r="C64">
            <v>8856957.4796984475</v>
          </cell>
          <cell r="D64">
            <v>72010.665114632298</v>
          </cell>
          <cell r="E64">
            <v>88569.574796984482</v>
          </cell>
          <cell r="F64">
            <v>1259210.2603258891</v>
          </cell>
          <cell r="G64">
            <v>2146465.0061263321</v>
          </cell>
          <cell r="H64">
            <v>1223204.9277685729</v>
          </cell>
          <cell r="I64">
            <v>2102180.2187278396</v>
          </cell>
        </row>
        <row r="65">
          <cell r="A65">
            <v>54</v>
          </cell>
          <cell r="B65">
            <v>7038410.2092323033</v>
          </cell>
          <cell r="C65">
            <v>8784810.6364796776</v>
          </cell>
          <cell r="D65">
            <v>70384.102092323039</v>
          </cell>
          <cell r="E65">
            <v>87848.106364796782</v>
          </cell>
          <cell r="F65">
            <v>1187199.5952112568</v>
          </cell>
          <cell r="G65">
            <v>2057895.4313293477</v>
          </cell>
          <cell r="H65">
            <v>1152007.5441650953</v>
          </cell>
          <cell r="I65">
            <v>2013971.3781469492</v>
          </cell>
        </row>
        <row r="66">
          <cell r="A66">
            <v>55</v>
          </cell>
          <cell r="B66">
            <v>6870832.8042364698</v>
          </cell>
          <cell r="C66">
            <v>8707176.4931796119</v>
          </cell>
          <cell r="D66">
            <v>68708.328042364694</v>
          </cell>
          <cell r="E66">
            <v>87071.764931796119</v>
          </cell>
          <cell r="F66">
            <v>1116815.4931189336</v>
          </cell>
          <cell r="G66">
            <v>1970047.3249645508</v>
          </cell>
          <cell r="H66">
            <v>1082461.3290977513</v>
          </cell>
          <cell r="I66">
            <v>1926511.4424986527</v>
          </cell>
        </row>
        <row r="67">
          <cell r="A67">
            <v>56</v>
          </cell>
          <cell r="B67">
            <v>6698854.7370894058</v>
          </cell>
          <cell r="C67">
            <v>8624207.1213988382</v>
          </cell>
          <cell r="D67">
            <v>66988.547370894055</v>
          </cell>
          <cell r="E67">
            <v>86242.071213988384</v>
          </cell>
          <cell r="F67">
            <v>1048107.165076569</v>
          </cell>
          <cell r="G67">
            <v>1882975.5600327547</v>
          </cell>
          <cell r="H67">
            <v>1014612.8913911219</v>
          </cell>
          <cell r="I67">
            <v>1839854.5244257604</v>
          </cell>
        </row>
        <row r="68">
          <cell r="A68">
            <v>57</v>
          </cell>
          <cell r="B68">
            <v>6523000.8147684364</v>
          </cell>
          <cell r="C68">
            <v>8536064.4224665985</v>
          </cell>
          <cell r="D68">
            <v>65230.008147684362</v>
          </cell>
          <cell r="E68">
            <v>85360.644224665986</v>
          </cell>
          <cell r="F68">
            <v>981118.61770567496</v>
          </cell>
          <cell r="G68">
            <v>1796733.4888187663</v>
          </cell>
          <cell r="H68">
            <v>948503.61363183276</v>
          </cell>
          <cell r="I68">
            <v>1754053.1667064333</v>
          </cell>
        </row>
        <row r="69">
          <cell r="A69">
            <v>58</v>
          </cell>
          <cell r="B69">
            <v>6343797.5484569352</v>
          </cell>
          <cell r="C69">
            <v>8442919.5995290671</v>
          </cell>
          <cell r="D69">
            <v>63437.975484569353</v>
          </cell>
          <cell r="E69">
            <v>84429.195995290676</v>
          </cell>
          <cell r="F69">
            <v>915888.60955799057</v>
          </cell>
          <cell r="G69">
            <v>1711372.8445941003</v>
          </cell>
          <cell r="H69">
            <v>884169.6218157059</v>
          </cell>
          <cell r="I69">
            <v>1669158.2465964549</v>
          </cell>
        </row>
        <row r="70">
          <cell r="A70">
            <v>59</v>
          </cell>
          <cell r="B70">
            <v>6149189.9068010589</v>
          </cell>
          <cell r="C70">
            <v>8339706.9266045457</v>
          </cell>
          <cell r="D70">
            <v>61491.899068010593</v>
          </cell>
          <cell r="E70">
            <v>83397.069266045452</v>
          </cell>
          <cell r="F70">
            <v>852450.63407342124</v>
          </cell>
          <cell r="G70">
            <v>1626943.6485988095</v>
          </cell>
          <cell r="H70">
            <v>821704.68453941599</v>
          </cell>
          <cell r="I70">
            <v>1585245.1139657868</v>
          </cell>
        </row>
        <row r="71">
          <cell r="A71">
            <v>60</v>
          </cell>
          <cell r="B71">
            <v>5940848.2560863439</v>
          </cell>
          <cell r="C71">
            <v>8226807.2675624797</v>
          </cell>
          <cell r="D71">
            <v>59408.482560863442</v>
          </cell>
          <cell r="E71">
            <v>82268.072675624804</v>
          </cell>
          <cell r="F71">
            <v>790958.73500541062</v>
          </cell>
          <cell r="G71">
            <v>1543546.579332764</v>
          </cell>
          <cell r="H71">
            <v>761254.49372497888</v>
          </cell>
          <cell r="I71">
            <v>1502412.5429949516</v>
          </cell>
        </row>
        <row r="72">
          <cell r="A72">
            <v>61</v>
          </cell>
          <cell r="B72">
            <v>5720529.0977987228</v>
          </cell>
          <cell r="C72">
            <v>8104635.4828298762</v>
          </cell>
          <cell r="D72">
            <v>57205.290977987228</v>
          </cell>
          <cell r="E72">
            <v>81046.354828298761</v>
          </cell>
          <cell r="F72">
            <v>731550.25244454714</v>
          </cell>
          <cell r="G72">
            <v>1461278.5066571392</v>
          </cell>
          <cell r="H72">
            <v>702947.60695555352</v>
          </cell>
          <cell r="I72">
            <v>1420755.3292429899</v>
          </cell>
        </row>
        <row r="73">
          <cell r="A73">
            <v>62</v>
          </cell>
          <cell r="B73">
            <v>5490050.188720813</v>
          </cell>
          <cell r="C73">
            <v>7973637.8798351809</v>
          </cell>
          <cell r="D73">
            <v>54900.501887208135</v>
          </cell>
          <cell r="E73">
            <v>79736.378798351812</v>
          </cell>
          <cell r="F73">
            <v>674344.96146655991</v>
          </cell>
          <cell r="G73">
            <v>1380232.1518288404</v>
          </cell>
          <cell r="H73">
            <v>646894.71052295587</v>
          </cell>
          <cell r="I73">
            <v>1340363.9624296646</v>
          </cell>
        </row>
        <row r="74">
          <cell r="A74">
            <v>63</v>
          </cell>
          <cell r="B74">
            <v>5251265.363134793</v>
          </cell>
          <cell r="C74">
            <v>7834289.4848476266</v>
          </cell>
          <cell r="D74">
            <v>52512.65363134793</v>
          </cell>
          <cell r="E74">
            <v>78342.894848476266</v>
          </cell>
          <cell r="F74">
            <v>619444.45957935182</v>
          </cell>
          <cell r="G74">
            <v>1300495.7730304885</v>
          </cell>
          <cell r="H74">
            <v>593188.13276367786</v>
          </cell>
          <cell r="I74">
            <v>1261324.3256062504</v>
          </cell>
        </row>
        <row r="75">
          <cell r="A75">
            <v>64</v>
          </cell>
          <cell r="B75">
            <v>5005547.3807501281</v>
          </cell>
          <cell r="C75">
            <v>7685276.1133805532</v>
          </cell>
          <cell r="D75">
            <v>50055.473807501279</v>
          </cell>
          <cell r="E75">
            <v>76852.761133805529</v>
          </cell>
          <cell r="F75">
            <v>566931.80594800389</v>
          </cell>
          <cell r="G75">
            <v>1222152.8781820124</v>
          </cell>
          <cell r="H75">
            <v>541904.06904425321</v>
          </cell>
          <cell r="I75">
            <v>1183726.4976151097</v>
          </cell>
        </row>
        <row r="76">
          <cell r="A76">
            <v>65</v>
          </cell>
          <cell r="B76">
            <v>4754818.5690671429</v>
          </cell>
          <cell r="C76">
            <v>7527226.9813568527</v>
          </cell>
          <cell r="D76">
            <v>47548.185690671431</v>
          </cell>
          <cell r="E76">
            <v>75272.269813568535</v>
          </cell>
          <cell r="F76">
            <v>516876.33214050264</v>
          </cell>
          <cell r="G76">
            <v>1145300.1170482067</v>
          </cell>
          <cell r="H76">
            <v>493102.23929516692</v>
          </cell>
          <cell r="I76">
            <v>1107663.9821414226</v>
          </cell>
        </row>
        <row r="77">
          <cell r="A77">
            <v>66</v>
          </cell>
          <cell r="B77">
            <v>4500967.2234337591</v>
          </cell>
          <cell r="C77">
            <v>7360802.1762826927</v>
          </cell>
          <cell r="D77">
            <v>45009.672234337595</v>
          </cell>
          <cell r="E77">
            <v>73608.021762826931</v>
          </cell>
          <cell r="F77">
            <v>469328.1464498312</v>
          </cell>
          <cell r="G77">
            <v>1070027.8472346382</v>
          </cell>
          <cell r="H77">
            <v>446823.31033266243</v>
          </cell>
          <cell r="I77">
            <v>1033223.8363532247</v>
          </cell>
        </row>
        <row r="78">
          <cell r="A78">
            <v>67</v>
          </cell>
          <cell r="B78">
            <v>4245824.176540372</v>
          </cell>
          <cell r="C78">
            <v>7186688.0396474525</v>
          </cell>
          <cell r="D78">
            <v>42458.24176540372</v>
          </cell>
          <cell r="E78">
            <v>71866.880396474531</v>
          </cell>
          <cell r="F78">
            <v>424318.4742154936</v>
          </cell>
          <cell r="G78">
            <v>996419.82547181135</v>
          </cell>
          <cell r="H78">
            <v>403089.35333279171</v>
          </cell>
          <cell r="I78">
            <v>960486.38527357404</v>
          </cell>
        </row>
        <row r="79">
          <cell r="A79">
            <v>68</v>
          </cell>
          <cell r="B79">
            <v>3991141.3345746547</v>
          </cell>
          <cell r="C79">
            <v>7005592.4272719305</v>
          </cell>
          <cell r="D79">
            <v>39911.41334574655</v>
          </cell>
          <cell r="E79">
            <v>70055.924272719305</v>
          </cell>
          <cell r="F79">
            <v>381860.23245008988</v>
          </cell>
          <cell r="G79">
            <v>924552.94507533684</v>
          </cell>
          <cell r="H79">
            <v>361904.52577721659</v>
          </cell>
          <cell r="I79">
            <v>889524.98293897719</v>
          </cell>
        </row>
        <row r="80">
          <cell r="A80">
            <v>69</v>
          </cell>
          <cell r="B80">
            <v>3734073.9129514238</v>
          </cell>
          <cell r="C80">
            <v>6804542.5323371831</v>
          </cell>
          <cell r="D80">
            <v>37340.739129514237</v>
          </cell>
          <cell r="E80">
            <v>68045.425323371834</v>
          </cell>
          <cell r="F80">
            <v>341948.81910434336</v>
          </cell>
          <cell r="G80">
            <v>854497.02080261754</v>
          </cell>
          <cell r="H80">
            <v>323278.44953958626</v>
          </cell>
          <cell r="I80">
            <v>820474.30814093165</v>
          </cell>
        </row>
        <row r="81">
          <cell r="A81">
            <v>70</v>
          </cell>
          <cell r="B81">
            <v>3477040.0928899609</v>
          </cell>
          <cell r="C81">
            <v>6585448.4178204909</v>
          </cell>
          <cell r="D81">
            <v>34770.400928899609</v>
          </cell>
          <cell r="E81">
            <v>65854.484178204904</v>
          </cell>
          <cell r="F81">
            <v>304608.0799748291</v>
          </cell>
          <cell r="G81">
            <v>786451.59547924576</v>
          </cell>
          <cell r="H81">
            <v>287222.87951037928</v>
          </cell>
          <cell r="I81">
            <v>753524.35339014325</v>
          </cell>
        </row>
        <row r="82">
          <cell r="A82">
            <v>71</v>
          </cell>
          <cell r="B82">
            <v>3222312.5565931122</v>
          </cell>
          <cell r="C82">
            <v>6350361.4650589721</v>
          </cell>
          <cell r="D82">
            <v>32223.125565931121</v>
          </cell>
          <cell r="E82">
            <v>63503.61465058972</v>
          </cell>
          <cell r="F82">
            <v>269837.67904592952</v>
          </cell>
          <cell r="G82">
            <v>720597.11130104086</v>
          </cell>
          <cell r="H82">
            <v>253726.11626296394</v>
          </cell>
          <cell r="I82">
            <v>688845.30397574604</v>
          </cell>
        </row>
        <row r="83">
          <cell r="A83">
            <v>72</v>
          </cell>
          <cell r="B83">
            <v>2971986.9867126076</v>
          </cell>
          <cell r="C83">
            <v>6101442.0955966935</v>
          </cell>
          <cell r="D83">
            <v>29719.869867126075</v>
          </cell>
          <cell r="E83">
            <v>61014.420955966933</v>
          </cell>
          <cell r="F83">
            <v>237614.5534799984</v>
          </cell>
          <cell r="G83">
            <v>657093.4966504511</v>
          </cell>
          <cell r="H83">
            <v>222754.61854643538</v>
          </cell>
          <cell r="I83">
            <v>626586.28617246763</v>
          </cell>
        </row>
        <row r="84">
          <cell r="A84">
            <v>73</v>
          </cell>
          <cell r="B84">
            <v>2727956.3716346053</v>
          </cell>
          <cell r="C84">
            <v>5840926.3983458849</v>
          </cell>
          <cell r="D84">
            <v>27279.563716346052</v>
          </cell>
          <cell r="E84">
            <v>58409.263983458848</v>
          </cell>
          <cell r="F84">
            <v>207894.68361287232</v>
          </cell>
          <cell r="G84">
            <v>596079.07569448417</v>
          </cell>
          <cell r="H84">
            <v>194254.9017546993</v>
          </cell>
          <cell r="I84">
            <v>566874.4437027548</v>
          </cell>
        </row>
        <row r="85">
          <cell r="A85">
            <v>74</v>
          </cell>
          <cell r="B85">
            <v>2486924.065567005</v>
          </cell>
          <cell r="C85">
            <v>5559454.3812291473</v>
          </cell>
          <cell r="D85">
            <v>24869.240655670052</v>
          </cell>
          <cell r="E85">
            <v>55594.543812291471</v>
          </cell>
          <cell r="F85">
            <v>180615.11989652627</v>
          </cell>
          <cell r="G85">
            <v>537669.81171102531</v>
          </cell>
          <cell r="H85">
            <v>168180.49956869124</v>
          </cell>
          <cell r="I85">
            <v>509872.53980487958</v>
          </cell>
        </row>
        <row r="86">
          <cell r="A86">
            <v>75</v>
          </cell>
          <cell r="B86">
            <v>2251654.9037533593</v>
          </cell>
          <cell r="C86">
            <v>5261012.63794275</v>
          </cell>
          <cell r="D86">
            <v>22516.549037533594</v>
          </cell>
          <cell r="E86">
            <v>52610.1263794275</v>
          </cell>
          <cell r="F86">
            <v>155745.87924085621</v>
          </cell>
          <cell r="G86">
            <v>482075.26789873379</v>
          </cell>
          <cell r="H86">
            <v>144487.60472208943</v>
          </cell>
          <cell r="I86">
            <v>455770.20470902004</v>
          </cell>
        </row>
        <row r="87">
          <cell r="A87">
            <v>76</v>
          </cell>
          <cell r="B87">
            <v>2024578.7084573375</v>
          </cell>
          <cell r="C87">
            <v>4949697.1494975826</v>
          </cell>
          <cell r="D87">
            <v>20245.787084573374</v>
          </cell>
          <cell r="E87">
            <v>49496.971494975827</v>
          </cell>
          <cell r="F87">
            <v>133229.33020332264</v>
          </cell>
          <cell r="G87">
            <v>429465.14151930629</v>
          </cell>
          <cell r="H87">
            <v>123106.43666103594</v>
          </cell>
          <cell r="I87">
            <v>404716.65577181836</v>
          </cell>
        </row>
        <row r="88">
          <cell r="A88">
            <v>77</v>
          </cell>
          <cell r="B88">
            <v>1807757.0892448055</v>
          </cell>
          <cell r="C88">
            <v>4629618.6295241015</v>
          </cell>
          <cell r="D88">
            <v>18077.570892448057</v>
          </cell>
          <cell r="E88">
            <v>46296.186295241016</v>
          </cell>
          <cell r="F88">
            <v>112983.54311874926</v>
          </cell>
          <cell r="G88">
            <v>379968.17002433044</v>
          </cell>
          <cell r="H88">
            <v>103944.75767252524</v>
          </cell>
          <cell r="I88">
            <v>356820.07687670994</v>
          </cell>
        </row>
        <row r="89">
          <cell r="A89">
            <v>78</v>
          </cell>
          <cell r="B89">
            <v>1602864.4687828948</v>
          </cell>
          <cell r="C89">
            <v>4304811.506512329</v>
          </cell>
          <cell r="D89">
            <v>16028.644687828948</v>
          </cell>
          <cell r="E89">
            <v>43048.115065123289</v>
          </cell>
          <cell r="F89">
            <v>94905.972226301208</v>
          </cell>
          <cell r="G89">
            <v>333671.98372908944</v>
          </cell>
          <cell r="H89">
            <v>86891.64988238673</v>
          </cell>
          <cell r="I89">
            <v>312147.92619652778</v>
          </cell>
        </row>
        <row r="90">
          <cell r="A90">
            <v>79</v>
          </cell>
          <cell r="B90">
            <v>1408155.2249640373</v>
          </cell>
          <cell r="C90">
            <v>3968340.2179073752</v>
          </cell>
          <cell r="D90">
            <v>14081.552249640374</v>
          </cell>
          <cell r="E90">
            <v>39683.402179073753</v>
          </cell>
          <cell r="F90">
            <v>78877.327538472266</v>
          </cell>
          <cell r="G90">
            <v>290623.86866396613</v>
          </cell>
          <cell r="H90">
            <v>71836.55141365208</v>
          </cell>
          <cell r="I90">
            <v>270782.16757442924</v>
          </cell>
        </row>
        <row r="91">
          <cell r="A91">
            <v>80</v>
          </cell>
          <cell r="B91">
            <v>1225643.0883213859</v>
          </cell>
          <cell r="C91">
            <v>3626408.7794694002</v>
          </cell>
          <cell r="D91">
            <v>12256.430883213859</v>
          </cell>
          <cell r="E91">
            <v>36264.087794694002</v>
          </cell>
          <cell r="F91">
            <v>64795.775288831894</v>
          </cell>
          <cell r="G91">
            <v>250940.46648489239</v>
          </cell>
          <cell r="H91">
            <v>58667.559847224962</v>
          </cell>
          <cell r="I91">
            <v>232808.42258754538</v>
          </cell>
        </row>
        <row r="92">
          <cell r="A92">
            <v>81</v>
          </cell>
          <cell r="B92">
            <v>1056815.8808813447</v>
          </cell>
          <cell r="C92">
            <v>3284917.0380444853</v>
          </cell>
          <cell r="D92">
            <v>10568.158808813447</v>
          </cell>
          <cell r="E92">
            <v>32849.170380444855</v>
          </cell>
          <cell r="F92">
            <v>52539.344405618031</v>
          </cell>
          <cell r="G92">
            <v>214676.37869019838</v>
          </cell>
          <cell r="H92">
            <v>47255.265001211308</v>
          </cell>
          <cell r="I92">
            <v>198251.79349997596</v>
          </cell>
        </row>
        <row r="93">
          <cell r="A93">
            <v>82</v>
          </cell>
          <cell r="B93">
            <v>902646.70927401795</v>
          </cell>
          <cell r="C93">
            <v>2949293.1416395642</v>
          </cell>
          <cell r="D93">
            <v>9026.4670927401803</v>
          </cell>
          <cell r="E93">
            <v>29492.931416395644</v>
          </cell>
          <cell r="F93">
            <v>41971.185596804586</v>
          </cell>
          <cell r="G93">
            <v>181827.20830975354</v>
          </cell>
          <cell r="H93">
            <v>37457.952050434498</v>
          </cell>
          <cell r="I93">
            <v>167080.74260155571</v>
          </cell>
        </row>
        <row r="94">
          <cell r="A94">
            <v>83</v>
          </cell>
          <cell r="B94">
            <v>763624.82527696295</v>
          </cell>
          <cell r="C94">
            <v>2624356.638581702</v>
          </cell>
          <cell r="D94">
            <v>7636.2482527696293</v>
          </cell>
          <cell r="E94">
            <v>26243.566385817019</v>
          </cell>
          <cell r="F94">
            <v>32944.718504064404</v>
          </cell>
          <cell r="G94">
            <v>152334.27689335789</v>
          </cell>
          <cell r="H94">
            <v>29126.59437767959</v>
          </cell>
          <cell r="I94">
            <v>139212.49370044938</v>
          </cell>
        </row>
        <row r="95">
          <cell r="A95">
            <v>84</v>
          </cell>
          <cell r="B95">
            <v>627250.91718252143</v>
          </cell>
          <cell r="C95">
            <v>2292267.3966994826</v>
          </cell>
          <cell r="D95">
            <v>6272.5091718252143</v>
          </cell>
          <cell r="E95">
            <v>22922.673966994826</v>
          </cell>
          <cell r="F95">
            <v>25308.470251294773</v>
          </cell>
          <cell r="G95">
            <v>126090.71050754088</v>
          </cell>
          <cell r="H95">
            <v>22172.215665382166</v>
          </cell>
          <cell r="I95">
            <v>114629.37352404346</v>
          </cell>
        </row>
        <row r="96">
          <cell r="A96">
            <v>85</v>
          </cell>
          <cell r="B96">
            <v>499819.04483718617</v>
          </cell>
          <cell r="C96">
            <v>1964683.9641319774</v>
          </cell>
          <cell r="D96">
            <v>4998.1904483718617</v>
          </cell>
          <cell r="E96">
            <v>19646.839641319773</v>
          </cell>
          <cell r="F96">
            <v>19035.961079469558</v>
          </cell>
          <cell r="G96">
            <v>103168.03654054605</v>
          </cell>
          <cell r="H96">
            <v>16536.865855283628</v>
          </cell>
          <cell r="I96">
            <v>93344.616719886166</v>
          </cell>
        </row>
        <row r="97">
          <cell r="A97">
            <v>86</v>
          </cell>
          <cell r="B97">
            <v>385994.71892991906</v>
          </cell>
          <cell r="C97">
            <v>1651759.1783513515</v>
          </cell>
          <cell r="D97">
            <v>3859.9471892991905</v>
          </cell>
          <cell r="E97">
            <v>16517.591783513515</v>
          </cell>
          <cell r="F97">
            <v>14037.770631097697</v>
          </cell>
          <cell r="G97">
            <v>83521.19689922627</v>
          </cell>
          <cell r="H97">
            <v>12107.797036448103</v>
          </cell>
          <cell r="I97">
            <v>75262.401007469511</v>
          </cell>
        </row>
        <row r="98">
          <cell r="A98">
            <v>87</v>
          </cell>
          <cell r="B98">
            <v>288607.16437148774</v>
          </cell>
          <cell r="C98">
            <v>1361641.3776176926</v>
          </cell>
          <cell r="D98">
            <v>2886.0716437148776</v>
          </cell>
          <cell r="E98">
            <v>13616.413776176925</v>
          </cell>
          <cell r="F98">
            <v>10177.823441798508</v>
          </cell>
          <cell r="G98">
            <v>67003.605115712751</v>
          </cell>
          <cell r="H98">
            <v>8734.7876199410694</v>
          </cell>
          <cell r="I98">
            <v>60195.39822762429</v>
          </cell>
        </row>
        <row r="99">
          <cell r="A99">
            <v>88</v>
          </cell>
          <cell r="B99">
            <v>208699.18214081164</v>
          </cell>
          <cell r="C99">
            <v>1100194.6026853139</v>
          </cell>
          <cell r="D99">
            <v>2086.9918214081163</v>
          </cell>
          <cell r="E99">
            <v>11001.946026853138</v>
          </cell>
          <cell r="F99">
            <v>7291.7517980836301</v>
          </cell>
          <cell r="G99">
            <v>53387.191339535828</v>
          </cell>
          <cell r="H99">
            <v>6248.2558873795715</v>
          </cell>
          <cell r="I99">
            <v>47886.218326109258</v>
          </cell>
        </row>
        <row r="100">
          <cell r="A100">
            <v>89</v>
          </cell>
          <cell r="B100">
            <v>150915.68749201368</v>
          </cell>
          <cell r="C100">
            <v>888947.84168181103</v>
          </cell>
          <cell r="D100">
            <v>1509.1568749201367</v>
          </cell>
          <cell r="E100">
            <v>8889.4784168181104</v>
          </cell>
          <cell r="F100">
            <v>5204.7599766755138</v>
          </cell>
          <cell r="G100">
            <v>42385.245312682688</v>
          </cell>
          <cell r="H100">
            <v>4450.1815392154458</v>
          </cell>
          <cell r="I100">
            <v>37940.506104273634</v>
          </cell>
        </row>
        <row r="101">
          <cell r="A101">
            <v>90</v>
          </cell>
          <cell r="B101">
            <v>109130.97261598382</v>
          </cell>
          <cell r="C101">
            <v>718262.26315052866</v>
          </cell>
          <cell r="D101">
            <v>1091.3097261598382</v>
          </cell>
          <cell r="E101">
            <v>7182.6226315052863</v>
          </cell>
          <cell r="F101">
            <v>3695.6031017553773</v>
          </cell>
          <cell r="G101">
            <v>33495.766895864574</v>
          </cell>
          <cell r="H101">
            <v>3149.948238675458</v>
          </cell>
          <cell r="I101">
            <v>29904.455580111931</v>
          </cell>
        </row>
        <row r="102">
          <cell r="A102">
            <v>91</v>
          </cell>
          <cell r="B102">
            <v>78915.382370310937</v>
          </cell>
          <cell r="C102">
            <v>580349.77360435517</v>
          </cell>
          <cell r="D102">
            <v>789.15382370310942</v>
          </cell>
          <cell r="E102">
            <v>5803.4977360435514</v>
          </cell>
          <cell r="F102">
            <v>2604.2933755955391</v>
          </cell>
          <cell r="G102">
            <v>26313.144264359289</v>
          </cell>
          <cell r="H102">
            <v>2209.7164637439846</v>
          </cell>
          <cell r="I102">
            <v>23411.395396337513</v>
          </cell>
        </row>
        <row r="103">
          <cell r="A103">
            <v>92</v>
          </cell>
          <cell r="B103">
            <v>57065.720440030731</v>
          </cell>
          <cell r="C103">
            <v>468917.66002753342</v>
          </cell>
          <cell r="D103">
            <v>570.65720440030736</v>
          </cell>
          <cell r="E103">
            <v>4689.1766002753347</v>
          </cell>
          <cell r="F103">
            <v>1815.1395518924298</v>
          </cell>
          <cell r="G103">
            <v>20509.646528315738</v>
          </cell>
          <cell r="H103">
            <v>1529.8109496922762</v>
          </cell>
          <cell r="I103">
            <v>18165.05822817807</v>
          </cell>
        </row>
        <row r="104">
          <cell r="A104">
            <v>93</v>
          </cell>
          <cell r="B104">
            <v>41265.674086943036</v>
          </cell>
          <cell r="C104">
            <v>378881.46405240073</v>
          </cell>
          <cell r="D104">
            <v>412.65674086943039</v>
          </cell>
          <cell r="E104">
            <v>3788.8146405240072</v>
          </cell>
          <cell r="F104">
            <v>1244.4823474921225</v>
          </cell>
          <cell r="G104">
            <v>15820.469928040404</v>
          </cell>
          <cell r="H104">
            <v>1038.1539770574072</v>
          </cell>
          <cell r="I104">
            <v>13926.0626077784</v>
          </cell>
        </row>
        <row r="105">
          <cell r="A105">
            <v>94</v>
          </cell>
          <cell r="B105">
            <v>29595.017717602521</v>
          </cell>
          <cell r="C105">
            <v>306132.98674667475</v>
          </cell>
          <cell r="D105">
            <v>295.95017717602519</v>
          </cell>
          <cell r="E105">
            <v>3061.3298674667476</v>
          </cell>
          <cell r="F105">
            <v>831.82560662269202</v>
          </cell>
          <cell r="G105">
            <v>12031.655287516396</v>
          </cell>
          <cell r="H105">
            <v>683.85051803467945</v>
          </cell>
          <cell r="I105">
            <v>10500.990353783021</v>
          </cell>
        </row>
        <row r="106">
          <cell r="A106">
            <v>95</v>
          </cell>
          <cell r="B106">
            <v>20445.832455536533</v>
          </cell>
          <cell r="C106">
            <v>243708.89125623539</v>
          </cell>
          <cell r="D106">
            <v>204.45832455536532</v>
          </cell>
          <cell r="E106">
            <v>2437.0889125623539</v>
          </cell>
          <cell r="F106">
            <v>535.87542944666689</v>
          </cell>
          <cell r="G106">
            <v>8970.3254200496485</v>
          </cell>
          <cell r="H106">
            <v>433.6462671689842</v>
          </cell>
          <cell r="I106">
            <v>7751.7809637684713</v>
          </cell>
        </row>
        <row r="107">
          <cell r="A107">
            <v>96</v>
          </cell>
          <cell r="B107">
            <v>13549.482785060238</v>
          </cell>
          <cell r="C107">
            <v>189488.9527394262</v>
          </cell>
          <cell r="D107">
            <v>135.49482785060238</v>
          </cell>
          <cell r="E107">
            <v>1894.8895273942619</v>
          </cell>
          <cell r="F107">
            <v>331.41710489130162</v>
          </cell>
          <cell r="G107">
            <v>6533.2365074872951</v>
          </cell>
          <cell r="H107">
            <v>263.66969096600042</v>
          </cell>
          <cell r="I107">
            <v>5585.7917437901642</v>
          </cell>
        </row>
        <row r="108">
          <cell r="A108">
            <v>97</v>
          </cell>
          <cell r="B108">
            <v>8573.7691600911512</v>
          </cell>
          <cell r="C108">
            <v>143571.95167260477</v>
          </cell>
          <cell r="D108">
            <v>85.737691600911518</v>
          </cell>
          <cell r="E108">
            <v>1435.7195167260477</v>
          </cell>
          <cell r="F108">
            <v>195.92227704069921</v>
          </cell>
          <cell r="G108">
            <v>4638.3469800930334</v>
          </cell>
          <cell r="H108">
            <v>153.05343124024347</v>
          </cell>
          <cell r="I108">
            <v>3920.4872217300094</v>
          </cell>
        </row>
        <row r="109">
          <cell r="A109">
            <v>98</v>
          </cell>
          <cell r="B109">
            <v>5154.1232674342382</v>
          </cell>
          <cell r="C109">
            <v>105745.78623241518</v>
          </cell>
          <cell r="D109">
            <v>51.541232674342382</v>
          </cell>
          <cell r="E109">
            <v>1057.4578623241518</v>
          </cell>
          <cell r="F109">
            <v>110.1845854397877</v>
          </cell>
          <cell r="G109">
            <v>3202.6274633669855</v>
          </cell>
          <cell r="H109">
            <v>84.413969102616505</v>
          </cell>
          <cell r="I109">
            <v>2673.8985322049093</v>
          </cell>
        </row>
        <row r="110">
          <cell r="A110">
            <v>99</v>
          </cell>
          <cell r="B110">
            <v>2927.2158210090861</v>
          </cell>
          <cell r="C110">
            <v>75509.983822792594</v>
          </cell>
          <cell r="D110">
            <v>29.272158210090861</v>
          </cell>
          <cell r="E110">
            <v>755.09983822792594</v>
          </cell>
          <cell r="F110">
            <v>58.643352765445314</v>
          </cell>
          <cell r="G110">
            <v>2145.1696010428336</v>
          </cell>
          <cell r="H110">
            <v>44.007273660399882</v>
          </cell>
          <cell r="I110">
            <v>1767.6196819288707</v>
          </cell>
        </row>
        <row r="111">
          <cell r="A111">
            <v>100</v>
          </cell>
          <cell r="B111">
            <v>1561.4038327904182</v>
          </cell>
          <cell r="C111">
            <v>52123.889025089382</v>
          </cell>
          <cell r="D111">
            <v>15.614038327904183</v>
          </cell>
          <cell r="E111">
            <v>521.23889025089386</v>
          </cell>
          <cell r="F111">
            <v>29.371194555354453</v>
          </cell>
          <cell r="G111">
            <v>1390.0697628149076</v>
          </cell>
          <cell r="H111">
            <v>21.564175391402362</v>
          </cell>
          <cell r="I111">
            <v>1129.4503176894607</v>
          </cell>
        </row>
        <row r="112">
          <cell r="A112">
            <v>101</v>
          </cell>
          <cell r="B112">
            <v>777.18106249194136</v>
          </cell>
          <cell r="C112">
            <v>34673.037335011373</v>
          </cell>
          <cell r="D112">
            <v>7.7718106249194134</v>
          </cell>
          <cell r="E112">
            <v>346.73037335011372</v>
          </cell>
          <cell r="F112">
            <v>13.75715622745027</v>
          </cell>
          <cell r="G112">
            <v>868.8308725640137</v>
          </cell>
          <cell r="H112">
            <v>9.8712509149905632</v>
          </cell>
          <cell r="I112">
            <v>695.46568588895684</v>
          </cell>
        </row>
        <row r="113">
          <cell r="A113">
            <v>102</v>
          </cell>
          <cell r="B113">
            <v>358.52908226598913</v>
          </cell>
          <cell r="C113">
            <v>22151.168462478403</v>
          </cell>
          <cell r="D113">
            <v>3.5852908226598914</v>
          </cell>
          <cell r="E113">
            <v>221.51168462478404</v>
          </cell>
          <cell r="F113">
            <v>5.985345602530856</v>
          </cell>
          <cell r="G113">
            <v>522.10049921389998</v>
          </cell>
          <cell r="H113">
            <v>4.1927001912009105</v>
          </cell>
          <cell r="I113">
            <v>411.34465690150796</v>
          </cell>
        </row>
        <row r="114">
          <cell r="A114">
            <v>103</v>
          </cell>
          <cell r="B114">
            <v>152.00650816619677</v>
          </cell>
          <cell r="C114">
            <v>13541.096656284244</v>
          </cell>
          <cell r="D114">
            <v>1.5200650816619676</v>
          </cell>
          <cell r="E114">
            <v>135.41096656284245</v>
          </cell>
          <cell r="F114">
            <v>2.4000547798709642</v>
          </cell>
          <cell r="G114">
            <v>300.58881458911594</v>
          </cell>
          <cell r="H114">
            <v>1.6400222390399803</v>
          </cell>
          <cell r="I114">
            <v>232.88333130769473</v>
          </cell>
        </row>
        <row r="115">
          <cell r="A115">
            <v>104</v>
          </cell>
          <cell r="B115">
            <v>58.874402317224622</v>
          </cell>
          <cell r="C115">
            <v>7885.3994006533185</v>
          </cell>
          <cell r="D115">
            <v>0.58874402317224628</v>
          </cell>
          <cell r="E115">
            <v>78.853994006533185</v>
          </cell>
          <cell r="F115">
            <v>0.87998969820899653</v>
          </cell>
          <cell r="G115">
            <v>165.17784802627352</v>
          </cell>
          <cell r="H115">
            <v>0.58561768662287339</v>
          </cell>
          <cell r="I115">
            <v>125.75085102300693</v>
          </cell>
        </row>
        <row r="116">
          <cell r="A116">
            <v>105</v>
          </cell>
          <cell r="B116">
            <v>20.625535646232997</v>
          </cell>
          <cell r="C116">
            <v>4362.6470214608553</v>
          </cell>
          <cell r="D116">
            <v>0.20625535646232998</v>
          </cell>
          <cell r="E116">
            <v>43.626470214608553</v>
          </cell>
          <cell r="F116">
            <v>0.29124567503675031</v>
          </cell>
          <cell r="G116">
            <v>86.323854019740338</v>
          </cell>
          <cell r="H116">
            <v>0.18811799680558533</v>
          </cell>
          <cell r="I116">
            <v>64.510618912436058</v>
          </cell>
        </row>
        <row r="117">
          <cell r="A117">
            <v>106</v>
          </cell>
          <cell r="B117">
            <v>6.4823112031017986</v>
          </cell>
          <cell r="C117">
            <v>2279.199887062673</v>
          </cell>
          <cell r="D117">
            <v>6.4823112031017982E-2</v>
          </cell>
          <cell r="E117">
            <v>22.791998870626731</v>
          </cell>
          <cell r="F117">
            <v>8.499031857442034E-2</v>
          </cell>
          <cell r="G117">
            <v>42.697383805131778</v>
          </cell>
          <cell r="H117">
            <v>5.2578762558911349E-2</v>
          </cell>
          <cell r="I117">
            <v>31.301384369818415</v>
          </cell>
        </row>
        <row r="118">
          <cell r="A118">
            <v>107</v>
          </cell>
          <cell r="B118">
            <v>1.8150471368685031</v>
          </cell>
          <cell r="C118">
            <v>1119.7089670733512</v>
          </cell>
          <cell r="D118">
            <v>1.8150471368685032E-2</v>
          </cell>
          <cell r="E118">
            <v>11.197089670733513</v>
          </cell>
          <cell r="F118">
            <v>2.0167206543402361E-2</v>
          </cell>
          <cell r="G118">
            <v>19.905384934505044</v>
          </cell>
          <cell r="H118">
            <v>1.1091970859059845E-2</v>
          </cell>
          <cell r="I118">
            <v>14.306840099138288</v>
          </cell>
        </row>
        <row r="119">
          <cell r="A119">
            <v>108</v>
          </cell>
          <cell r="B119">
            <v>0.18150471368685026</v>
          </cell>
          <cell r="C119">
            <v>514.69265799628647</v>
          </cell>
          <cell r="D119">
            <v>1.8150471368685026E-3</v>
          </cell>
          <cell r="E119">
            <v>5.146926579962865</v>
          </cell>
          <cell r="F119">
            <v>2.0167351747173304E-3</v>
          </cell>
          <cell r="G119">
            <v>8.7082952637715323</v>
          </cell>
          <cell r="H119">
            <v>1.109211606283079E-3</v>
          </cell>
          <cell r="I119">
            <v>6.1348319737900994</v>
          </cell>
        </row>
        <row r="120">
          <cell r="A120">
            <v>109</v>
          </cell>
          <cell r="B120">
            <v>1.8150471368685021E-2</v>
          </cell>
          <cell r="C120">
            <v>220.43483080490105</v>
          </cell>
          <cell r="D120">
            <v>1.8150471368685021E-4</v>
          </cell>
          <cell r="E120">
            <v>2.2043483080490107</v>
          </cell>
          <cell r="F120">
            <v>2.0168803784882794E-4</v>
          </cell>
          <cell r="G120">
            <v>3.5613686838086669</v>
          </cell>
          <cell r="H120">
            <v>1.1093568100540283E-4</v>
          </cell>
          <cell r="I120">
            <v>2.4591945297841615</v>
          </cell>
        </row>
        <row r="121">
          <cell r="A121">
            <v>110</v>
          </cell>
          <cell r="B121">
            <v>1.8150471368685017E-3</v>
          </cell>
          <cell r="C121">
            <v>87.613504786015753</v>
          </cell>
          <cell r="D121">
            <v>1.8150471368685018E-5</v>
          </cell>
          <cell r="E121">
            <v>0.8761350478601575</v>
          </cell>
          <cell r="F121">
            <v>2.0183324161977741E-5</v>
          </cell>
          <cell r="G121">
            <v>1.3570203757596562</v>
          </cell>
          <cell r="H121">
            <v>1.1108088477635232E-5</v>
          </cell>
          <cell r="I121">
            <v>0.91895285182957742</v>
          </cell>
        </row>
        <row r="122">
          <cell r="A122">
            <v>111</v>
          </cell>
          <cell r="B122">
            <v>1.8150471368685013E-4</v>
          </cell>
          <cell r="C122">
            <v>32.012626748736515</v>
          </cell>
          <cell r="D122">
            <v>1.8150471368685013E-6</v>
          </cell>
          <cell r="E122">
            <v>0.32012626748736517</v>
          </cell>
          <cell r="F122">
            <v>2.0328527932927213E-6</v>
          </cell>
          <cell r="G122">
            <v>0.48088532789949856</v>
          </cell>
          <cell r="H122">
            <v>1.1253292248584706E-6</v>
          </cell>
          <cell r="I122">
            <v>0.32082219415581598</v>
          </cell>
        </row>
        <row r="123">
          <cell r="A123">
            <v>112</v>
          </cell>
          <cell r="B123">
            <v>1.8150471368685008E-5</v>
          </cell>
          <cell r="C123">
            <v>10.717270694142227</v>
          </cell>
          <cell r="D123">
            <v>1.8150471368685007E-7</v>
          </cell>
          <cell r="E123">
            <v>0.10717270694142228</v>
          </cell>
          <cell r="F123">
            <v>2.1780565642422007E-7</v>
          </cell>
          <cell r="G123">
            <v>0.16075906041213342</v>
          </cell>
          <cell r="H123">
            <v>1.2705329958079505E-7</v>
          </cell>
          <cell r="I123">
            <v>0.10717270694142228</v>
          </cell>
        </row>
        <row r="124">
          <cell r="A124">
            <v>113</v>
          </cell>
          <cell r="B124">
            <v>1.8150471368685004E-6</v>
          </cell>
          <cell r="C124">
            <v>2.6793176735355568</v>
          </cell>
          <cell r="D124">
            <v>1.8150471368685005E-8</v>
          </cell>
          <cell r="E124">
            <v>2.679317673535557E-2</v>
          </cell>
          <cell r="F124">
            <v>3.630094273737001E-8</v>
          </cell>
          <cell r="G124">
            <v>5.358635347071114E-2</v>
          </cell>
          <cell r="H124">
            <v>2.7225707053027509E-8</v>
          </cell>
          <cell r="I124">
            <v>4.0189765103033355E-2</v>
          </cell>
        </row>
        <row r="125">
          <cell r="A125">
            <v>114</v>
          </cell>
          <cell r="B125">
            <v>1.8150471368685004E-6</v>
          </cell>
          <cell r="C125">
            <v>2.6793176735355568</v>
          </cell>
          <cell r="D125">
            <v>1.8150471368685005E-8</v>
          </cell>
          <cell r="E125">
            <v>2.679317673535557E-2</v>
          </cell>
          <cell r="F125">
            <v>1.8150471368685005E-8</v>
          </cell>
          <cell r="G125">
            <v>2.679317673535557E-2</v>
          </cell>
          <cell r="H125">
            <v>9.0752356843425026E-9</v>
          </cell>
          <cell r="I125">
            <v>1.3396588367677785E-2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eliminary estimates"/>
      <sheetName val="HCxHF"/>
      <sheetName val="HCxHP"/>
      <sheetName val="HPxHF"/>
      <sheetName val="HFxFS"/>
      <sheetName val="HPxFP"/>
      <sheetName val="HKxHP"/>
      <sheetName val="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eliminary estimates"/>
      <sheetName val="HCxHF"/>
      <sheetName val="HCxHP"/>
      <sheetName val="HPxHF"/>
      <sheetName val="HFxFS"/>
      <sheetName val="HPxFP"/>
      <sheetName val="HKxHP"/>
      <sheetName val="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_аппарат"/>
      <sheetName val="00"/>
      <sheetName val="апп_2009"/>
      <sheetName val="Аршалы"/>
      <sheetName val="Акколь"/>
      <sheetName val="Астрах."/>
      <sheetName val="Атбасар"/>
      <sheetName val="Буланды"/>
      <sheetName val="Ереймент."/>
      <sheetName val="Егиндык."/>
      <sheetName val="Енбек."/>
      <sheetName val="Есиль"/>
      <sheetName val="Зеренда"/>
      <sheetName val="Коргалжы"/>
      <sheetName val="Сандыкт."/>
      <sheetName val="Жаксы"/>
      <sheetName val="Жаркаин."/>
      <sheetName val="Шортан."/>
      <sheetName val="Щучинск"/>
      <sheetName val="Целиногр."/>
      <sheetName val="Степног."/>
      <sheetName val="Кокше"/>
      <sheetName val="99"/>
      <sheetName val="проверка"/>
      <sheetName val="отклонен"/>
      <sheetName val="СВОД 2009_аппарат"/>
      <sheetName val="22"/>
      <sheetName val="bop-weo"/>
      <sheetName val="СМП_СЗТ_моделирование"/>
      <sheetName val="1.1_нцоз_прогноз"/>
      <sheetName val="Main"/>
      <sheetName val="2"/>
      <sheetName val="Изменения"/>
      <sheetName val="1"/>
      <sheetName val="DEPLETION TOOL"/>
      <sheetName val="FY16_"/>
    </sheetNames>
    <sheetDataSet>
      <sheetData sheetId="0">
        <row r="2">
          <cell r="A2" t="str">
            <v xml:space="preserve">фонда оплаты труда  гражданских служащих, работников организаций, содержащихся за счет средств государственного бюджета, </v>
          </cell>
        </row>
      </sheetData>
      <sheetData sheetId="1">
        <row r="2">
          <cell r="A2" t="str">
            <v xml:space="preserve">фонда оплаты труда  гражданских служащих, работников организаций, содержащихся за счет средств государственного бюджета, </v>
          </cell>
        </row>
      </sheetData>
      <sheetData sheetId="2">
        <row r="2">
          <cell r="A2" t="str">
            <v xml:space="preserve">фонда оплаты труда  гражданских служащих, работников организаций, содержащихся за счет средств государственного бюджета, </v>
          </cell>
        </row>
      </sheetData>
      <sheetData sheetId="3">
        <row r="2">
          <cell r="A2" t="str">
            <v xml:space="preserve">фонда оплаты труда  гражданских служащих, работников организаций, содержащихся за счет средств государственного бюджета, </v>
          </cell>
        </row>
      </sheetData>
      <sheetData sheetId="4" refreshError="1">
        <row r="2">
          <cell r="A2" t="str">
            <v xml:space="preserve">фонда оплаты труда  гражданских служащих, работников организаций, содержащихся за счет средств государственного бюджета, </v>
          </cell>
        </row>
        <row r="3">
          <cell r="C3" t="str">
            <v>работников казенных предприятий на __2009 год   по Аккольскому району</v>
          </cell>
        </row>
        <row r="6">
          <cell r="A6" t="str">
            <v>8712</v>
          </cell>
        </row>
        <row r="8">
          <cell r="A8" t="str">
            <v>Категория должностей</v>
          </cell>
          <cell r="B8" t="str">
            <v>Стаж работы по специальности</v>
          </cell>
          <cell r="C8" t="str">
            <v>Коэффициенты для исчисления ДО (ставок)</v>
          </cell>
          <cell r="D8" t="str">
            <v xml:space="preserve">количество штатных единиц (ставок) </v>
          </cell>
          <cell r="E8" t="str">
            <v>Сумма должностных окладов в месяц, тыс.тенге</v>
          </cell>
          <cell r="F8" t="str">
            <v>Повышение должностного оклада (ставки) за работу в сельской местности</v>
          </cell>
          <cell r="H8" t="str">
            <v>Сумма должностного оклада в месяц с учетом повышения, тыс.тенге</v>
          </cell>
          <cell r="I8" t="str">
            <v>Надтарифная часть, тыс.тенге</v>
          </cell>
          <cell r="AZ8" t="str">
            <v>Месячный фонд заработной платы, .тыс.тенге</v>
          </cell>
          <cell r="BA8" t="str">
            <v>Годовой фонд заработной платы, млн.тенге.тенге</v>
          </cell>
          <cell r="BB8" t="str">
            <v>Среднемесячная заработная плата в месяц на 1 работника, тенге</v>
          </cell>
        </row>
        <row r="9">
          <cell r="J9" t="str">
            <v xml:space="preserve">За выполнение обязанностей временно отсутствующего работника </v>
          </cell>
          <cell r="M9" t="str">
            <v>Работникам, занятым на тяжелых (особо тяжелых) физических работах и работах с врекдными (особо вредными) и опасными  (особо опасными) условиями труда</v>
          </cell>
          <cell r="P9" t="str">
            <v xml:space="preserve">За особые условия </v>
          </cell>
          <cell r="S9" t="str">
            <v>Прочее</v>
          </cell>
          <cell r="V9" t="str">
            <v>За ученую степень</v>
          </cell>
          <cell r="Y9" t="str">
            <v>За работу в ночное время</v>
          </cell>
          <cell r="AB9" t="str">
            <v>За работу в праздничные и выходные дни</v>
          </cell>
          <cell r="AE9" t="str">
            <v>За психоэмоциональные  нагрузки</v>
          </cell>
          <cell r="AH9" t="str">
            <v>Дополнительная оплата труда за проживание  на территориях  радиационного риска</v>
          </cell>
          <cell r="AK9" t="str">
            <v>Коэффициент за проживание в зонах экологического бедствия</v>
          </cell>
          <cell r="AN9" t="str">
            <v>Прочее</v>
          </cell>
          <cell r="AQ9" t="str">
            <v>За классную квалификацию</v>
          </cell>
          <cell r="AT9" t="str">
            <v>За квалификацинную категорию</v>
          </cell>
          <cell r="AW9" t="str">
            <v xml:space="preserve">За почетное звание </v>
          </cell>
        </row>
        <row r="10">
          <cell r="F10" t="str">
            <v>Кол-во шт.ед</v>
          </cell>
          <cell r="G10" t="str">
            <v>Сумма, тыс.тенге</v>
          </cell>
          <cell r="J10" t="str">
            <v>Кол-во шт.ед</v>
          </cell>
          <cell r="K10" t="str">
            <v>доплата в %</v>
          </cell>
          <cell r="L10" t="str">
            <v>Сумма, тыс.тенге</v>
          </cell>
          <cell r="M10" t="str">
            <v>Кол-во шт.ед</v>
          </cell>
          <cell r="N10" t="str">
            <v>доплата в %</v>
          </cell>
          <cell r="O10" t="str">
            <v>Сумма, тыс.тенге</v>
          </cell>
          <cell r="P10" t="str">
            <v>Кол-во шт.ед</v>
          </cell>
          <cell r="Q10" t="str">
            <v>доплата в %</v>
          </cell>
          <cell r="R10" t="str">
            <v>Сумма, тыс.тенге</v>
          </cell>
          <cell r="S10" t="str">
            <v>Кол-во шт.ед</v>
          </cell>
          <cell r="T10" t="str">
            <v>доплата в %</v>
          </cell>
          <cell r="U10" t="str">
            <v>Сумма, тыс.тенге</v>
          </cell>
          <cell r="V10" t="str">
            <v>Кол-во шт.ед</v>
          </cell>
          <cell r="W10" t="str">
            <v>доплата в %</v>
          </cell>
          <cell r="X10" t="str">
            <v>Сумма, тыс.тенге</v>
          </cell>
          <cell r="Y10" t="str">
            <v>Кол-во шт.ед</v>
          </cell>
          <cell r="Z10" t="str">
            <v>доплата в %</v>
          </cell>
          <cell r="AA10" t="str">
            <v>Сумма, тыс.тенге</v>
          </cell>
          <cell r="AB10" t="str">
            <v>Кол-во шт.ед</v>
          </cell>
          <cell r="AC10" t="str">
            <v>доплата в %</v>
          </cell>
          <cell r="AD10" t="str">
            <v>Сумма, тыс.тенге</v>
          </cell>
          <cell r="AE10" t="str">
            <v>Кол-во шт.ед</v>
          </cell>
          <cell r="AF10" t="str">
            <v>доплата в %</v>
          </cell>
          <cell r="AG10" t="str">
            <v>Сумма, тыс.тенге</v>
          </cell>
          <cell r="AH10" t="str">
            <v>Кол-во шт.ед</v>
          </cell>
          <cell r="AI10" t="str">
            <v>доплата в %</v>
          </cell>
          <cell r="AJ10" t="str">
            <v>Сумма, тыс.тенге</v>
          </cell>
          <cell r="AK10" t="str">
            <v>Кол-во шт.ед</v>
          </cell>
          <cell r="AL10" t="str">
            <v>доплата в %</v>
          </cell>
          <cell r="AM10" t="str">
            <v>Сумма, тыс.тенге</v>
          </cell>
          <cell r="AN10" t="str">
            <v>Кол-во шт.ед</v>
          </cell>
          <cell r="AO10" t="str">
            <v>доплата в %</v>
          </cell>
          <cell r="AP10" t="str">
            <v>Сумма, тыс.тенге</v>
          </cell>
          <cell r="AQ10" t="str">
            <v>Кол-во шт.ед</v>
          </cell>
          <cell r="AR10" t="str">
            <v>доплата в %</v>
          </cell>
          <cell r="AS10" t="str">
            <v>Сумма, тыс.тенге</v>
          </cell>
          <cell r="AT10" t="str">
            <v>Кол-во шт.ед</v>
          </cell>
          <cell r="AU10" t="str">
            <v>доплата в %</v>
          </cell>
          <cell r="AV10" t="str">
            <v>Сумма, тыс.тенге</v>
          </cell>
          <cell r="AW10" t="str">
            <v>Кол-во шт.ед</v>
          </cell>
          <cell r="AX10" t="str">
            <v>Размер от БДО</v>
          </cell>
          <cell r="AY10" t="str">
            <v>Сумма, тыс.тенге</v>
          </cell>
        </row>
        <row r="11">
          <cell r="A11" t="str">
            <v>G</v>
          </cell>
          <cell r="B11">
            <v>0</v>
          </cell>
          <cell r="C11" t="b">
            <v>1</v>
          </cell>
        </row>
        <row r="13">
          <cell r="A13">
            <v>1</v>
          </cell>
          <cell r="B13">
            <v>2</v>
          </cell>
          <cell r="C13">
            <v>3</v>
          </cell>
          <cell r="D13">
            <v>4</v>
          </cell>
          <cell r="E13">
            <v>5</v>
          </cell>
          <cell r="F13">
            <v>6</v>
          </cell>
          <cell r="G13">
            <v>7</v>
          </cell>
          <cell r="H13">
            <v>8</v>
          </cell>
          <cell r="I13">
            <v>9</v>
          </cell>
          <cell r="J13">
            <v>10</v>
          </cell>
          <cell r="K13">
            <v>11</v>
          </cell>
          <cell r="L13">
            <v>12</v>
          </cell>
          <cell r="M13">
            <v>13</v>
          </cell>
          <cell r="N13">
            <v>14</v>
          </cell>
          <cell r="O13">
            <v>15</v>
          </cell>
          <cell r="P13">
            <v>16</v>
          </cell>
          <cell r="Q13">
            <v>17</v>
          </cell>
          <cell r="R13">
            <v>18</v>
          </cell>
          <cell r="S13">
            <v>19</v>
          </cell>
          <cell r="T13">
            <v>20</v>
          </cell>
          <cell r="U13">
            <v>21</v>
          </cell>
          <cell r="V13">
            <v>22</v>
          </cell>
          <cell r="W13">
            <v>23</v>
          </cell>
          <cell r="X13">
            <v>24</v>
          </cell>
          <cell r="Y13">
            <v>25</v>
          </cell>
          <cell r="Z13">
            <v>26</v>
          </cell>
          <cell r="AA13">
            <v>27</v>
          </cell>
          <cell r="AB13">
            <v>28</v>
          </cell>
          <cell r="AC13">
            <v>29</v>
          </cell>
          <cell r="AD13">
            <v>30</v>
          </cell>
          <cell r="AE13">
            <v>31</v>
          </cell>
          <cell r="AF13">
            <v>32</v>
          </cell>
          <cell r="AG13">
            <v>33</v>
          </cell>
          <cell r="AH13">
            <v>34</v>
          </cell>
          <cell r="AI13">
            <v>35</v>
          </cell>
          <cell r="AJ13">
            <v>36</v>
          </cell>
          <cell r="AK13">
            <v>37</v>
          </cell>
          <cell r="AL13">
            <v>38</v>
          </cell>
          <cell r="AM13">
            <v>39</v>
          </cell>
          <cell r="AN13">
            <v>40</v>
          </cell>
          <cell r="AO13">
            <v>41</v>
          </cell>
          <cell r="AP13">
            <v>42</v>
          </cell>
          <cell r="AQ13">
            <v>43</v>
          </cell>
          <cell r="AR13">
            <v>44</v>
          </cell>
          <cell r="AS13">
            <v>45</v>
          </cell>
          <cell r="AT13">
            <v>46</v>
          </cell>
          <cell r="AU13">
            <v>47</v>
          </cell>
          <cell r="AV13">
            <v>48</v>
          </cell>
          <cell r="AW13">
            <v>49</v>
          </cell>
          <cell r="AX13">
            <v>50</v>
          </cell>
          <cell r="AY13">
            <v>51</v>
          </cell>
          <cell r="AZ13">
            <v>52</v>
          </cell>
          <cell r="BA13">
            <v>53</v>
          </cell>
          <cell r="BB13">
            <v>54</v>
          </cell>
        </row>
        <row r="14">
          <cell r="A14" t="str">
            <v>1. Специалисты по категориям Реестра должностей</v>
          </cell>
        </row>
        <row r="15">
          <cell r="A15" t="str">
            <v>G - 1</v>
          </cell>
          <cell r="B15" t="str">
            <v>до года</v>
          </cell>
          <cell r="C15">
            <v>4.29</v>
          </cell>
        </row>
        <row r="16">
          <cell r="B16" t="str">
            <v>с 1 до 2</v>
          </cell>
          <cell r="C16">
            <v>4.37</v>
          </cell>
        </row>
        <row r="17">
          <cell r="B17" t="str">
            <v>с 2 до 3</v>
          </cell>
          <cell r="C17">
            <v>4.46</v>
          </cell>
        </row>
        <row r="18">
          <cell r="B18" t="str">
            <v>с 3 до 5</v>
          </cell>
          <cell r="C18">
            <v>4.55</v>
          </cell>
        </row>
        <row r="19">
          <cell r="B19" t="str">
            <v>с 5 до 7</v>
          </cell>
          <cell r="C19">
            <v>4.6500000000000004</v>
          </cell>
        </row>
        <row r="20">
          <cell r="B20" t="str">
            <v>с 7  до  9</v>
          </cell>
          <cell r="C20">
            <v>4.76</v>
          </cell>
        </row>
        <row r="21">
          <cell r="B21" t="str">
            <v>с 9 до 11</v>
          </cell>
          <cell r="C21">
            <v>4.8499999999999996</v>
          </cell>
        </row>
        <row r="22">
          <cell r="B22" t="str">
            <v>с 11 до 14</v>
          </cell>
          <cell r="C22">
            <v>4.9400000000000004</v>
          </cell>
        </row>
        <row r="23">
          <cell r="B23" t="str">
            <v>с 14 до 17</v>
          </cell>
          <cell r="C23">
            <v>5.03</v>
          </cell>
        </row>
        <row r="24">
          <cell r="B24" t="str">
            <v>с 17 до 20</v>
          </cell>
          <cell r="C24">
            <v>5.0999999999999996</v>
          </cell>
        </row>
        <row r="25">
          <cell r="B25" t="str">
            <v>свыше 20</v>
          </cell>
          <cell r="C25">
            <v>5.15</v>
          </cell>
        </row>
        <row r="26">
          <cell r="B26" t="str">
            <v>Итого</v>
          </cell>
        </row>
        <row r="27">
          <cell r="A27" t="str">
            <v>G - 2</v>
          </cell>
          <cell r="B27" t="str">
            <v>до года</v>
          </cell>
          <cell r="C27">
            <v>3.99</v>
          </cell>
        </row>
        <row r="28">
          <cell r="B28" t="str">
            <v>с 1 до 2</v>
          </cell>
          <cell r="C28">
            <v>4.07</v>
          </cell>
        </row>
        <row r="29">
          <cell r="B29" t="str">
            <v>с 2 до 3</v>
          </cell>
          <cell r="C29">
            <v>4.1500000000000004</v>
          </cell>
        </row>
        <row r="30">
          <cell r="B30" t="str">
            <v>с 3 до 5</v>
          </cell>
          <cell r="C30">
            <v>4.24</v>
          </cell>
        </row>
        <row r="31">
          <cell r="B31" t="str">
            <v>с 5 до 7</v>
          </cell>
          <cell r="C31">
            <v>4.33</v>
          </cell>
        </row>
        <row r="32">
          <cell r="B32" t="str">
            <v>с 7  до  9</v>
          </cell>
          <cell r="C32">
            <v>4.42</v>
          </cell>
        </row>
        <row r="33">
          <cell r="B33" t="str">
            <v>с 9 до 11</v>
          </cell>
          <cell r="C33">
            <v>4.51</v>
          </cell>
        </row>
        <row r="34">
          <cell r="B34" t="str">
            <v>с 11 до 14</v>
          </cell>
          <cell r="C34">
            <v>4.59</v>
          </cell>
        </row>
        <row r="35">
          <cell r="B35" t="str">
            <v>с 14 до 17</v>
          </cell>
          <cell r="C35">
            <v>4.68</v>
          </cell>
        </row>
        <row r="36">
          <cell r="B36" t="str">
            <v>с 17 до 20</v>
          </cell>
          <cell r="C36">
            <v>4.7300000000000004</v>
          </cell>
        </row>
        <row r="37">
          <cell r="B37" t="str">
            <v>свыше 20</v>
          </cell>
          <cell r="C37">
            <v>4.78</v>
          </cell>
        </row>
        <row r="38">
          <cell r="B38" t="str">
            <v>Итого</v>
          </cell>
        </row>
        <row r="39">
          <cell r="A39" t="str">
            <v>G - 3</v>
          </cell>
          <cell r="B39" t="str">
            <v>до года</v>
          </cell>
          <cell r="C39">
            <v>3.72</v>
          </cell>
        </row>
        <row r="40">
          <cell r="B40" t="str">
            <v>с 1 до 2</v>
          </cell>
          <cell r="C40">
            <v>3.8</v>
          </cell>
        </row>
        <row r="41">
          <cell r="B41" t="str">
            <v>с 2 до 3</v>
          </cell>
          <cell r="C41">
            <v>3.87</v>
          </cell>
        </row>
        <row r="42">
          <cell r="B42" t="str">
            <v>с 3 до 5</v>
          </cell>
          <cell r="C42">
            <v>3.95</v>
          </cell>
        </row>
        <row r="43">
          <cell r="B43" t="str">
            <v>с 5 до 7</v>
          </cell>
          <cell r="C43">
            <v>4.04</v>
          </cell>
        </row>
        <row r="44">
          <cell r="B44" t="str">
            <v>с 7  до  9</v>
          </cell>
          <cell r="C44">
            <v>4.12</v>
          </cell>
        </row>
        <row r="45">
          <cell r="B45" t="str">
            <v>с 9 до 11</v>
          </cell>
          <cell r="C45">
            <v>4.21</v>
          </cell>
        </row>
        <row r="46">
          <cell r="B46" t="str">
            <v>с 11 до 14</v>
          </cell>
          <cell r="C46">
            <v>4.29</v>
          </cell>
        </row>
        <row r="47">
          <cell r="B47" t="str">
            <v>с 14 до 17</v>
          </cell>
          <cell r="C47">
            <v>4.37</v>
          </cell>
        </row>
        <row r="48">
          <cell r="B48" t="str">
            <v>с 17 до 20</v>
          </cell>
          <cell r="C48">
            <v>4.42</v>
          </cell>
        </row>
        <row r="49">
          <cell r="B49" t="str">
            <v>свыше 20</v>
          </cell>
          <cell r="C49">
            <v>4.46</v>
          </cell>
        </row>
        <row r="50">
          <cell r="B50" t="str">
            <v>Итого</v>
          </cell>
        </row>
        <row r="51">
          <cell r="A51" t="str">
            <v>G - 4</v>
          </cell>
          <cell r="B51" t="str">
            <v>до года</v>
          </cell>
          <cell r="C51">
            <v>3.41</v>
          </cell>
        </row>
        <row r="52">
          <cell r="B52" t="str">
            <v>с 1 до 2</v>
          </cell>
          <cell r="C52">
            <v>3.47</v>
          </cell>
        </row>
        <row r="53">
          <cell r="B53" t="str">
            <v>с 2 до 3</v>
          </cell>
          <cell r="C53">
            <v>3.54</v>
          </cell>
        </row>
        <row r="54">
          <cell r="B54" t="str">
            <v>с 3 до 5</v>
          </cell>
          <cell r="C54">
            <v>3.61</v>
          </cell>
        </row>
        <row r="55">
          <cell r="B55" t="str">
            <v>с 5 до 7</v>
          </cell>
          <cell r="C55">
            <v>3.69</v>
          </cell>
        </row>
        <row r="56">
          <cell r="B56" t="str">
            <v>с 7  до  9</v>
          </cell>
          <cell r="C56">
            <v>3.77</v>
          </cell>
        </row>
        <row r="57">
          <cell r="B57" t="str">
            <v>с 9 до 11</v>
          </cell>
          <cell r="C57">
            <v>3.85</v>
          </cell>
        </row>
        <row r="58">
          <cell r="B58" t="str">
            <v>с 11 до 14</v>
          </cell>
          <cell r="C58">
            <v>3.93</v>
          </cell>
        </row>
        <row r="59">
          <cell r="B59" t="str">
            <v>с 14 до 17</v>
          </cell>
          <cell r="C59">
            <v>4</v>
          </cell>
        </row>
        <row r="60">
          <cell r="B60" t="str">
            <v>с 17 до 20</v>
          </cell>
          <cell r="C60">
            <v>4.04</v>
          </cell>
        </row>
        <row r="61">
          <cell r="B61" t="str">
            <v>свыше 20</v>
          </cell>
          <cell r="C61">
            <v>4.08</v>
          </cell>
        </row>
        <row r="62">
          <cell r="B62" t="str">
            <v>Итого</v>
          </cell>
        </row>
        <row r="63">
          <cell r="A63" t="str">
            <v>G - 5</v>
          </cell>
          <cell r="B63" t="str">
            <v>до года</v>
          </cell>
          <cell r="C63">
            <v>3.17</v>
          </cell>
        </row>
        <row r="64">
          <cell r="B64" t="str">
            <v>с 1 до 2</v>
          </cell>
          <cell r="C64">
            <v>3.22</v>
          </cell>
        </row>
        <row r="65">
          <cell r="B65" t="str">
            <v>с 2 до 3</v>
          </cell>
          <cell r="C65">
            <v>3.29</v>
          </cell>
        </row>
        <row r="66">
          <cell r="B66" t="str">
            <v>с 3 до 5</v>
          </cell>
          <cell r="C66">
            <v>3.37</v>
          </cell>
        </row>
        <row r="67">
          <cell r="B67" t="str">
            <v>с 5 до 7</v>
          </cell>
          <cell r="C67">
            <v>3.43</v>
          </cell>
        </row>
        <row r="68">
          <cell r="B68" t="str">
            <v>с 7  до  9</v>
          </cell>
          <cell r="C68">
            <v>3.51</v>
          </cell>
        </row>
        <row r="69">
          <cell r="B69" t="str">
            <v>с 9 до 11</v>
          </cell>
          <cell r="C69">
            <v>3.59</v>
          </cell>
        </row>
        <row r="70">
          <cell r="B70" t="str">
            <v>с 11 до 14</v>
          </cell>
          <cell r="C70">
            <v>3.65</v>
          </cell>
        </row>
        <row r="71">
          <cell r="B71" t="str">
            <v>с 14 до 17</v>
          </cell>
          <cell r="C71">
            <v>3.72</v>
          </cell>
        </row>
        <row r="72">
          <cell r="B72" t="str">
            <v>с 17 до 20</v>
          </cell>
          <cell r="C72">
            <v>3.76</v>
          </cell>
        </row>
        <row r="73">
          <cell r="B73" t="str">
            <v>свыше 20</v>
          </cell>
          <cell r="C73">
            <v>3.8</v>
          </cell>
        </row>
        <row r="74">
          <cell r="B74" t="str">
            <v>Итого</v>
          </cell>
        </row>
        <row r="75">
          <cell r="A75" t="str">
            <v>G - 6</v>
          </cell>
          <cell r="B75" t="str">
            <v>до года</v>
          </cell>
          <cell r="C75">
            <v>2.98</v>
          </cell>
        </row>
        <row r="76">
          <cell r="B76" t="str">
            <v>с 1 до 2</v>
          </cell>
          <cell r="C76">
            <v>3.04</v>
          </cell>
        </row>
        <row r="77">
          <cell r="B77" t="str">
            <v>с 2 до 3</v>
          </cell>
          <cell r="C77">
            <v>3.11</v>
          </cell>
        </row>
        <row r="78">
          <cell r="B78" t="str">
            <v>с 3 до 5</v>
          </cell>
          <cell r="C78">
            <v>3.17</v>
          </cell>
        </row>
        <row r="79">
          <cell r="B79" t="str">
            <v>с 5 до 7</v>
          </cell>
          <cell r="C79">
            <v>3.24</v>
          </cell>
        </row>
        <row r="80">
          <cell r="B80" t="str">
            <v>с 7  до  9</v>
          </cell>
          <cell r="C80">
            <v>3.3</v>
          </cell>
        </row>
        <row r="81">
          <cell r="B81" t="str">
            <v>с 9 до 11</v>
          </cell>
          <cell r="C81">
            <v>3.37</v>
          </cell>
        </row>
        <row r="82">
          <cell r="B82" t="str">
            <v>с 11 до 14</v>
          </cell>
          <cell r="C82">
            <v>3.43</v>
          </cell>
        </row>
        <row r="83">
          <cell r="B83" t="str">
            <v>с 14 до 17</v>
          </cell>
          <cell r="C83">
            <v>3.5</v>
          </cell>
        </row>
        <row r="84">
          <cell r="B84" t="str">
            <v>с 17 до 20</v>
          </cell>
          <cell r="C84">
            <v>3.54</v>
          </cell>
        </row>
        <row r="85">
          <cell r="B85" t="str">
            <v>свыше 20</v>
          </cell>
          <cell r="C85">
            <v>3.58</v>
          </cell>
        </row>
        <row r="86">
          <cell r="B86" t="str">
            <v>Итого</v>
          </cell>
        </row>
        <row r="87">
          <cell r="A87" t="str">
            <v>G - 7</v>
          </cell>
          <cell r="B87" t="str">
            <v>до года</v>
          </cell>
          <cell r="C87">
            <v>2.8</v>
          </cell>
        </row>
        <row r="88">
          <cell r="B88" t="str">
            <v>с 1 до 2</v>
          </cell>
          <cell r="C88">
            <v>2.85</v>
          </cell>
        </row>
        <row r="89">
          <cell r="B89" t="str">
            <v>с 2 до 3</v>
          </cell>
          <cell r="C89">
            <v>2.91</v>
          </cell>
        </row>
        <row r="90">
          <cell r="B90" t="str">
            <v>с 3 до 5</v>
          </cell>
          <cell r="C90">
            <v>2.98</v>
          </cell>
        </row>
        <row r="91">
          <cell r="B91" t="str">
            <v>с 5 до 7</v>
          </cell>
          <cell r="C91">
            <v>3.03</v>
          </cell>
        </row>
        <row r="92">
          <cell r="B92" t="str">
            <v>с 7  до  9</v>
          </cell>
          <cell r="C92">
            <v>3.11</v>
          </cell>
        </row>
        <row r="93">
          <cell r="B93" t="str">
            <v>с 9 до 11</v>
          </cell>
          <cell r="C93">
            <v>3.16</v>
          </cell>
        </row>
        <row r="94">
          <cell r="B94" t="str">
            <v>с 11 до 14</v>
          </cell>
          <cell r="C94">
            <v>3.22</v>
          </cell>
        </row>
        <row r="95">
          <cell r="B95" t="str">
            <v>с 14 до 17</v>
          </cell>
          <cell r="C95">
            <v>3.29</v>
          </cell>
        </row>
        <row r="96">
          <cell r="B96" t="str">
            <v>с 17 до 20</v>
          </cell>
          <cell r="C96">
            <v>3.33</v>
          </cell>
        </row>
        <row r="97">
          <cell r="B97" t="str">
            <v>свыше 20</v>
          </cell>
          <cell r="C97">
            <v>3.35</v>
          </cell>
        </row>
        <row r="98">
          <cell r="B98" t="str">
            <v>Итого</v>
          </cell>
        </row>
        <row r="99">
          <cell r="A99" t="str">
            <v>G - 8</v>
          </cell>
          <cell r="B99" t="str">
            <v>до года</v>
          </cell>
          <cell r="C99">
            <v>2.64</v>
          </cell>
        </row>
        <row r="100">
          <cell r="B100" t="str">
            <v>с 1 до 2</v>
          </cell>
          <cell r="C100">
            <v>2.69</v>
          </cell>
        </row>
        <row r="101">
          <cell r="B101" t="str">
            <v>с 2 до 3</v>
          </cell>
          <cell r="C101">
            <v>2.74</v>
          </cell>
        </row>
        <row r="102">
          <cell r="B102" t="str">
            <v>с 3 до 5</v>
          </cell>
          <cell r="C102">
            <v>2.81</v>
          </cell>
        </row>
        <row r="103">
          <cell r="B103" t="str">
            <v>с 5 до 7</v>
          </cell>
          <cell r="C103">
            <v>2.86</v>
          </cell>
        </row>
        <row r="104">
          <cell r="B104" t="str">
            <v>с 7  до  9</v>
          </cell>
          <cell r="C104">
            <v>2.93</v>
          </cell>
        </row>
        <row r="105">
          <cell r="B105" t="str">
            <v>с 9 до 11</v>
          </cell>
          <cell r="C105">
            <v>2.99</v>
          </cell>
        </row>
        <row r="106">
          <cell r="B106" t="str">
            <v>с 11 до 14</v>
          </cell>
          <cell r="C106">
            <v>3.04</v>
          </cell>
        </row>
        <row r="107">
          <cell r="B107" t="str">
            <v>с 14 до 17</v>
          </cell>
          <cell r="C107">
            <v>3.09</v>
          </cell>
        </row>
        <row r="108">
          <cell r="B108" t="str">
            <v>с 17 до 20</v>
          </cell>
          <cell r="C108">
            <v>3.13</v>
          </cell>
        </row>
        <row r="109">
          <cell r="B109" t="str">
            <v>свыше 20</v>
          </cell>
          <cell r="C109">
            <v>3.16</v>
          </cell>
        </row>
        <row r="110">
          <cell r="B110" t="str">
            <v>Итого</v>
          </cell>
        </row>
        <row r="111">
          <cell r="A111" t="str">
            <v>G -9</v>
          </cell>
          <cell r="B111" t="str">
            <v>до года</v>
          </cell>
          <cell r="C111">
            <v>2.4</v>
          </cell>
        </row>
        <row r="112">
          <cell r="B112" t="str">
            <v>с 1 до 2</v>
          </cell>
          <cell r="C112">
            <v>2.44</v>
          </cell>
        </row>
        <row r="113">
          <cell r="B113" t="str">
            <v>с 2 до 3</v>
          </cell>
          <cell r="C113">
            <v>2.4900000000000002</v>
          </cell>
        </row>
        <row r="114">
          <cell r="B114" t="str">
            <v>с 3 до 5</v>
          </cell>
          <cell r="C114">
            <v>2.5299999999999998</v>
          </cell>
        </row>
        <row r="115">
          <cell r="B115" t="str">
            <v>с 5 до 7</v>
          </cell>
          <cell r="C115">
            <v>2.58</v>
          </cell>
        </row>
        <row r="116">
          <cell r="B116" t="str">
            <v>с 7  до  9</v>
          </cell>
          <cell r="C116">
            <v>2.63</v>
          </cell>
        </row>
        <row r="117">
          <cell r="B117" t="str">
            <v>с 9 до 11</v>
          </cell>
          <cell r="C117">
            <v>2.68</v>
          </cell>
        </row>
        <row r="118">
          <cell r="B118" t="str">
            <v>с 11 до 14</v>
          </cell>
          <cell r="C118">
            <v>2.73</v>
          </cell>
        </row>
        <row r="119">
          <cell r="B119" t="str">
            <v>с 14 до 17</v>
          </cell>
          <cell r="C119">
            <v>2.78</v>
          </cell>
        </row>
        <row r="120">
          <cell r="B120" t="str">
            <v>с 17 до 20</v>
          </cell>
          <cell r="C120">
            <v>2.83</v>
          </cell>
        </row>
        <row r="121">
          <cell r="B121" t="str">
            <v>свыше 20</v>
          </cell>
          <cell r="C121">
            <v>2.88</v>
          </cell>
        </row>
        <row r="122">
          <cell r="B122" t="str">
            <v>Итого</v>
          </cell>
        </row>
        <row r="123">
          <cell r="A123" t="str">
            <v>G - 10</v>
          </cell>
          <cell r="B123" t="str">
            <v>до года</v>
          </cell>
          <cell r="C123">
            <v>2.2000000000000002</v>
          </cell>
        </row>
        <row r="124">
          <cell r="B124" t="str">
            <v>с 1 до 2</v>
          </cell>
          <cell r="C124">
            <v>2.2400000000000002</v>
          </cell>
        </row>
        <row r="125">
          <cell r="B125" t="str">
            <v>с 2 до 3</v>
          </cell>
          <cell r="C125">
            <v>2.2799999999999998</v>
          </cell>
        </row>
        <row r="126">
          <cell r="B126" t="str">
            <v>с 3 до 5</v>
          </cell>
          <cell r="C126">
            <v>2.3199999999999998</v>
          </cell>
        </row>
        <row r="127">
          <cell r="B127" t="str">
            <v>с 5 до 7</v>
          </cell>
          <cell r="C127">
            <v>2.37</v>
          </cell>
        </row>
        <row r="128">
          <cell r="B128" t="str">
            <v>с 7  до  9</v>
          </cell>
          <cell r="C128">
            <v>2.41</v>
          </cell>
        </row>
        <row r="129">
          <cell r="B129" t="str">
            <v>с 9 до 11</v>
          </cell>
          <cell r="C129">
            <v>2.4500000000000002</v>
          </cell>
        </row>
        <row r="130">
          <cell r="B130" t="str">
            <v>с 11 до 14</v>
          </cell>
          <cell r="C130">
            <v>2.5</v>
          </cell>
        </row>
        <row r="131">
          <cell r="B131" t="str">
            <v>с 14 до 17</v>
          </cell>
          <cell r="C131">
            <v>2.5499999999999998</v>
          </cell>
        </row>
        <row r="132">
          <cell r="B132" t="str">
            <v>с 17 до 20</v>
          </cell>
          <cell r="C132">
            <v>2.59</v>
          </cell>
        </row>
        <row r="133">
          <cell r="B133" t="str">
            <v>свыше 20</v>
          </cell>
          <cell r="C133">
            <v>2.64</v>
          </cell>
        </row>
        <row r="134">
          <cell r="B134" t="str">
            <v>Итого</v>
          </cell>
        </row>
        <row r="135">
          <cell r="A135" t="str">
            <v>G - 11</v>
          </cell>
          <cell r="B135" t="str">
            <v>до года</v>
          </cell>
          <cell r="C135">
            <v>2.02</v>
          </cell>
        </row>
        <row r="136">
          <cell r="B136" t="str">
            <v>с 1 до 2</v>
          </cell>
          <cell r="C136">
            <v>2.06</v>
          </cell>
        </row>
        <row r="137">
          <cell r="B137" t="str">
            <v>с 2 до 3</v>
          </cell>
          <cell r="C137">
            <v>2.1</v>
          </cell>
        </row>
        <row r="138">
          <cell r="B138" t="str">
            <v>с 3 до 5</v>
          </cell>
          <cell r="C138">
            <v>2.13</v>
          </cell>
        </row>
        <row r="139">
          <cell r="B139" t="str">
            <v>с 5 до 7</v>
          </cell>
          <cell r="C139">
            <v>2.17</v>
          </cell>
        </row>
        <row r="140">
          <cell r="B140" t="str">
            <v>с 7  до  9</v>
          </cell>
          <cell r="C140">
            <v>2.21</v>
          </cell>
        </row>
        <row r="141">
          <cell r="B141" t="str">
            <v>с 9 до 11</v>
          </cell>
          <cell r="C141">
            <v>2.25</v>
          </cell>
        </row>
        <row r="142">
          <cell r="B142" t="str">
            <v>с 11 до 14</v>
          </cell>
          <cell r="C142">
            <v>2.29</v>
          </cell>
        </row>
        <row r="143">
          <cell r="B143" t="str">
            <v>с 14 до 17</v>
          </cell>
          <cell r="C143">
            <v>2.34</v>
          </cell>
        </row>
        <row r="144">
          <cell r="B144" t="str">
            <v>с 17 до 20</v>
          </cell>
          <cell r="C144">
            <v>2.38</v>
          </cell>
        </row>
        <row r="145">
          <cell r="B145" t="str">
            <v>свыше 20</v>
          </cell>
          <cell r="C145">
            <v>2.42</v>
          </cell>
        </row>
        <row r="146">
          <cell r="B146" t="str">
            <v>Итого</v>
          </cell>
        </row>
        <row r="147">
          <cell r="A147" t="str">
            <v>G - 12</v>
          </cell>
          <cell r="B147" t="str">
            <v>до года</v>
          </cell>
          <cell r="C147">
            <v>1.88</v>
          </cell>
        </row>
        <row r="148">
          <cell r="B148" t="str">
            <v>с 1 до 2</v>
          </cell>
          <cell r="C148">
            <v>1.91</v>
          </cell>
        </row>
        <row r="149">
          <cell r="B149" t="str">
            <v>с 2 до 3</v>
          </cell>
          <cell r="C149">
            <v>1.95</v>
          </cell>
        </row>
        <row r="150">
          <cell r="B150" t="str">
            <v>с 3 до 5</v>
          </cell>
          <cell r="C150">
            <v>1.99</v>
          </cell>
        </row>
        <row r="151">
          <cell r="B151" t="str">
            <v>с 5 до 7</v>
          </cell>
          <cell r="C151">
            <v>2.02</v>
          </cell>
        </row>
        <row r="152">
          <cell r="B152" t="str">
            <v>с 7  до  9</v>
          </cell>
          <cell r="C152">
            <v>2.06</v>
          </cell>
        </row>
        <row r="153">
          <cell r="B153" t="str">
            <v>с 9 до 11</v>
          </cell>
          <cell r="C153">
            <v>2.1</v>
          </cell>
        </row>
        <row r="154">
          <cell r="B154" t="str">
            <v>с 11 до 14</v>
          </cell>
          <cell r="C154">
            <v>2.14</v>
          </cell>
        </row>
        <row r="155">
          <cell r="B155" t="str">
            <v>с 14 до 17</v>
          </cell>
          <cell r="C155">
            <v>2.1800000000000002</v>
          </cell>
        </row>
        <row r="156">
          <cell r="B156" t="str">
            <v>с 17 до 20</v>
          </cell>
          <cell r="C156">
            <v>2.2200000000000002</v>
          </cell>
        </row>
        <row r="157">
          <cell r="B157" t="str">
            <v>свыше 20</v>
          </cell>
          <cell r="C157">
            <v>2.2599999999999998</v>
          </cell>
        </row>
        <row r="158">
          <cell r="B158" t="str">
            <v>Итого</v>
          </cell>
        </row>
        <row r="159">
          <cell r="A159" t="str">
            <v>G - 13</v>
          </cell>
          <cell r="B159" t="str">
            <v>до года</v>
          </cell>
          <cell r="C159">
            <v>1.68</v>
          </cell>
        </row>
        <row r="160">
          <cell r="B160" t="str">
            <v>с 1 до 2</v>
          </cell>
          <cell r="C160">
            <v>1.71</v>
          </cell>
        </row>
        <row r="161">
          <cell r="B161" t="str">
            <v>с 2 до 3</v>
          </cell>
          <cell r="C161">
            <v>1.74</v>
          </cell>
        </row>
        <row r="162">
          <cell r="B162" t="str">
            <v>с 3 до 5</v>
          </cell>
          <cell r="C162">
            <v>1.77</v>
          </cell>
        </row>
        <row r="163">
          <cell r="B163" t="str">
            <v>с 5 до 7</v>
          </cell>
          <cell r="C163">
            <v>1.81</v>
          </cell>
        </row>
        <row r="164">
          <cell r="B164" t="str">
            <v>с 7  до  9</v>
          </cell>
          <cell r="C164">
            <v>1.84</v>
          </cell>
        </row>
        <row r="165">
          <cell r="B165" t="str">
            <v>с 9 до 11</v>
          </cell>
          <cell r="C165">
            <v>1.87</v>
          </cell>
        </row>
        <row r="166">
          <cell r="B166" t="str">
            <v>с 11 до 14</v>
          </cell>
          <cell r="C166">
            <v>1.91</v>
          </cell>
        </row>
        <row r="167">
          <cell r="B167" t="str">
            <v>с 14 до 17</v>
          </cell>
          <cell r="C167">
            <v>1.94</v>
          </cell>
        </row>
        <row r="168">
          <cell r="B168" t="str">
            <v>с 17 до 20</v>
          </cell>
          <cell r="C168">
            <v>1.98</v>
          </cell>
        </row>
        <row r="169">
          <cell r="B169" t="str">
            <v>свыше 20</v>
          </cell>
          <cell r="C169">
            <v>2.02</v>
          </cell>
        </row>
        <row r="170">
          <cell r="B170" t="str">
            <v>Итого</v>
          </cell>
        </row>
        <row r="171">
          <cell r="A171" t="str">
            <v>G - 14</v>
          </cell>
          <cell r="B171" t="str">
            <v>до года</v>
          </cell>
          <cell r="C171">
            <v>1.43</v>
          </cell>
        </row>
        <row r="172">
          <cell r="B172" t="str">
            <v>с 1 до 2</v>
          </cell>
          <cell r="C172">
            <v>1.46</v>
          </cell>
        </row>
        <row r="173">
          <cell r="B173" t="str">
            <v>с 2 до 3</v>
          </cell>
          <cell r="C173">
            <v>1.48</v>
          </cell>
        </row>
        <row r="174">
          <cell r="B174" t="str">
            <v>с 3 до 5</v>
          </cell>
          <cell r="C174">
            <v>1.51</v>
          </cell>
        </row>
        <row r="175">
          <cell r="B175" t="str">
            <v>с 5 до 7</v>
          </cell>
          <cell r="C175">
            <v>1.55</v>
          </cell>
        </row>
        <row r="176">
          <cell r="B176" t="str">
            <v>с 7  до  9</v>
          </cell>
          <cell r="C176">
            <v>1.59</v>
          </cell>
        </row>
        <row r="177">
          <cell r="B177" t="str">
            <v>с 9 до 11</v>
          </cell>
          <cell r="C177">
            <v>1.61</v>
          </cell>
        </row>
        <row r="178">
          <cell r="B178" t="str">
            <v>с 11 до 14</v>
          </cell>
          <cell r="C178">
            <v>1.64</v>
          </cell>
        </row>
        <row r="179">
          <cell r="B179" t="str">
            <v>с 14 до 17</v>
          </cell>
          <cell r="C179">
            <v>1.68</v>
          </cell>
        </row>
        <row r="180">
          <cell r="B180" t="str">
            <v>с 17 до 20</v>
          </cell>
          <cell r="C180">
            <v>1.69</v>
          </cell>
        </row>
        <row r="181">
          <cell r="B181" t="str">
            <v>свыше 20</v>
          </cell>
          <cell r="C181">
            <v>1.7</v>
          </cell>
        </row>
        <row r="182">
          <cell r="B182" t="str">
            <v>Итого</v>
          </cell>
        </row>
        <row r="184">
          <cell r="B184" t="str">
            <v>Всего по пункту 1.</v>
          </cell>
        </row>
        <row r="185">
          <cell r="A185" t="str">
            <v>2. Рабочие по квалификационным разрядам:</v>
          </cell>
        </row>
        <row r="186">
          <cell r="A186">
            <v>1</v>
          </cell>
          <cell r="C186">
            <v>1.39</v>
          </cell>
        </row>
        <row r="187">
          <cell r="A187">
            <v>2</v>
          </cell>
          <cell r="C187">
            <v>1.49</v>
          </cell>
        </row>
        <row r="188">
          <cell r="A188">
            <v>3</v>
          </cell>
          <cell r="C188">
            <v>1.59</v>
          </cell>
        </row>
        <row r="189">
          <cell r="A189">
            <v>4</v>
          </cell>
          <cell r="C189">
            <v>1.7</v>
          </cell>
        </row>
        <row r="190">
          <cell r="A190">
            <v>5</v>
          </cell>
          <cell r="C190">
            <v>1.82</v>
          </cell>
        </row>
        <row r="191">
          <cell r="A191">
            <v>6</v>
          </cell>
          <cell r="C191">
            <v>1.95</v>
          </cell>
        </row>
        <row r="192">
          <cell r="A192">
            <v>7</v>
          </cell>
          <cell r="C192">
            <v>2.09</v>
          </cell>
        </row>
        <row r="193">
          <cell r="A193">
            <v>8</v>
          </cell>
          <cell r="C193">
            <v>2.23</v>
          </cell>
        </row>
        <row r="194">
          <cell r="B194" t="str">
            <v>Всего по пункту 2:</v>
          </cell>
        </row>
        <row r="196">
          <cell r="B196" t="str">
            <v>Всего по пунктам 1 и 2: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ationalbank.kz/ru/search?query=%D1%81%D1%82%D1%80%D0%B0%D1%85%D0%BE%D0%B2%D1%8B%D1%85+%D0%B2%D1%8B%D0%BF%D0%BB%D0%B0%D1%82%D0%B0%D1%85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ationalbank.kz/ru/search?query=%D1%81%D1%82%D1%80%D0%B0%D1%85%D0%BE%D0%B2%D1%8B%D1%85+%D0%BF%D1%80%D0%B5%D0%BC%D0%B8%D1%8F%D1%85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stat.gov.kz/official/industry/17/publication" TargetMode="External"/><Relationship Id="rId1" Type="http://schemas.openxmlformats.org/officeDocument/2006/relationships/hyperlink" Target="https://stat.gov.kz/official/industry/17/statistic/7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stat.gov.kz/official/industry/64/statistic/5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stat.gov.kz/official/industry/63/statistic/5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stat.gov.kz/official/industry/63/statistic/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topLeftCell="B1" zoomScaleNormal="100" zoomScaleSheetLayoutView="14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H21" sqref="H21"/>
    </sheetView>
  </sheetViews>
  <sheetFormatPr defaultColWidth="9.109375" defaultRowHeight="15.6"/>
  <cols>
    <col min="1" max="1" width="17.6640625" style="758" hidden="1" customWidth="1"/>
    <col min="2" max="2" width="31.109375" style="758" customWidth="1"/>
    <col min="3" max="3" width="17.5546875" style="758" customWidth="1"/>
    <col min="4" max="4" width="20.44140625" style="758" customWidth="1"/>
    <col min="5" max="5" width="21.109375" style="758" customWidth="1"/>
    <col min="6" max="6" width="20.6640625" style="758" customWidth="1"/>
    <col min="7" max="7" width="21.44140625" style="758" customWidth="1"/>
    <col min="8" max="8" width="20.44140625" style="758" customWidth="1"/>
    <col min="9" max="9" width="20.109375" style="758" customWidth="1"/>
    <col min="10" max="10" width="20.44140625" style="758" customWidth="1"/>
    <col min="11" max="11" width="22.109375" style="758" customWidth="1"/>
    <col min="12" max="12" width="25.44140625" style="760" bestFit="1" customWidth="1"/>
    <col min="13" max="13" width="21.5546875" style="760" customWidth="1"/>
    <col min="14" max="14" width="12.44140625" style="761" customWidth="1"/>
    <col min="15" max="15" width="22.6640625" style="761" customWidth="1"/>
    <col min="16" max="16" width="14.33203125" style="758" bestFit="1" customWidth="1"/>
    <col min="17" max="17" width="9.109375" style="758"/>
    <col min="18" max="18" width="12.44140625" style="758" customWidth="1"/>
    <col min="19" max="19" width="12.88671875" style="758" customWidth="1"/>
    <col min="20" max="20" width="13.33203125" style="758" customWidth="1"/>
    <col min="21" max="21" width="13.88671875" style="758" customWidth="1"/>
    <col min="22" max="16384" width="9.109375" style="758"/>
  </cols>
  <sheetData>
    <row r="2" spans="1:21">
      <c r="B2" s="759" t="s">
        <v>1054</v>
      </c>
      <c r="M2" s="761"/>
    </row>
    <row r="3" spans="1:21">
      <c r="B3" s="759"/>
      <c r="K3" s="762"/>
      <c r="M3" s="763"/>
    </row>
    <row r="4" spans="1:21">
      <c r="B4" s="717"/>
      <c r="C4" s="714">
        <v>2010</v>
      </c>
      <c r="D4" s="714">
        <v>2011</v>
      </c>
      <c r="E4" s="714">
        <v>2012</v>
      </c>
      <c r="F4" s="714">
        <v>2013</v>
      </c>
      <c r="G4" s="714">
        <v>2014</v>
      </c>
      <c r="H4" s="714">
        <v>2015</v>
      </c>
      <c r="I4" s="714">
        <v>2016</v>
      </c>
      <c r="J4" s="714">
        <v>2017</v>
      </c>
      <c r="K4" s="714">
        <v>2018</v>
      </c>
      <c r="L4" s="714">
        <v>2019</v>
      </c>
      <c r="M4" s="714">
        <v>2020</v>
      </c>
    </row>
    <row r="5" spans="1:21" s="759" customFormat="1">
      <c r="B5" s="713" t="s">
        <v>1055</v>
      </c>
      <c r="C5" s="764">
        <v>21815517000</v>
      </c>
      <c r="D5" s="764">
        <v>28243052699.999996</v>
      </c>
      <c r="E5" s="764">
        <v>31015186599.999996</v>
      </c>
      <c r="F5" s="764">
        <v>35999025100</v>
      </c>
      <c r="G5" s="764">
        <v>39675832900.000008</v>
      </c>
      <c r="H5" s="764">
        <v>40884133600</v>
      </c>
      <c r="I5" s="765">
        <v>46971150000</v>
      </c>
      <c r="J5" s="765">
        <v>54378857800</v>
      </c>
      <c r="K5" s="765">
        <f>61819536.4*1000</f>
        <v>61819536400</v>
      </c>
      <c r="L5" s="765">
        <f>69532626.5*1000</f>
        <v>69532626500</v>
      </c>
      <c r="M5" s="765">
        <v>70714083600</v>
      </c>
      <c r="N5" s="766">
        <f>M5/L5</f>
        <v>1.0169914061854113</v>
      </c>
      <c r="O5" s="767">
        <f>M5-L5</f>
        <v>1181457100</v>
      </c>
      <c r="P5" s="768">
        <f>M5-L5</f>
        <v>1181457100</v>
      </c>
    </row>
    <row r="6" spans="1:21">
      <c r="A6" s="769"/>
      <c r="B6" s="720" t="s">
        <v>1056</v>
      </c>
      <c r="C6" s="770">
        <v>875512866.43466103</v>
      </c>
      <c r="D6" s="770">
        <v>955942282.75126934</v>
      </c>
      <c r="E6" s="770">
        <v>1165634822.0160191</v>
      </c>
      <c r="F6" s="770">
        <v>1281490189.9040103</v>
      </c>
      <c r="G6" s="770">
        <v>1431854014.3863678</v>
      </c>
      <c r="H6" s="770">
        <v>1484808986</v>
      </c>
      <c r="I6" s="771">
        <v>1761520798.7658801</v>
      </c>
      <c r="J6" s="771">
        <v>1759035056.6874499</v>
      </c>
      <c r="K6" s="771">
        <f>1885384819.06081+K33</f>
        <v>1886256537.9544601</v>
      </c>
      <c r="L6" s="771">
        <f>2054418846.50898+L33</f>
        <v>2055962952.8891137</v>
      </c>
      <c r="M6" s="771">
        <f>M8+M12+M15</f>
        <v>2828911886.0483813</v>
      </c>
      <c r="N6" s="766">
        <f>M6/L6</f>
        <v>1.3759546990246549</v>
      </c>
      <c r="O6" s="767">
        <f t="shared" ref="O6:O8" si="0">M6-L6</f>
        <v>772948933.15926766</v>
      </c>
      <c r="P6" s="772">
        <f>K5-J5</f>
        <v>7440678600</v>
      </c>
    </row>
    <row r="7" spans="1:21">
      <c r="B7" s="720" t="s">
        <v>723</v>
      </c>
      <c r="C7" s="770">
        <f t="shared" ref="C7:L7" si="1">C12+C15</f>
        <v>597910557.667413</v>
      </c>
      <c r="D7" s="770">
        <f t="shared" si="1"/>
        <v>758843457.72404802</v>
      </c>
      <c r="E7" s="770">
        <f t="shared" si="1"/>
        <v>948954245.16207802</v>
      </c>
      <c r="F7" s="770">
        <f t="shared" si="1"/>
        <v>1031402087.564</v>
      </c>
      <c r="G7" s="770">
        <f t="shared" si="1"/>
        <v>1074793389.7130001</v>
      </c>
      <c r="H7" s="770">
        <f t="shared" si="1"/>
        <v>1245228517.7548099</v>
      </c>
      <c r="I7" s="771">
        <f t="shared" si="1"/>
        <v>1613382593.6490936</v>
      </c>
      <c r="J7" s="771">
        <f t="shared" si="1"/>
        <v>1659607069.2542524</v>
      </c>
      <c r="K7" s="771">
        <f t="shared" si="1"/>
        <v>1766605127.6877677</v>
      </c>
      <c r="L7" s="771">
        <f t="shared" si="1"/>
        <v>1939736328.4612737</v>
      </c>
      <c r="M7" s="771">
        <f>M12+M15</f>
        <v>2676850132.9176817</v>
      </c>
      <c r="N7" s="766">
        <f>M7/L7</f>
        <v>1.3800072172907827</v>
      </c>
      <c r="O7" s="767">
        <f t="shared" si="0"/>
        <v>737113804.45640802</v>
      </c>
      <c r="P7" s="773"/>
      <c r="S7" s="774"/>
    </row>
    <row r="8" spans="1:21" s="759" customFormat="1" ht="18.75" customHeight="1">
      <c r="B8" s="713" t="s">
        <v>880</v>
      </c>
      <c r="C8" s="817">
        <f t="shared" ref="C8:I8" si="2">C6-C7</f>
        <v>277602308.76724803</v>
      </c>
      <c r="D8" s="817">
        <f t="shared" si="2"/>
        <v>197098825.02722132</v>
      </c>
      <c r="E8" s="817">
        <f t="shared" si="2"/>
        <v>216680576.85394108</v>
      </c>
      <c r="F8" s="817">
        <f t="shared" si="2"/>
        <v>250088102.34001029</v>
      </c>
      <c r="G8" s="817">
        <f t="shared" si="2"/>
        <v>357060624.67336774</v>
      </c>
      <c r="H8" s="817">
        <f t="shared" si="2"/>
        <v>239580468.24519014</v>
      </c>
      <c r="I8" s="818">
        <f t="shared" si="2"/>
        <v>148138205.11678648</v>
      </c>
      <c r="J8" s="818">
        <v>102947771.4332</v>
      </c>
      <c r="K8" s="818">
        <v>119651410.26081002</v>
      </c>
      <c r="L8" s="818">
        <v>116226624.42783999</v>
      </c>
      <c r="M8" s="819">
        <f>'РБ -20г'!E71+'МБ 20'!F311</f>
        <v>152061753.13069996</v>
      </c>
      <c r="N8" s="820">
        <f>M8/L8</f>
        <v>1.3083211689169243</v>
      </c>
      <c r="O8" s="821">
        <f t="shared" si="0"/>
        <v>35835128.702859968</v>
      </c>
      <c r="P8" s="789"/>
      <c r="Q8" s="789"/>
      <c r="R8" s="789"/>
      <c r="S8" s="789"/>
      <c r="T8" s="789"/>
      <c r="U8" s="789"/>
    </row>
    <row r="9" spans="1:21">
      <c r="B9" s="713"/>
      <c r="C9" s="775"/>
      <c r="D9" s="775"/>
      <c r="E9" s="775"/>
      <c r="F9" s="775"/>
      <c r="G9" s="775"/>
      <c r="H9" s="775"/>
      <c r="I9" s="776"/>
      <c r="J9" s="776"/>
      <c r="K9" s="776"/>
      <c r="L9" s="776"/>
      <c r="M9" s="778"/>
      <c r="N9" s="766"/>
      <c r="P9" s="777"/>
      <c r="Q9" s="777"/>
      <c r="R9" s="777"/>
      <c r="S9" s="777"/>
      <c r="T9" s="777"/>
      <c r="U9" s="777"/>
    </row>
    <row r="10" spans="1:21">
      <c r="B10" s="717"/>
      <c r="C10" s="717"/>
      <c r="D10" s="717"/>
      <c r="E10" s="717"/>
      <c r="F10" s="717"/>
      <c r="G10" s="717"/>
      <c r="H10" s="717"/>
      <c r="I10" s="779"/>
      <c r="J10" s="779"/>
      <c r="K10" s="779"/>
      <c r="L10" s="780"/>
      <c r="M10" s="781"/>
      <c r="N10" s="766"/>
    </row>
    <row r="11" spans="1:21" ht="21" hidden="1" customHeight="1">
      <c r="B11" s="782" t="s">
        <v>1057</v>
      </c>
      <c r="C11" s="783"/>
      <c r="D11" s="783">
        <v>5423255100.9343004</v>
      </c>
      <c r="E11" s="783">
        <v>6268972011.5537996</v>
      </c>
      <c r="F11" s="783">
        <v>6852711305.7035999</v>
      </c>
      <c r="G11" s="783">
        <v>7791867497.3598003</v>
      </c>
      <c r="H11" s="783">
        <v>8227097173.5923996</v>
      </c>
      <c r="I11" s="784">
        <v>9433744891.9866009</v>
      </c>
      <c r="J11" s="784">
        <v>12485378100.0247</v>
      </c>
      <c r="K11" s="784">
        <f>11346054.4*1000</f>
        <v>11346054400</v>
      </c>
      <c r="L11" s="784">
        <f>13535581.3*1000</f>
        <v>13535581300</v>
      </c>
      <c r="M11" s="785"/>
      <c r="N11" s="766"/>
      <c r="Q11" s="777"/>
    </row>
    <row r="12" spans="1:21" s="759" customFormat="1">
      <c r="B12" s="713" t="s">
        <v>1058</v>
      </c>
      <c r="C12" s="786">
        <v>410714144.30000001</v>
      </c>
      <c r="D12" s="786">
        <v>532411336.69204801</v>
      </c>
      <c r="E12" s="786">
        <v>645796138.756078</v>
      </c>
      <c r="F12" s="786">
        <v>669682457.56400001</v>
      </c>
      <c r="G12" s="786">
        <v>742535275.39300001</v>
      </c>
      <c r="H12" s="786">
        <v>788435037.35481</v>
      </c>
      <c r="I12" s="787">
        <v>967763457.59027004</v>
      </c>
      <c r="J12" s="787">
        <v>1032732155.54837</v>
      </c>
      <c r="K12" s="787">
        <f>1086212802+K33</f>
        <v>1087084520.8936501</v>
      </c>
      <c r="L12" s="787">
        <f>1161718797.68114+L33</f>
        <v>1163262904.0612736</v>
      </c>
      <c r="M12" s="788">
        <f>'HF-FS'!C9+'HF-FS'!C10+'HF-FS'!C11</f>
        <v>1770989487.9482698</v>
      </c>
      <c r="N12" s="766">
        <f>M12/M5</f>
        <v>2.5044367370522919E-2</v>
      </c>
      <c r="O12" s="761"/>
      <c r="Q12" s="789"/>
    </row>
    <row r="13" spans="1:21">
      <c r="B13" s="717" t="s">
        <v>1121</v>
      </c>
      <c r="C13" s="783"/>
      <c r="D13" s="783"/>
      <c r="E13" s="783"/>
      <c r="F13" s="783"/>
      <c r="G13" s="783"/>
      <c r="H13" s="783"/>
      <c r="I13" s="784"/>
      <c r="J13" s="784"/>
      <c r="K13" s="784"/>
      <c r="L13" s="784"/>
      <c r="M13" s="785">
        <f>'ГОБМП по кодам'!G28</f>
        <v>1126590254.0940099</v>
      </c>
      <c r="N13" s="766">
        <f>M12/M7</f>
        <v>0.66159456077503576</v>
      </c>
      <c r="P13" s="790"/>
      <c r="Q13" s="777"/>
    </row>
    <row r="14" spans="1:21">
      <c r="B14" s="717" t="s">
        <v>1122</v>
      </c>
      <c r="C14" s="783"/>
      <c r="D14" s="783"/>
      <c r="E14" s="783"/>
      <c r="F14" s="783"/>
      <c r="G14" s="783"/>
      <c r="H14" s="783"/>
      <c r="I14" s="784"/>
      <c r="J14" s="784"/>
      <c r="K14" s="784"/>
      <c r="L14" s="784"/>
      <c r="M14" s="785">
        <f>'HF-FS'!C11</f>
        <v>423949953.87949002</v>
      </c>
      <c r="P14" s="790"/>
      <c r="Q14" s="777"/>
    </row>
    <row r="15" spans="1:21">
      <c r="B15" s="791" t="s">
        <v>1059</v>
      </c>
      <c r="C15" s="792">
        <f>C16+C17</f>
        <v>187196413.36741295</v>
      </c>
      <c r="D15" s="792">
        <f t="shared" ref="D15:J15" si="3">D16+D17</f>
        <v>226432121.03199998</v>
      </c>
      <c r="E15" s="792">
        <f t="shared" si="3"/>
        <v>303158106.40600002</v>
      </c>
      <c r="F15" s="792">
        <f t="shared" si="3"/>
        <v>361719630</v>
      </c>
      <c r="G15" s="792">
        <f t="shared" si="3"/>
        <v>332258114.31999999</v>
      </c>
      <c r="H15" s="792">
        <f t="shared" si="3"/>
        <v>456793480.39999998</v>
      </c>
      <c r="I15" s="784">
        <f t="shared" si="3"/>
        <v>645619136.05882359</v>
      </c>
      <c r="J15" s="784">
        <f t="shared" si="3"/>
        <v>626874913.70588231</v>
      </c>
      <c r="K15" s="784">
        <f>K16+K17</f>
        <v>679520606.79411769</v>
      </c>
      <c r="L15" s="784">
        <f>L16+L17</f>
        <v>776473424.39999998</v>
      </c>
      <c r="M15" s="785">
        <f>M16+M17</f>
        <v>905860644.96941173</v>
      </c>
      <c r="P15" s="757"/>
      <c r="Q15" s="777"/>
      <c r="S15" s="793"/>
    </row>
    <row r="16" spans="1:21">
      <c r="B16" s="713" t="s">
        <v>1060</v>
      </c>
      <c r="C16" s="783">
        <v>22328152</v>
      </c>
      <c r="D16" s="783">
        <v>27199392.699999999</v>
      </c>
      <c r="E16" s="783">
        <v>37405196</v>
      </c>
      <c r="F16" s="783">
        <v>43425582</v>
      </c>
      <c r="G16" s="783">
        <v>51340593</v>
      </c>
      <c r="H16" s="783">
        <v>57824391</v>
      </c>
      <c r="I16" s="784">
        <v>72170766</v>
      </c>
      <c r="J16" s="784">
        <v>76724048</v>
      </c>
      <c r="K16" s="784">
        <v>96472686</v>
      </c>
      <c r="L16" s="784">
        <v>120127550</v>
      </c>
      <c r="M16" s="785">
        <f>'HF-HC'!H52</f>
        <v>170223559</v>
      </c>
      <c r="P16" s="757"/>
      <c r="Q16" s="777"/>
      <c r="S16" s="793"/>
    </row>
    <row r="17" spans="1:19">
      <c r="B17" s="713" t="s">
        <v>1061</v>
      </c>
      <c r="C17" s="783">
        <v>164868261.36741295</v>
      </c>
      <c r="D17" s="783">
        <v>199232728.33199999</v>
      </c>
      <c r="E17" s="783">
        <v>265752910.40600002</v>
      </c>
      <c r="F17" s="783">
        <v>318294048</v>
      </c>
      <c r="G17" s="783">
        <v>280917521.31999999</v>
      </c>
      <c r="H17" s="783">
        <v>398969089.39999998</v>
      </c>
      <c r="I17" s="784">
        <v>573448370.05882359</v>
      </c>
      <c r="J17" s="784">
        <v>550150865.70588231</v>
      </c>
      <c r="K17" s="784">
        <v>583047920.79411769</v>
      </c>
      <c r="L17" s="784">
        <v>656345874.39999998</v>
      </c>
      <c r="M17" s="785">
        <f>'HF-HC'!M52</f>
        <v>735637085.96941173</v>
      </c>
      <c r="P17" s="790"/>
      <c r="Q17" s="777"/>
      <c r="R17" s="793"/>
    </row>
    <row r="18" spans="1:19">
      <c r="A18" s="794"/>
      <c r="B18" s="713" t="s">
        <v>1062</v>
      </c>
      <c r="C18" s="783">
        <v>5440546</v>
      </c>
      <c r="D18" s="783">
        <v>4392007.2533772541</v>
      </c>
      <c r="E18" s="783">
        <v>2611066</v>
      </c>
      <c r="F18" s="783">
        <v>2726276.094</v>
      </c>
      <c r="G18" s="783">
        <v>3261232.7779999999</v>
      </c>
      <c r="H18" s="783">
        <v>4631429.0600000005</v>
      </c>
      <c r="I18" s="784">
        <v>18926095.62384</v>
      </c>
      <c r="J18" s="784">
        <v>5339917</v>
      </c>
      <c r="K18" s="784"/>
      <c r="L18" s="784"/>
      <c r="M18" s="784"/>
      <c r="P18" s="790"/>
      <c r="Q18" s="777"/>
      <c r="R18" s="793"/>
      <c r="S18" s="795"/>
    </row>
    <row r="19" spans="1:19">
      <c r="B19" s="717"/>
      <c r="C19" s="717"/>
      <c r="D19" s="717"/>
      <c r="E19" s="717"/>
      <c r="F19" s="796"/>
      <c r="G19" s="796"/>
      <c r="H19" s="796"/>
      <c r="I19" s="797"/>
      <c r="J19" s="797"/>
      <c r="K19" s="779"/>
      <c r="L19" s="798"/>
      <c r="M19" s="798"/>
      <c r="P19" s="790"/>
      <c r="Q19" s="777"/>
    </row>
    <row r="20" spans="1:19">
      <c r="B20" s="717"/>
      <c r="C20" s="799">
        <f t="shared" ref="C20:M20" si="4">C15/C7</f>
        <v>0.31308430829137612</v>
      </c>
      <c r="D20" s="799">
        <f t="shared" si="4"/>
        <v>0.29839108280794008</v>
      </c>
      <c r="E20" s="799">
        <f t="shared" si="4"/>
        <v>0.31946546206157883</v>
      </c>
      <c r="F20" s="799">
        <f t="shared" si="4"/>
        <v>0.35070670726905501</v>
      </c>
      <c r="G20" s="799">
        <f t="shared" si="4"/>
        <v>0.30913673037077594</v>
      </c>
      <c r="H20" s="799">
        <f t="shared" si="4"/>
        <v>0.36683506190784521</v>
      </c>
      <c r="I20" s="800">
        <f t="shared" si="4"/>
        <v>0.40016493211234189</v>
      </c>
      <c r="J20" s="800">
        <f t="shared" si="4"/>
        <v>0.37772489965806771</v>
      </c>
      <c r="K20" s="800">
        <f t="shared" si="4"/>
        <v>0.38464770431381717</v>
      </c>
      <c r="L20" s="800">
        <f t="shared" si="4"/>
        <v>0.40029843902338508</v>
      </c>
      <c r="M20" s="800">
        <f t="shared" si="4"/>
        <v>0.33840543922496413</v>
      </c>
      <c r="P20" s="790"/>
      <c r="S20" s="793"/>
    </row>
    <row r="21" spans="1:19">
      <c r="B21" s="801" t="s">
        <v>1064</v>
      </c>
      <c r="C21" s="802">
        <v>4.0132574737268951E-2</v>
      </c>
      <c r="D21" s="802">
        <v>3.3846988599474923E-2</v>
      </c>
      <c r="E21" s="802">
        <v>3.7582711883991024E-2</v>
      </c>
      <c r="F21" s="802">
        <v>3.5597913730836289E-2</v>
      </c>
      <c r="G21" s="802">
        <v>3.6088820567302254E-2</v>
      </c>
      <c r="H21" s="802">
        <v>3.631748688933939E-2</v>
      </c>
      <c r="I21" s="803">
        <v>3.7502185889974594E-2</v>
      </c>
      <c r="J21" s="803">
        <v>3.3126037584415707E-2</v>
      </c>
      <c r="K21" s="803">
        <v>3.3126037584415707E-2</v>
      </c>
      <c r="L21" s="803">
        <f>L6/L5</f>
        <v>2.9568320030153236E-2</v>
      </c>
      <c r="M21" s="803">
        <f>M6/M5</f>
        <v>4.0004928891539525E-2</v>
      </c>
      <c r="P21" s="790"/>
    </row>
    <row r="22" spans="1:19">
      <c r="B22" s="801" t="s">
        <v>1063</v>
      </c>
      <c r="C22" s="802">
        <f t="shared" ref="C22:L22" si="5">C7/C5</f>
        <v>2.7407581386561363E-2</v>
      </c>
      <c r="D22" s="802">
        <f t="shared" si="5"/>
        <v>2.6868322832681899E-2</v>
      </c>
      <c r="E22" s="802">
        <f t="shared" si="5"/>
        <v>3.0596438364232769E-2</v>
      </c>
      <c r="F22" s="802">
        <f t="shared" si="5"/>
        <v>2.8650833868387175E-2</v>
      </c>
      <c r="G22" s="802">
        <f t="shared" si="5"/>
        <v>2.7089371820421187E-2</v>
      </c>
      <c r="H22" s="802">
        <f t="shared" si="5"/>
        <v>3.045750045574672E-2</v>
      </c>
      <c r="I22" s="803">
        <f t="shared" si="5"/>
        <v>3.4348373281239519E-2</v>
      </c>
      <c r="J22" s="803">
        <f t="shared" si="5"/>
        <v>3.051934403179488E-2</v>
      </c>
      <c r="K22" s="803">
        <f t="shared" si="5"/>
        <v>2.8576809703926665E-2</v>
      </c>
      <c r="L22" s="803">
        <f t="shared" si="5"/>
        <v>2.78967791970475E-2</v>
      </c>
      <c r="M22" s="803">
        <f>M7/M5</f>
        <v>3.7854554519287889E-2</v>
      </c>
      <c r="P22" s="757"/>
      <c r="S22" s="804"/>
    </row>
    <row r="23" spans="1:19">
      <c r="B23" s="805" t="s">
        <v>1065</v>
      </c>
      <c r="C23" s="802">
        <f t="shared" ref="C23:M23" si="6">C12/C5</f>
        <v>1.8826697726210203E-2</v>
      </c>
      <c r="D23" s="802">
        <f t="shared" si="6"/>
        <v>1.8851054889404646E-2</v>
      </c>
      <c r="E23" s="802">
        <f t="shared" si="6"/>
        <v>2.082193304476453E-2</v>
      </c>
      <c r="F23" s="802">
        <f t="shared" si="6"/>
        <v>1.8602794261892389E-2</v>
      </c>
      <c r="G23" s="802">
        <f t="shared" si="6"/>
        <v>1.8715051988057944E-2</v>
      </c>
      <c r="H23" s="802">
        <f t="shared" si="6"/>
        <v>1.9284621390504651E-2</v>
      </c>
      <c r="I23" s="803">
        <f t="shared" si="6"/>
        <v>2.0603358818982929E-2</v>
      </c>
      <c r="J23" s="803">
        <f t="shared" si="6"/>
        <v>1.899142786975511E-2</v>
      </c>
      <c r="K23" s="803">
        <f t="shared" si="6"/>
        <v>1.7584805454698461E-2</v>
      </c>
      <c r="L23" s="803">
        <f t="shared" si="6"/>
        <v>1.6729742030689342E-2</v>
      </c>
      <c r="M23" s="803">
        <f t="shared" si="6"/>
        <v>2.5044367370522919E-2</v>
      </c>
      <c r="P23" s="793"/>
      <c r="S23" s="793"/>
    </row>
    <row r="24" spans="1:19">
      <c r="B24" s="805" t="s">
        <v>1066</v>
      </c>
      <c r="C24" s="802">
        <f t="shared" ref="C24:M24" si="7">C15/C5</f>
        <v>8.5808836603511601E-3</v>
      </c>
      <c r="D24" s="802">
        <f t="shared" si="7"/>
        <v>8.0172679432772512E-3</v>
      </c>
      <c r="E24" s="802">
        <f t="shared" si="7"/>
        <v>9.7745053194682394E-3</v>
      </c>
      <c r="F24" s="802">
        <f t="shared" si="7"/>
        <v>1.0048039606494788E-2</v>
      </c>
      <c r="G24" s="802">
        <f t="shared" si="7"/>
        <v>8.3743198323632407E-3</v>
      </c>
      <c r="H24" s="802">
        <f t="shared" si="7"/>
        <v>1.1172879065242072E-2</v>
      </c>
      <c r="I24" s="803">
        <f t="shared" si="7"/>
        <v>1.3745014462256589E-2</v>
      </c>
      <c r="J24" s="803">
        <f t="shared" si="7"/>
        <v>1.1527916162039768E-2</v>
      </c>
      <c r="K24" s="803">
        <f t="shared" si="7"/>
        <v>1.0992004249228205E-2</v>
      </c>
      <c r="L24" s="803">
        <f t="shared" si="7"/>
        <v>1.1167037166358156E-2</v>
      </c>
      <c r="M24" s="803">
        <f t="shared" si="7"/>
        <v>1.281018714876497E-2</v>
      </c>
      <c r="P24" s="793"/>
      <c r="S24" s="806"/>
    </row>
    <row r="25" spans="1:19">
      <c r="B25" s="801" t="s">
        <v>1260</v>
      </c>
      <c r="C25" s="717"/>
      <c r="D25" s="717"/>
      <c r="E25" s="717"/>
      <c r="F25" s="717"/>
      <c r="G25" s="717"/>
      <c r="H25" s="717"/>
      <c r="I25" s="779"/>
      <c r="J25" s="779"/>
      <c r="K25" s="779"/>
      <c r="L25" s="780"/>
      <c r="M25" s="803">
        <f>M8/M5</f>
        <v>2.1503743722516397E-3</v>
      </c>
      <c r="N25" s="766">
        <f>M8/M6</f>
        <v>5.3752735771176764E-2</v>
      </c>
      <c r="P25" s="793"/>
    </row>
    <row r="26" spans="1:19">
      <c r="B26" s="718"/>
      <c r="C26" s="717"/>
      <c r="D26" s="717"/>
      <c r="E26" s="717"/>
      <c r="F26" s="717"/>
      <c r="G26" s="717"/>
      <c r="H26" s="717"/>
      <c r="I26" s="779"/>
      <c r="J26" s="779"/>
      <c r="K26" s="779"/>
      <c r="L26" s="780"/>
      <c r="M26" s="780"/>
      <c r="N26" s="761">
        <f>K5/K27</f>
        <v>3360561.0254626111</v>
      </c>
      <c r="P26" s="797">
        <f>M5/M27</f>
        <v>3745538.2203984503</v>
      </c>
    </row>
    <row r="27" spans="1:19">
      <c r="B27" s="715" t="s">
        <v>1067</v>
      </c>
      <c r="C27" s="796">
        <v>16440.47</v>
      </c>
      <c r="D27" s="796">
        <v>16673.933000000001</v>
      </c>
      <c r="E27" s="796">
        <v>16910.245999999999</v>
      </c>
      <c r="F27" s="796">
        <v>17160.855</v>
      </c>
      <c r="G27" s="796">
        <v>17415.715</v>
      </c>
      <c r="H27" s="796">
        <v>17669.896000000001</v>
      </c>
      <c r="I27" s="797">
        <v>17918.2</v>
      </c>
      <c r="J27" s="797">
        <v>18157.3</v>
      </c>
      <c r="K27" s="797">
        <v>18395.599999999999</v>
      </c>
      <c r="L27" s="797">
        <v>18631.778999999999</v>
      </c>
      <c r="M27" s="797">
        <v>18879.552</v>
      </c>
      <c r="N27" s="761">
        <f>K5/K27/K28</f>
        <v>9748.9513662574664</v>
      </c>
      <c r="P27" s="758">
        <f>M5/M27/M28</f>
        <v>8898.6676971287216</v>
      </c>
    </row>
    <row r="28" spans="1:19">
      <c r="B28" s="715" t="s">
        <v>1068</v>
      </c>
      <c r="C28" s="796">
        <v>147.35</v>
      </c>
      <c r="D28" s="796">
        <v>146.62</v>
      </c>
      <c r="E28" s="807">
        <v>149.11000000000001</v>
      </c>
      <c r="F28" s="796">
        <v>152.13</v>
      </c>
      <c r="G28" s="796">
        <v>179.19</v>
      </c>
      <c r="H28" s="796">
        <v>221.73</v>
      </c>
      <c r="I28" s="797">
        <v>342.16</v>
      </c>
      <c r="J28" s="797">
        <v>326</v>
      </c>
      <c r="K28" s="797">
        <v>344.71</v>
      </c>
      <c r="L28" s="797">
        <v>382.75</v>
      </c>
      <c r="M28" s="797">
        <v>420.91</v>
      </c>
    </row>
    <row r="29" spans="1:19">
      <c r="B29" s="715" t="s">
        <v>1071</v>
      </c>
      <c r="C29" s="796">
        <f t="shared" ref="C29:M29" si="8">C6/C27</f>
        <v>53253.518082795745</v>
      </c>
      <c r="D29" s="796">
        <f t="shared" si="8"/>
        <v>57331.541559587007</v>
      </c>
      <c r="E29" s="796">
        <f t="shared" si="8"/>
        <v>68930.683918851282</v>
      </c>
      <c r="F29" s="796">
        <f t="shared" si="8"/>
        <v>74675.194790936133</v>
      </c>
      <c r="G29" s="796">
        <f t="shared" si="8"/>
        <v>82216.206132585867</v>
      </c>
      <c r="H29" s="796">
        <f t="shared" si="8"/>
        <v>84030.431531685303</v>
      </c>
      <c r="I29" s="797">
        <f t="shared" si="8"/>
        <v>98309.026507454997</v>
      </c>
      <c r="J29" s="797">
        <f t="shared" si="8"/>
        <v>96877.56751760724</v>
      </c>
      <c r="K29" s="797">
        <f t="shared" si="8"/>
        <v>102538.46234721674</v>
      </c>
      <c r="L29" s="797">
        <f t="shared" si="8"/>
        <v>110347.10925291212</v>
      </c>
      <c r="M29" s="797">
        <f t="shared" si="8"/>
        <v>149839.99016758348</v>
      </c>
      <c r="P29" s="797"/>
    </row>
    <row r="30" spans="1:19">
      <c r="B30" s="715" t="s">
        <v>1070</v>
      </c>
      <c r="C30" s="796">
        <f t="shared" ref="C30:M30" si="9">C29/C28</f>
        <v>361.40833446077875</v>
      </c>
      <c r="D30" s="796">
        <f t="shared" si="9"/>
        <v>391.02129013495431</v>
      </c>
      <c r="E30" s="796">
        <f t="shared" si="9"/>
        <v>462.2807586268612</v>
      </c>
      <c r="F30" s="796">
        <f t="shared" si="9"/>
        <v>490.86435805519051</v>
      </c>
      <c r="G30" s="796">
        <f t="shared" si="9"/>
        <v>458.8213970231925</v>
      </c>
      <c r="H30" s="796">
        <f t="shared" si="9"/>
        <v>378.97637456223924</v>
      </c>
      <c r="I30" s="797">
        <f t="shared" si="9"/>
        <v>287.31887569398816</v>
      </c>
      <c r="J30" s="797">
        <f t="shared" si="9"/>
        <v>297.17045250799765</v>
      </c>
      <c r="K30" s="797">
        <f t="shared" si="9"/>
        <v>297.46297568163601</v>
      </c>
      <c r="L30" s="797">
        <f t="shared" si="9"/>
        <v>288.30074265946996</v>
      </c>
      <c r="M30" s="797">
        <f t="shared" si="9"/>
        <v>355.99056845307422</v>
      </c>
    </row>
    <row r="31" spans="1:19">
      <c r="B31" s="715" t="s">
        <v>1069</v>
      </c>
      <c r="C31" s="796">
        <f t="shared" ref="C31:M31" si="10">C7/C27</f>
        <v>36368.215608642146</v>
      </c>
      <c r="D31" s="796">
        <f t="shared" si="10"/>
        <v>45510.765679821787</v>
      </c>
      <c r="E31" s="796">
        <f t="shared" si="10"/>
        <v>56117.116519894393</v>
      </c>
      <c r="F31" s="796">
        <f t="shared" si="10"/>
        <v>60102.022164047186</v>
      </c>
      <c r="G31" s="796">
        <f t="shared" si="10"/>
        <v>61713.997370363497</v>
      </c>
      <c r="H31" s="796">
        <f t="shared" si="10"/>
        <v>70471.75137617164</v>
      </c>
      <c r="I31" s="797">
        <f t="shared" si="10"/>
        <v>90041.555158949763</v>
      </c>
      <c r="J31" s="797">
        <f t="shared" si="10"/>
        <v>91401.643925817858</v>
      </c>
      <c r="K31" s="797">
        <f t="shared" si="10"/>
        <v>96034.112923077686</v>
      </c>
      <c r="L31" s="797">
        <f t="shared" si="10"/>
        <v>104109.02407447371</v>
      </c>
      <c r="M31" s="797">
        <f t="shared" si="10"/>
        <v>141785.68076814967</v>
      </c>
    </row>
    <row r="32" spans="1:19">
      <c r="B32" s="715" t="s">
        <v>1070</v>
      </c>
      <c r="C32" s="796">
        <f>C31/C28</f>
        <v>246.81517209801254</v>
      </c>
      <c r="D32" s="796">
        <f t="shared" ref="D32:L32" si="11">D31/D28</f>
        <v>310.39943854741364</v>
      </c>
      <c r="E32" s="796">
        <f t="shared" si="11"/>
        <v>376.34710294342693</v>
      </c>
      <c r="F32" s="796">
        <f t="shared" si="11"/>
        <v>395.07015160748824</v>
      </c>
      <c r="G32" s="796">
        <f t="shared" si="11"/>
        <v>344.405365089366</v>
      </c>
      <c r="H32" s="796">
        <f t="shared" si="11"/>
        <v>317.82686770473839</v>
      </c>
      <c r="I32" s="797">
        <f t="shared" si="11"/>
        <v>263.15628699716433</v>
      </c>
      <c r="J32" s="797">
        <f t="shared" si="11"/>
        <v>280.3731408767419</v>
      </c>
      <c r="K32" s="797">
        <f t="shared" si="11"/>
        <v>278.59392800637551</v>
      </c>
      <c r="L32" s="797">
        <f t="shared" si="11"/>
        <v>272.00267557014683</v>
      </c>
      <c r="M32" s="797">
        <f>M31/M28</f>
        <v>336.8551014899852</v>
      </c>
    </row>
    <row r="33" spans="2:20" hidden="1">
      <c r="K33" s="808">
        <f>'[24]067'!$G$29</f>
        <v>871718.89364999987</v>
      </c>
      <c r="L33" s="809">
        <f>'[25]067'!$C$15</f>
        <v>1544106.38013358</v>
      </c>
      <c r="S33" s="793"/>
    </row>
    <row r="34" spans="2:20" hidden="1">
      <c r="K34" s="810" t="s">
        <v>1120</v>
      </c>
      <c r="L34" s="809" t="s">
        <v>1120</v>
      </c>
      <c r="S34" s="793"/>
      <c r="T34" s="795"/>
    </row>
    <row r="35" spans="2:20">
      <c r="K35" s="810"/>
      <c r="L35" s="809"/>
      <c r="S35" s="793"/>
      <c r="T35" s="795"/>
    </row>
    <row r="36" spans="2:20">
      <c r="G36" s="772"/>
      <c r="H36" s="772"/>
      <c r="I36" s="772"/>
      <c r="J36" s="772"/>
      <c r="K36" s="772"/>
      <c r="L36" s="772"/>
      <c r="M36" s="772"/>
      <c r="S36" s="793"/>
      <c r="T36" s="795"/>
    </row>
    <row r="37" spans="2:20" ht="36.75" customHeight="1">
      <c r="B37" s="717" t="s">
        <v>1072</v>
      </c>
      <c r="C37" s="811">
        <v>27</v>
      </c>
      <c r="D37" s="811">
        <v>25</v>
      </c>
      <c r="E37" s="812">
        <v>28</v>
      </c>
      <c r="F37" s="812">
        <v>26</v>
      </c>
      <c r="G37" s="812">
        <v>24</v>
      </c>
      <c r="H37" s="812">
        <v>32</v>
      </c>
      <c r="I37" s="812">
        <v>32</v>
      </c>
      <c r="J37" s="812">
        <v>33</v>
      </c>
      <c r="K37" s="812">
        <v>31</v>
      </c>
      <c r="L37" s="812">
        <v>32</v>
      </c>
      <c r="M37" s="813"/>
    </row>
    <row r="38" spans="2:20" ht="82.5" customHeight="1">
      <c r="B38" s="504" t="s">
        <v>1073</v>
      </c>
      <c r="C38" s="709">
        <f t="shared" ref="C38:L38" si="12">C15/C6</f>
        <v>0.21381343500950514</v>
      </c>
      <c r="D38" s="709">
        <f t="shared" si="12"/>
        <v>0.23686798368235407</v>
      </c>
      <c r="E38" s="709">
        <f t="shared" si="12"/>
        <v>0.26007983004632113</v>
      </c>
      <c r="F38" s="709">
        <f t="shared" si="12"/>
        <v>0.28226484513868538</v>
      </c>
      <c r="G38" s="709">
        <f t="shared" si="12"/>
        <v>0.23204747898995262</v>
      </c>
      <c r="H38" s="709">
        <f t="shared" si="12"/>
        <v>0.30764460931138249</v>
      </c>
      <c r="I38" s="709">
        <f t="shared" si="12"/>
        <v>0.36651235484198869</v>
      </c>
      <c r="J38" s="709">
        <f t="shared" si="12"/>
        <v>0.3563743151807276</v>
      </c>
      <c r="K38" s="709">
        <f t="shared" si="12"/>
        <v>0.36024824466931726</v>
      </c>
      <c r="L38" s="709">
        <f t="shared" si="12"/>
        <v>0.37766897662668064</v>
      </c>
      <c r="M38" s="709">
        <f>M15/M6</f>
        <v>0.32021522106677569</v>
      </c>
    </row>
    <row r="39" spans="2:20" ht="65.25" customHeight="1">
      <c r="B39" s="504" t="s">
        <v>1074</v>
      </c>
      <c r="C39" s="814">
        <f t="shared" ref="C39:M39" si="13">C15/C7</f>
        <v>0.31308430829137612</v>
      </c>
      <c r="D39" s="814">
        <f t="shared" si="13"/>
        <v>0.29839108280794008</v>
      </c>
      <c r="E39" s="814">
        <f t="shared" si="13"/>
        <v>0.31946546206157883</v>
      </c>
      <c r="F39" s="814">
        <f t="shared" si="13"/>
        <v>0.35070670726905501</v>
      </c>
      <c r="G39" s="814">
        <f t="shared" si="13"/>
        <v>0.30913673037077594</v>
      </c>
      <c r="H39" s="814">
        <f t="shared" si="13"/>
        <v>0.36683506190784521</v>
      </c>
      <c r="I39" s="814">
        <f t="shared" si="13"/>
        <v>0.40016493211234189</v>
      </c>
      <c r="J39" s="814">
        <f t="shared" si="13"/>
        <v>0.37772489965806771</v>
      </c>
      <c r="K39" s="814">
        <f t="shared" si="13"/>
        <v>0.38464770431381717</v>
      </c>
      <c r="L39" s="814">
        <f t="shared" si="13"/>
        <v>0.40029843902338508</v>
      </c>
      <c r="M39" s="814">
        <f t="shared" si="13"/>
        <v>0.33840543922496413</v>
      </c>
    </row>
    <row r="40" spans="2:20">
      <c r="H40" s="794"/>
    </row>
    <row r="41" spans="2:20" ht="16.2" thickBot="1">
      <c r="C41" s="815"/>
      <c r="J41" s="759"/>
    </row>
    <row r="42" spans="2:20" ht="16.2" thickBot="1">
      <c r="C42" s="710">
        <v>0.214</v>
      </c>
      <c r="D42" s="711">
        <v>0.23699999999999999</v>
      </c>
      <c r="E42" s="711">
        <v>0.26</v>
      </c>
      <c r="F42" s="711">
        <v>0.28199999999999997</v>
      </c>
      <c r="G42" s="712">
        <v>0.23200000000000001</v>
      </c>
      <c r="H42" s="712">
        <v>0.308</v>
      </c>
      <c r="I42" s="712">
        <v>0.36699999999999999</v>
      </c>
      <c r="J42" s="712">
        <v>0.35599999999999998</v>
      </c>
      <c r="K42" s="712">
        <v>0.36</v>
      </c>
    </row>
    <row r="43" spans="2:20" ht="16.2" thickBot="1"/>
    <row r="44" spans="2:20" ht="16.2" thickBot="1">
      <c r="C44" s="505">
        <v>0.214</v>
      </c>
      <c r="D44" s="506">
        <v>0.23699999999999999</v>
      </c>
      <c r="E44" s="507">
        <v>0.26</v>
      </c>
      <c r="F44" s="506">
        <v>0.28199999999999997</v>
      </c>
      <c r="G44" s="507">
        <v>0.23200000000000001</v>
      </c>
      <c r="H44" s="506">
        <v>0.308</v>
      </c>
      <c r="I44" s="508">
        <v>0.36699999999999999</v>
      </c>
      <c r="J44" s="507">
        <v>0.35599999999999998</v>
      </c>
      <c r="K44" s="506">
        <v>0.36</v>
      </c>
      <c r="L44" s="507">
        <v>0.377</v>
      </c>
    </row>
    <row r="45" spans="2:20">
      <c r="C45" s="816"/>
    </row>
    <row r="46" spans="2:20" ht="16.2" thickBot="1">
      <c r="C46" s="816"/>
    </row>
    <row r="47" spans="2:20" ht="16.2" thickBot="1">
      <c r="C47" s="505">
        <v>0.313</v>
      </c>
      <c r="D47" s="506">
        <v>0.29799999999999999</v>
      </c>
      <c r="E47" s="507">
        <v>0.31900000000000001</v>
      </c>
      <c r="F47" s="506">
        <v>0.35099999999999998</v>
      </c>
      <c r="G47" s="507">
        <v>0.309</v>
      </c>
      <c r="H47" s="506">
        <v>0.36699999999999999</v>
      </c>
      <c r="I47" s="508">
        <v>0.4</v>
      </c>
      <c r="J47" s="507">
        <v>0.378</v>
      </c>
      <c r="K47" s="506">
        <v>0.38500000000000001</v>
      </c>
      <c r="L47" s="507">
        <v>0.4</v>
      </c>
    </row>
    <row r="48" spans="2:20">
      <c r="C48" s="816"/>
    </row>
    <row r="49" spans="3:3">
      <c r="C49" s="816"/>
    </row>
    <row r="50" spans="3:3">
      <c r="C50" s="816"/>
    </row>
    <row r="51" spans="3:3">
      <c r="C51" s="816"/>
    </row>
  </sheetData>
  <printOptions horizontalCentered="1"/>
  <pageMargins left="0.51181102362204722" right="0.11811023622047245" top="0.74803149606299213" bottom="0.74803149606299213" header="0.31496062992125984" footer="0.31496062992125984"/>
  <pageSetup paperSize="9" scale="70" orientation="landscape" r:id="rId1"/>
  <rowBreaks count="1" manualBreakCount="1">
    <brk id="32" max="16383" man="1"/>
  </rowBreaks>
  <colBreaks count="1" manualBreakCount="1">
    <brk id="8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="80" zoomScaleNormal="80" workbookViewId="0">
      <pane xSplit="2" ySplit="5" topLeftCell="I39" activePane="bottomRight" state="frozen"/>
      <selection activeCell="H25" sqref="H25"/>
      <selection pane="topRight" activeCell="H25" sqref="H25"/>
      <selection pane="bottomLeft" activeCell="H25" sqref="H25"/>
      <selection pane="bottomRight" activeCell="B58" sqref="B58"/>
    </sheetView>
  </sheetViews>
  <sheetFormatPr defaultRowHeight="13.8"/>
  <cols>
    <col min="1" max="1" width="6.44140625" style="221" bestFit="1" customWidth="1"/>
    <col min="2" max="2" width="46.33203125" style="221" customWidth="1"/>
    <col min="3" max="3" width="13.88671875" style="221" customWidth="1"/>
    <col min="4" max="5" width="14.44140625" style="221" customWidth="1"/>
    <col min="6" max="6" width="16.33203125" style="221" customWidth="1"/>
    <col min="7" max="7" width="16.5546875" style="221" customWidth="1"/>
    <col min="8" max="8" width="16.109375" style="221" customWidth="1"/>
    <col min="9" max="9" width="14.5546875" style="221" customWidth="1"/>
    <col min="10" max="10" width="17.6640625" style="221" customWidth="1"/>
    <col min="11" max="11" width="15.5546875" style="221" customWidth="1"/>
    <col min="12" max="12" width="18.109375" style="221" customWidth="1"/>
    <col min="13" max="13" width="20.5546875" style="221" customWidth="1"/>
    <col min="14" max="14" width="17.109375" style="221" customWidth="1"/>
    <col min="15" max="15" width="21.44140625" style="221" customWidth="1"/>
    <col min="16" max="16" width="18.5546875" style="221" customWidth="1"/>
    <col min="17" max="17" width="17.44140625" style="221" customWidth="1"/>
    <col min="18" max="18" width="18.109375" style="221" customWidth="1"/>
    <col min="19" max="19" width="17.88671875" style="221" customWidth="1"/>
    <col min="20" max="20" width="10.33203125" style="221" bestFit="1" customWidth="1"/>
    <col min="21" max="22" width="15.88671875" style="221" bestFit="1" customWidth="1"/>
    <col min="23" max="256" width="9.109375" style="221"/>
    <col min="257" max="257" width="6.44140625" style="221" bestFit="1" customWidth="1"/>
    <col min="258" max="258" width="46.33203125" style="221" customWidth="1"/>
    <col min="259" max="259" width="13.88671875" style="221" customWidth="1"/>
    <col min="260" max="261" width="14.44140625" style="221" customWidth="1"/>
    <col min="262" max="262" width="16.33203125" style="221" customWidth="1"/>
    <col min="263" max="263" width="16.5546875" style="221" customWidth="1"/>
    <col min="264" max="264" width="16.109375" style="221" customWidth="1"/>
    <col min="265" max="265" width="14.5546875" style="221" customWidth="1"/>
    <col min="266" max="266" width="17.6640625" style="221" customWidth="1"/>
    <col min="267" max="267" width="15.5546875" style="221" customWidth="1"/>
    <col min="268" max="268" width="18.109375" style="221" customWidth="1"/>
    <col min="269" max="269" width="20.5546875" style="221" customWidth="1"/>
    <col min="270" max="270" width="17.109375" style="221" customWidth="1"/>
    <col min="271" max="271" width="21.44140625" style="221" customWidth="1"/>
    <col min="272" max="272" width="18.5546875" style="221" customWidth="1"/>
    <col min="273" max="273" width="17.44140625" style="221" customWidth="1"/>
    <col min="274" max="274" width="18.109375" style="221" customWidth="1"/>
    <col min="275" max="275" width="17.88671875" style="221" customWidth="1"/>
    <col min="276" max="276" width="10.109375" style="221" bestFit="1" customWidth="1"/>
    <col min="277" max="277" width="14.44140625" style="221" bestFit="1" customWidth="1"/>
    <col min="278" max="512" width="9.109375" style="221"/>
    <col min="513" max="513" width="6.44140625" style="221" bestFit="1" customWidth="1"/>
    <col min="514" max="514" width="46.33203125" style="221" customWidth="1"/>
    <col min="515" max="515" width="13.88671875" style="221" customWidth="1"/>
    <col min="516" max="517" width="14.44140625" style="221" customWidth="1"/>
    <col min="518" max="518" width="16.33203125" style="221" customWidth="1"/>
    <col min="519" max="519" width="16.5546875" style="221" customWidth="1"/>
    <col min="520" max="520" width="16.109375" style="221" customWidth="1"/>
    <col min="521" max="521" width="14.5546875" style="221" customWidth="1"/>
    <col min="522" max="522" width="17.6640625" style="221" customWidth="1"/>
    <col min="523" max="523" width="15.5546875" style="221" customWidth="1"/>
    <col min="524" max="524" width="18.109375" style="221" customWidth="1"/>
    <col min="525" max="525" width="20.5546875" style="221" customWidth="1"/>
    <col min="526" max="526" width="17.109375" style="221" customWidth="1"/>
    <col min="527" max="527" width="21.44140625" style="221" customWidth="1"/>
    <col min="528" max="528" width="18.5546875" style="221" customWidth="1"/>
    <col min="529" max="529" width="17.44140625" style="221" customWidth="1"/>
    <col min="530" max="530" width="18.109375" style="221" customWidth="1"/>
    <col min="531" max="531" width="17.88671875" style="221" customWidth="1"/>
    <col min="532" max="532" width="10.109375" style="221" bestFit="1" customWidth="1"/>
    <col min="533" max="533" width="14.44140625" style="221" bestFit="1" customWidth="1"/>
    <col min="534" max="768" width="9.109375" style="221"/>
    <col min="769" max="769" width="6.44140625" style="221" bestFit="1" customWidth="1"/>
    <col min="770" max="770" width="46.33203125" style="221" customWidth="1"/>
    <col min="771" max="771" width="13.88671875" style="221" customWidth="1"/>
    <col min="772" max="773" width="14.44140625" style="221" customWidth="1"/>
    <col min="774" max="774" width="16.33203125" style="221" customWidth="1"/>
    <col min="775" max="775" width="16.5546875" style="221" customWidth="1"/>
    <col min="776" max="776" width="16.109375" style="221" customWidth="1"/>
    <col min="777" max="777" width="14.5546875" style="221" customWidth="1"/>
    <col min="778" max="778" width="17.6640625" style="221" customWidth="1"/>
    <col min="779" max="779" width="15.5546875" style="221" customWidth="1"/>
    <col min="780" max="780" width="18.109375" style="221" customWidth="1"/>
    <col min="781" max="781" width="20.5546875" style="221" customWidth="1"/>
    <col min="782" max="782" width="17.109375" style="221" customWidth="1"/>
    <col min="783" max="783" width="21.44140625" style="221" customWidth="1"/>
    <col min="784" max="784" width="18.5546875" style="221" customWidth="1"/>
    <col min="785" max="785" width="17.44140625" style="221" customWidth="1"/>
    <col min="786" max="786" width="18.109375" style="221" customWidth="1"/>
    <col min="787" max="787" width="17.88671875" style="221" customWidth="1"/>
    <col min="788" max="788" width="10.109375" style="221" bestFit="1" customWidth="1"/>
    <col min="789" max="789" width="14.44140625" style="221" bestFit="1" customWidth="1"/>
    <col min="790" max="1024" width="9.109375" style="221"/>
    <col min="1025" max="1025" width="6.44140625" style="221" bestFit="1" customWidth="1"/>
    <col min="1026" max="1026" width="46.33203125" style="221" customWidth="1"/>
    <col min="1027" max="1027" width="13.88671875" style="221" customWidth="1"/>
    <col min="1028" max="1029" width="14.44140625" style="221" customWidth="1"/>
    <col min="1030" max="1030" width="16.33203125" style="221" customWidth="1"/>
    <col min="1031" max="1031" width="16.5546875" style="221" customWidth="1"/>
    <col min="1032" max="1032" width="16.109375" style="221" customWidth="1"/>
    <col min="1033" max="1033" width="14.5546875" style="221" customWidth="1"/>
    <col min="1034" max="1034" width="17.6640625" style="221" customWidth="1"/>
    <col min="1035" max="1035" width="15.5546875" style="221" customWidth="1"/>
    <col min="1036" max="1036" width="18.109375" style="221" customWidth="1"/>
    <col min="1037" max="1037" width="20.5546875" style="221" customWidth="1"/>
    <col min="1038" max="1038" width="17.109375" style="221" customWidth="1"/>
    <col min="1039" max="1039" width="21.44140625" style="221" customWidth="1"/>
    <col min="1040" max="1040" width="18.5546875" style="221" customWidth="1"/>
    <col min="1041" max="1041" width="17.44140625" style="221" customWidth="1"/>
    <col min="1042" max="1042" width="18.109375" style="221" customWidth="1"/>
    <col min="1043" max="1043" width="17.88671875" style="221" customWidth="1"/>
    <col min="1044" max="1044" width="10.109375" style="221" bestFit="1" customWidth="1"/>
    <col min="1045" max="1045" width="14.44140625" style="221" bestFit="1" customWidth="1"/>
    <col min="1046" max="1280" width="9.109375" style="221"/>
    <col min="1281" max="1281" width="6.44140625" style="221" bestFit="1" customWidth="1"/>
    <col min="1282" max="1282" width="46.33203125" style="221" customWidth="1"/>
    <col min="1283" max="1283" width="13.88671875" style="221" customWidth="1"/>
    <col min="1284" max="1285" width="14.44140625" style="221" customWidth="1"/>
    <col min="1286" max="1286" width="16.33203125" style="221" customWidth="1"/>
    <col min="1287" max="1287" width="16.5546875" style="221" customWidth="1"/>
    <col min="1288" max="1288" width="16.109375" style="221" customWidth="1"/>
    <col min="1289" max="1289" width="14.5546875" style="221" customWidth="1"/>
    <col min="1290" max="1290" width="17.6640625" style="221" customWidth="1"/>
    <col min="1291" max="1291" width="15.5546875" style="221" customWidth="1"/>
    <col min="1292" max="1292" width="18.109375" style="221" customWidth="1"/>
    <col min="1293" max="1293" width="20.5546875" style="221" customWidth="1"/>
    <col min="1294" max="1294" width="17.109375" style="221" customWidth="1"/>
    <col min="1295" max="1295" width="21.44140625" style="221" customWidth="1"/>
    <col min="1296" max="1296" width="18.5546875" style="221" customWidth="1"/>
    <col min="1297" max="1297" width="17.44140625" style="221" customWidth="1"/>
    <col min="1298" max="1298" width="18.109375" style="221" customWidth="1"/>
    <col min="1299" max="1299" width="17.88671875" style="221" customWidth="1"/>
    <col min="1300" max="1300" width="10.109375" style="221" bestFit="1" customWidth="1"/>
    <col min="1301" max="1301" width="14.44140625" style="221" bestFit="1" customWidth="1"/>
    <col min="1302" max="1536" width="9.109375" style="221"/>
    <col min="1537" max="1537" width="6.44140625" style="221" bestFit="1" customWidth="1"/>
    <col min="1538" max="1538" width="46.33203125" style="221" customWidth="1"/>
    <col min="1539" max="1539" width="13.88671875" style="221" customWidth="1"/>
    <col min="1540" max="1541" width="14.44140625" style="221" customWidth="1"/>
    <col min="1542" max="1542" width="16.33203125" style="221" customWidth="1"/>
    <col min="1543" max="1543" width="16.5546875" style="221" customWidth="1"/>
    <col min="1544" max="1544" width="16.109375" style="221" customWidth="1"/>
    <col min="1545" max="1545" width="14.5546875" style="221" customWidth="1"/>
    <col min="1546" max="1546" width="17.6640625" style="221" customWidth="1"/>
    <col min="1547" max="1547" width="15.5546875" style="221" customWidth="1"/>
    <col min="1548" max="1548" width="18.109375" style="221" customWidth="1"/>
    <col min="1549" max="1549" width="20.5546875" style="221" customWidth="1"/>
    <col min="1550" max="1550" width="17.109375" style="221" customWidth="1"/>
    <col min="1551" max="1551" width="21.44140625" style="221" customWidth="1"/>
    <col min="1552" max="1552" width="18.5546875" style="221" customWidth="1"/>
    <col min="1553" max="1553" width="17.44140625" style="221" customWidth="1"/>
    <col min="1554" max="1554" width="18.109375" style="221" customWidth="1"/>
    <col min="1555" max="1555" width="17.88671875" style="221" customWidth="1"/>
    <col min="1556" max="1556" width="10.109375" style="221" bestFit="1" customWidth="1"/>
    <col min="1557" max="1557" width="14.44140625" style="221" bestFit="1" customWidth="1"/>
    <col min="1558" max="1792" width="9.109375" style="221"/>
    <col min="1793" max="1793" width="6.44140625" style="221" bestFit="1" customWidth="1"/>
    <col min="1794" max="1794" width="46.33203125" style="221" customWidth="1"/>
    <col min="1795" max="1795" width="13.88671875" style="221" customWidth="1"/>
    <col min="1796" max="1797" width="14.44140625" style="221" customWidth="1"/>
    <col min="1798" max="1798" width="16.33203125" style="221" customWidth="1"/>
    <col min="1799" max="1799" width="16.5546875" style="221" customWidth="1"/>
    <col min="1800" max="1800" width="16.109375" style="221" customWidth="1"/>
    <col min="1801" max="1801" width="14.5546875" style="221" customWidth="1"/>
    <col min="1802" max="1802" width="17.6640625" style="221" customWidth="1"/>
    <col min="1803" max="1803" width="15.5546875" style="221" customWidth="1"/>
    <col min="1804" max="1804" width="18.109375" style="221" customWidth="1"/>
    <col min="1805" max="1805" width="20.5546875" style="221" customWidth="1"/>
    <col min="1806" max="1806" width="17.109375" style="221" customWidth="1"/>
    <col min="1807" max="1807" width="21.44140625" style="221" customWidth="1"/>
    <col min="1808" max="1808" width="18.5546875" style="221" customWidth="1"/>
    <col min="1809" max="1809" width="17.44140625" style="221" customWidth="1"/>
    <col min="1810" max="1810" width="18.109375" style="221" customWidth="1"/>
    <col min="1811" max="1811" width="17.88671875" style="221" customWidth="1"/>
    <col min="1812" max="1812" width="10.109375" style="221" bestFit="1" customWidth="1"/>
    <col min="1813" max="1813" width="14.44140625" style="221" bestFit="1" customWidth="1"/>
    <col min="1814" max="2048" width="9.109375" style="221"/>
    <col min="2049" max="2049" width="6.44140625" style="221" bestFit="1" customWidth="1"/>
    <col min="2050" max="2050" width="46.33203125" style="221" customWidth="1"/>
    <col min="2051" max="2051" width="13.88671875" style="221" customWidth="1"/>
    <col min="2052" max="2053" width="14.44140625" style="221" customWidth="1"/>
    <col min="2054" max="2054" width="16.33203125" style="221" customWidth="1"/>
    <col min="2055" max="2055" width="16.5546875" style="221" customWidth="1"/>
    <col min="2056" max="2056" width="16.109375" style="221" customWidth="1"/>
    <col min="2057" max="2057" width="14.5546875" style="221" customWidth="1"/>
    <col min="2058" max="2058" width="17.6640625" style="221" customWidth="1"/>
    <col min="2059" max="2059" width="15.5546875" style="221" customWidth="1"/>
    <col min="2060" max="2060" width="18.109375" style="221" customWidth="1"/>
    <col min="2061" max="2061" width="20.5546875" style="221" customWidth="1"/>
    <col min="2062" max="2062" width="17.109375" style="221" customWidth="1"/>
    <col min="2063" max="2063" width="21.44140625" style="221" customWidth="1"/>
    <col min="2064" max="2064" width="18.5546875" style="221" customWidth="1"/>
    <col min="2065" max="2065" width="17.44140625" style="221" customWidth="1"/>
    <col min="2066" max="2066" width="18.109375" style="221" customWidth="1"/>
    <col min="2067" max="2067" width="17.88671875" style="221" customWidth="1"/>
    <col min="2068" max="2068" width="10.109375" style="221" bestFit="1" customWidth="1"/>
    <col min="2069" max="2069" width="14.44140625" style="221" bestFit="1" customWidth="1"/>
    <col min="2070" max="2304" width="9.109375" style="221"/>
    <col min="2305" max="2305" width="6.44140625" style="221" bestFit="1" customWidth="1"/>
    <col min="2306" max="2306" width="46.33203125" style="221" customWidth="1"/>
    <col min="2307" max="2307" width="13.88671875" style="221" customWidth="1"/>
    <col min="2308" max="2309" width="14.44140625" style="221" customWidth="1"/>
    <col min="2310" max="2310" width="16.33203125" style="221" customWidth="1"/>
    <col min="2311" max="2311" width="16.5546875" style="221" customWidth="1"/>
    <col min="2312" max="2312" width="16.109375" style="221" customWidth="1"/>
    <col min="2313" max="2313" width="14.5546875" style="221" customWidth="1"/>
    <col min="2314" max="2314" width="17.6640625" style="221" customWidth="1"/>
    <col min="2315" max="2315" width="15.5546875" style="221" customWidth="1"/>
    <col min="2316" max="2316" width="18.109375" style="221" customWidth="1"/>
    <col min="2317" max="2317" width="20.5546875" style="221" customWidth="1"/>
    <col min="2318" max="2318" width="17.109375" style="221" customWidth="1"/>
    <col min="2319" max="2319" width="21.44140625" style="221" customWidth="1"/>
    <col min="2320" max="2320" width="18.5546875" style="221" customWidth="1"/>
    <col min="2321" max="2321" width="17.44140625" style="221" customWidth="1"/>
    <col min="2322" max="2322" width="18.109375" style="221" customWidth="1"/>
    <col min="2323" max="2323" width="17.88671875" style="221" customWidth="1"/>
    <col min="2324" max="2324" width="10.109375" style="221" bestFit="1" customWidth="1"/>
    <col min="2325" max="2325" width="14.44140625" style="221" bestFit="1" customWidth="1"/>
    <col min="2326" max="2560" width="9.109375" style="221"/>
    <col min="2561" max="2561" width="6.44140625" style="221" bestFit="1" customWidth="1"/>
    <col min="2562" max="2562" width="46.33203125" style="221" customWidth="1"/>
    <col min="2563" max="2563" width="13.88671875" style="221" customWidth="1"/>
    <col min="2564" max="2565" width="14.44140625" style="221" customWidth="1"/>
    <col min="2566" max="2566" width="16.33203125" style="221" customWidth="1"/>
    <col min="2567" max="2567" width="16.5546875" style="221" customWidth="1"/>
    <col min="2568" max="2568" width="16.109375" style="221" customWidth="1"/>
    <col min="2569" max="2569" width="14.5546875" style="221" customWidth="1"/>
    <col min="2570" max="2570" width="17.6640625" style="221" customWidth="1"/>
    <col min="2571" max="2571" width="15.5546875" style="221" customWidth="1"/>
    <col min="2572" max="2572" width="18.109375" style="221" customWidth="1"/>
    <col min="2573" max="2573" width="20.5546875" style="221" customWidth="1"/>
    <col min="2574" max="2574" width="17.109375" style="221" customWidth="1"/>
    <col min="2575" max="2575" width="21.44140625" style="221" customWidth="1"/>
    <col min="2576" max="2576" width="18.5546875" style="221" customWidth="1"/>
    <col min="2577" max="2577" width="17.44140625" style="221" customWidth="1"/>
    <col min="2578" max="2578" width="18.109375" style="221" customWidth="1"/>
    <col min="2579" max="2579" width="17.88671875" style="221" customWidth="1"/>
    <col min="2580" max="2580" width="10.109375" style="221" bestFit="1" customWidth="1"/>
    <col min="2581" max="2581" width="14.44140625" style="221" bestFit="1" customWidth="1"/>
    <col min="2582" max="2816" width="9.109375" style="221"/>
    <col min="2817" max="2817" width="6.44140625" style="221" bestFit="1" customWidth="1"/>
    <col min="2818" max="2818" width="46.33203125" style="221" customWidth="1"/>
    <col min="2819" max="2819" width="13.88671875" style="221" customWidth="1"/>
    <col min="2820" max="2821" width="14.44140625" style="221" customWidth="1"/>
    <col min="2822" max="2822" width="16.33203125" style="221" customWidth="1"/>
    <col min="2823" max="2823" width="16.5546875" style="221" customWidth="1"/>
    <col min="2824" max="2824" width="16.109375" style="221" customWidth="1"/>
    <col min="2825" max="2825" width="14.5546875" style="221" customWidth="1"/>
    <col min="2826" max="2826" width="17.6640625" style="221" customWidth="1"/>
    <col min="2827" max="2827" width="15.5546875" style="221" customWidth="1"/>
    <col min="2828" max="2828" width="18.109375" style="221" customWidth="1"/>
    <col min="2829" max="2829" width="20.5546875" style="221" customWidth="1"/>
    <col min="2830" max="2830" width="17.109375" style="221" customWidth="1"/>
    <col min="2831" max="2831" width="21.44140625" style="221" customWidth="1"/>
    <col min="2832" max="2832" width="18.5546875" style="221" customWidth="1"/>
    <col min="2833" max="2833" width="17.44140625" style="221" customWidth="1"/>
    <col min="2834" max="2834" width="18.109375" style="221" customWidth="1"/>
    <col min="2835" max="2835" width="17.88671875" style="221" customWidth="1"/>
    <col min="2836" max="2836" width="10.109375" style="221" bestFit="1" customWidth="1"/>
    <col min="2837" max="2837" width="14.44140625" style="221" bestFit="1" customWidth="1"/>
    <col min="2838" max="3072" width="9.109375" style="221"/>
    <col min="3073" max="3073" width="6.44140625" style="221" bestFit="1" customWidth="1"/>
    <col min="3074" max="3074" width="46.33203125" style="221" customWidth="1"/>
    <col min="3075" max="3075" width="13.88671875" style="221" customWidth="1"/>
    <col min="3076" max="3077" width="14.44140625" style="221" customWidth="1"/>
    <col min="3078" max="3078" width="16.33203125" style="221" customWidth="1"/>
    <col min="3079" max="3079" width="16.5546875" style="221" customWidth="1"/>
    <col min="3080" max="3080" width="16.109375" style="221" customWidth="1"/>
    <col min="3081" max="3081" width="14.5546875" style="221" customWidth="1"/>
    <col min="3082" max="3082" width="17.6640625" style="221" customWidth="1"/>
    <col min="3083" max="3083" width="15.5546875" style="221" customWidth="1"/>
    <col min="3084" max="3084" width="18.109375" style="221" customWidth="1"/>
    <col min="3085" max="3085" width="20.5546875" style="221" customWidth="1"/>
    <col min="3086" max="3086" width="17.109375" style="221" customWidth="1"/>
    <col min="3087" max="3087" width="21.44140625" style="221" customWidth="1"/>
    <col min="3088" max="3088" width="18.5546875" style="221" customWidth="1"/>
    <col min="3089" max="3089" width="17.44140625" style="221" customWidth="1"/>
    <col min="3090" max="3090" width="18.109375" style="221" customWidth="1"/>
    <col min="3091" max="3091" width="17.88671875" style="221" customWidth="1"/>
    <col min="3092" max="3092" width="10.109375" style="221" bestFit="1" customWidth="1"/>
    <col min="3093" max="3093" width="14.44140625" style="221" bestFit="1" customWidth="1"/>
    <col min="3094" max="3328" width="9.109375" style="221"/>
    <col min="3329" max="3329" width="6.44140625" style="221" bestFit="1" customWidth="1"/>
    <col min="3330" max="3330" width="46.33203125" style="221" customWidth="1"/>
    <col min="3331" max="3331" width="13.88671875" style="221" customWidth="1"/>
    <col min="3332" max="3333" width="14.44140625" style="221" customWidth="1"/>
    <col min="3334" max="3334" width="16.33203125" style="221" customWidth="1"/>
    <col min="3335" max="3335" width="16.5546875" style="221" customWidth="1"/>
    <col min="3336" max="3336" width="16.109375" style="221" customWidth="1"/>
    <col min="3337" max="3337" width="14.5546875" style="221" customWidth="1"/>
    <col min="3338" max="3338" width="17.6640625" style="221" customWidth="1"/>
    <col min="3339" max="3339" width="15.5546875" style="221" customWidth="1"/>
    <col min="3340" max="3340" width="18.109375" style="221" customWidth="1"/>
    <col min="3341" max="3341" width="20.5546875" style="221" customWidth="1"/>
    <col min="3342" max="3342" width="17.109375" style="221" customWidth="1"/>
    <col min="3343" max="3343" width="21.44140625" style="221" customWidth="1"/>
    <col min="3344" max="3344" width="18.5546875" style="221" customWidth="1"/>
    <col min="3345" max="3345" width="17.44140625" style="221" customWidth="1"/>
    <col min="3346" max="3346" width="18.109375" style="221" customWidth="1"/>
    <col min="3347" max="3347" width="17.88671875" style="221" customWidth="1"/>
    <col min="3348" max="3348" width="10.109375" style="221" bestFit="1" customWidth="1"/>
    <col min="3349" max="3349" width="14.44140625" style="221" bestFit="1" customWidth="1"/>
    <col min="3350" max="3584" width="9.109375" style="221"/>
    <col min="3585" max="3585" width="6.44140625" style="221" bestFit="1" customWidth="1"/>
    <col min="3586" max="3586" width="46.33203125" style="221" customWidth="1"/>
    <col min="3587" max="3587" width="13.88671875" style="221" customWidth="1"/>
    <col min="3588" max="3589" width="14.44140625" style="221" customWidth="1"/>
    <col min="3590" max="3590" width="16.33203125" style="221" customWidth="1"/>
    <col min="3591" max="3591" width="16.5546875" style="221" customWidth="1"/>
    <col min="3592" max="3592" width="16.109375" style="221" customWidth="1"/>
    <col min="3593" max="3593" width="14.5546875" style="221" customWidth="1"/>
    <col min="3594" max="3594" width="17.6640625" style="221" customWidth="1"/>
    <col min="3595" max="3595" width="15.5546875" style="221" customWidth="1"/>
    <col min="3596" max="3596" width="18.109375" style="221" customWidth="1"/>
    <col min="3597" max="3597" width="20.5546875" style="221" customWidth="1"/>
    <col min="3598" max="3598" width="17.109375" style="221" customWidth="1"/>
    <col min="3599" max="3599" width="21.44140625" style="221" customWidth="1"/>
    <col min="3600" max="3600" width="18.5546875" style="221" customWidth="1"/>
    <col min="3601" max="3601" width="17.44140625" style="221" customWidth="1"/>
    <col min="3602" max="3602" width="18.109375" style="221" customWidth="1"/>
    <col min="3603" max="3603" width="17.88671875" style="221" customWidth="1"/>
    <col min="3604" max="3604" width="10.109375" style="221" bestFit="1" customWidth="1"/>
    <col min="3605" max="3605" width="14.44140625" style="221" bestFit="1" customWidth="1"/>
    <col min="3606" max="3840" width="9.109375" style="221"/>
    <col min="3841" max="3841" width="6.44140625" style="221" bestFit="1" customWidth="1"/>
    <col min="3842" max="3842" width="46.33203125" style="221" customWidth="1"/>
    <col min="3843" max="3843" width="13.88671875" style="221" customWidth="1"/>
    <col min="3844" max="3845" width="14.44140625" style="221" customWidth="1"/>
    <col min="3846" max="3846" width="16.33203125" style="221" customWidth="1"/>
    <col min="3847" max="3847" width="16.5546875" style="221" customWidth="1"/>
    <col min="3848" max="3848" width="16.109375" style="221" customWidth="1"/>
    <col min="3849" max="3849" width="14.5546875" style="221" customWidth="1"/>
    <col min="3850" max="3850" width="17.6640625" style="221" customWidth="1"/>
    <col min="3851" max="3851" width="15.5546875" style="221" customWidth="1"/>
    <col min="3852" max="3852" width="18.109375" style="221" customWidth="1"/>
    <col min="3853" max="3853" width="20.5546875" style="221" customWidth="1"/>
    <col min="3854" max="3854" width="17.109375" style="221" customWidth="1"/>
    <col min="3855" max="3855" width="21.44140625" style="221" customWidth="1"/>
    <col min="3856" max="3856" width="18.5546875" style="221" customWidth="1"/>
    <col min="3857" max="3857" width="17.44140625" style="221" customWidth="1"/>
    <col min="3858" max="3858" width="18.109375" style="221" customWidth="1"/>
    <col min="3859" max="3859" width="17.88671875" style="221" customWidth="1"/>
    <col min="3860" max="3860" width="10.109375" style="221" bestFit="1" customWidth="1"/>
    <col min="3861" max="3861" width="14.44140625" style="221" bestFit="1" customWidth="1"/>
    <col min="3862" max="4096" width="9.109375" style="221"/>
    <col min="4097" max="4097" width="6.44140625" style="221" bestFit="1" customWidth="1"/>
    <col min="4098" max="4098" width="46.33203125" style="221" customWidth="1"/>
    <col min="4099" max="4099" width="13.88671875" style="221" customWidth="1"/>
    <col min="4100" max="4101" width="14.44140625" style="221" customWidth="1"/>
    <col min="4102" max="4102" width="16.33203125" style="221" customWidth="1"/>
    <col min="4103" max="4103" width="16.5546875" style="221" customWidth="1"/>
    <col min="4104" max="4104" width="16.109375" style="221" customWidth="1"/>
    <col min="4105" max="4105" width="14.5546875" style="221" customWidth="1"/>
    <col min="4106" max="4106" width="17.6640625" style="221" customWidth="1"/>
    <col min="4107" max="4107" width="15.5546875" style="221" customWidth="1"/>
    <col min="4108" max="4108" width="18.109375" style="221" customWidth="1"/>
    <col min="4109" max="4109" width="20.5546875" style="221" customWidth="1"/>
    <col min="4110" max="4110" width="17.109375" style="221" customWidth="1"/>
    <col min="4111" max="4111" width="21.44140625" style="221" customWidth="1"/>
    <col min="4112" max="4112" width="18.5546875" style="221" customWidth="1"/>
    <col min="4113" max="4113" width="17.44140625" style="221" customWidth="1"/>
    <col min="4114" max="4114" width="18.109375" style="221" customWidth="1"/>
    <col min="4115" max="4115" width="17.88671875" style="221" customWidth="1"/>
    <col min="4116" max="4116" width="10.109375" style="221" bestFit="1" customWidth="1"/>
    <col min="4117" max="4117" width="14.44140625" style="221" bestFit="1" customWidth="1"/>
    <col min="4118" max="4352" width="9.109375" style="221"/>
    <col min="4353" max="4353" width="6.44140625" style="221" bestFit="1" customWidth="1"/>
    <col min="4354" max="4354" width="46.33203125" style="221" customWidth="1"/>
    <col min="4355" max="4355" width="13.88671875" style="221" customWidth="1"/>
    <col min="4356" max="4357" width="14.44140625" style="221" customWidth="1"/>
    <col min="4358" max="4358" width="16.33203125" style="221" customWidth="1"/>
    <col min="4359" max="4359" width="16.5546875" style="221" customWidth="1"/>
    <col min="4360" max="4360" width="16.109375" style="221" customWidth="1"/>
    <col min="4361" max="4361" width="14.5546875" style="221" customWidth="1"/>
    <col min="4362" max="4362" width="17.6640625" style="221" customWidth="1"/>
    <col min="4363" max="4363" width="15.5546875" style="221" customWidth="1"/>
    <col min="4364" max="4364" width="18.109375" style="221" customWidth="1"/>
    <col min="4365" max="4365" width="20.5546875" style="221" customWidth="1"/>
    <col min="4366" max="4366" width="17.109375" style="221" customWidth="1"/>
    <col min="4367" max="4367" width="21.44140625" style="221" customWidth="1"/>
    <col min="4368" max="4368" width="18.5546875" style="221" customWidth="1"/>
    <col min="4369" max="4369" width="17.44140625" style="221" customWidth="1"/>
    <col min="4370" max="4370" width="18.109375" style="221" customWidth="1"/>
    <col min="4371" max="4371" width="17.88671875" style="221" customWidth="1"/>
    <col min="4372" max="4372" width="10.109375" style="221" bestFit="1" customWidth="1"/>
    <col min="4373" max="4373" width="14.44140625" style="221" bestFit="1" customWidth="1"/>
    <col min="4374" max="4608" width="9.109375" style="221"/>
    <col min="4609" max="4609" width="6.44140625" style="221" bestFit="1" customWidth="1"/>
    <col min="4610" max="4610" width="46.33203125" style="221" customWidth="1"/>
    <col min="4611" max="4611" width="13.88671875" style="221" customWidth="1"/>
    <col min="4612" max="4613" width="14.44140625" style="221" customWidth="1"/>
    <col min="4614" max="4614" width="16.33203125" style="221" customWidth="1"/>
    <col min="4615" max="4615" width="16.5546875" style="221" customWidth="1"/>
    <col min="4616" max="4616" width="16.109375" style="221" customWidth="1"/>
    <col min="4617" max="4617" width="14.5546875" style="221" customWidth="1"/>
    <col min="4618" max="4618" width="17.6640625" style="221" customWidth="1"/>
    <col min="4619" max="4619" width="15.5546875" style="221" customWidth="1"/>
    <col min="4620" max="4620" width="18.109375" style="221" customWidth="1"/>
    <col min="4621" max="4621" width="20.5546875" style="221" customWidth="1"/>
    <col min="4622" max="4622" width="17.109375" style="221" customWidth="1"/>
    <col min="4623" max="4623" width="21.44140625" style="221" customWidth="1"/>
    <col min="4624" max="4624" width="18.5546875" style="221" customWidth="1"/>
    <col min="4625" max="4625" width="17.44140625" style="221" customWidth="1"/>
    <col min="4626" max="4626" width="18.109375" style="221" customWidth="1"/>
    <col min="4627" max="4627" width="17.88671875" style="221" customWidth="1"/>
    <col min="4628" max="4628" width="10.109375" style="221" bestFit="1" customWidth="1"/>
    <col min="4629" max="4629" width="14.44140625" style="221" bestFit="1" customWidth="1"/>
    <col min="4630" max="4864" width="9.109375" style="221"/>
    <col min="4865" max="4865" width="6.44140625" style="221" bestFit="1" customWidth="1"/>
    <col min="4866" max="4866" width="46.33203125" style="221" customWidth="1"/>
    <col min="4867" max="4867" width="13.88671875" style="221" customWidth="1"/>
    <col min="4868" max="4869" width="14.44140625" style="221" customWidth="1"/>
    <col min="4870" max="4870" width="16.33203125" style="221" customWidth="1"/>
    <col min="4871" max="4871" width="16.5546875" style="221" customWidth="1"/>
    <col min="4872" max="4872" width="16.109375" style="221" customWidth="1"/>
    <col min="4873" max="4873" width="14.5546875" style="221" customWidth="1"/>
    <col min="4874" max="4874" width="17.6640625" style="221" customWidth="1"/>
    <col min="4875" max="4875" width="15.5546875" style="221" customWidth="1"/>
    <col min="4876" max="4876" width="18.109375" style="221" customWidth="1"/>
    <col min="4877" max="4877" width="20.5546875" style="221" customWidth="1"/>
    <col min="4878" max="4878" width="17.109375" style="221" customWidth="1"/>
    <col min="4879" max="4879" width="21.44140625" style="221" customWidth="1"/>
    <col min="4880" max="4880" width="18.5546875" style="221" customWidth="1"/>
    <col min="4881" max="4881" width="17.44140625" style="221" customWidth="1"/>
    <col min="4882" max="4882" width="18.109375" style="221" customWidth="1"/>
    <col min="4883" max="4883" width="17.88671875" style="221" customWidth="1"/>
    <col min="4884" max="4884" width="10.109375" style="221" bestFit="1" customWidth="1"/>
    <col min="4885" max="4885" width="14.44140625" style="221" bestFit="1" customWidth="1"/>
    <col min="4886" max="5120" width="9.109375" style="221"/>
    <col min="5121" max="5121" width="6.44140625" style="221" bestFit="1" customWidth="1"/>
    <col min="5122" max="5122" width="46.33203125" style="221" customWidth="1"/>
    <col min="5123" max="5123" width="13.88671875" style="221" customWidth="1"/>
    <col min="5124" max="5125" width="14.44140625" style="221" customWidth="1"/>
    <col min="5126" max="5126" width="16.33203125" style="221" customWidth="1"/>
    <col min="5127" max="5127" width="16.5546875" style="221" customWidth="1"/>
    <col min="5128" max="5128" width="16.109375" style="221" customWidth="1"/>
    <col min="5129" max="5129" width="14.5546875" style="221" customWidth="1"/>
    <col min="5130" max="5130" width="17.6640625" style="221" customWidth="1"/>
    <col min="5131" max="5131" width="15.5546875" style="221" customWidth="1"/>
    <col min="5132" max="5132" width="18.109375" style="221" customWidth="1"/>
    <col min="5133" max="5133" width="20.5546875" style="221" customWidth="1"/>
    <col min="5134" max="5134" width="17.109375" style="221" customWidth="1"/>
    <col min="5135" max="5135" width="21.44140625" style="221" customWidth="1"/>
    <col min="5136" max="5136" width="18.5546875" style="221" customWidth="1"/>
    <col min="5137" max="5137" width="17.44140625" style="221" customWidth="1"/>
    <col min="5138" max="5138" width="18.109375" style="221" customWidth="1"/>
    <col min="5139" max="5139" width="17.88671875" style="221" customWidth="1"/>
    <col min="5140" max="5140" width="10.109375" style="221" bestFit="1" customWidth="1"/>
    <col min="5141" max="5141" width="14.44140625" style="221" bestFit="1" customWidth="1"/>
    <col min="5142" max="5376" width="9.109375" style="221"/>
    <col min="5377" max="5377" width="6.44140625" style="221" bestFit="1" customWidth="1"/>
    <col min="5378" max="5378" width="46.33203125" style="221" customWidth="1"/>
    <col min="5379" max="5379" width="13.88671875" style="221" customWidth="1"/>
    <col min="5380" max="5381" width="14.44140625" style="221" customWidth="1"/>
    <col min="5382" max="5382" width="16.33203125" style="221" customWidth="1"/>
    <col min="5383" max="5383" width="16.5546875" style="221" customWidth="1"/>
    <col min="5384" max="5384" width="16.109375" style="221" customWidth="1"/>
    <col min="5385" max="5385" width="14.5546875" style="221" customWidth="1"/>
    <col min="5386" max="5386" width="17.6640625" style="221" customWidth="1"/>
    <col min="5387" max="5387" width="15.5546875" style="221" customWidth="1"/>
    <col min="5388" max="5388" width="18.109375" style="221" customWidth="1"/>
    <col min="5389" max="5389" width="20.5546875" style="221" customWidth="1"/>
    <col min="5390" max="5390" width="17.109375" style="221" customWidth="1"/>
    <col min="5391" max="5391" width="21.44140625" style="221" customWidth="1"/>
    <col min="5392" max="5392" width="18.5546875" style="221" customWidth="1"/>
    <col min="5393" max="5393" width="17.44140625" style="221" customWidth="1"/>
    <col min="5394" max="5394" width="18.109375" style="221" customWidth="1"/>
    <col min="5395" max="5395" width="17.88671875" style="221" customWidth="1"/>
    <col min="5396" max="5396" width="10.109375" style="221" bestFit="1" customWidth="1"/>
    <col min="5397" max="5397" width="14.44140625" style="221" bestFit="1" customWidth="1"/>
    <col min="5398" max="5632" width="9.109375" style="221"/>
    <col min="5633" max="5633" width="6.44140625" style="221" bestFit="1" customWidth="1"/>
    <col min="5634" max="5634" width="46.33203125" style="221" customWidth="1"/>
    <col min="5635" max="5635" width="13.88671875" style="221" customWidth="1"/>
    <col min="5636" max="5637" width="14.44140625" style="221" customWidth="1"/>
    <col min="5638" max="5638" width="16.33203125" style="221" customWidth="1"/>
    <col min="5639" max="5639" width="16.5546875" style="221" customWidth="1"/>
    <col min="5640" max="5640" width="16.109375" style="221" customWidth="1"/>
    <col min="5641" max="5641" width="14.5546875" style="221" customWidth="1"/>
    <col min="5642" max="5642" width="17.6640625" style="221" customWidth="1"/>
    <col min="5643" max="5643" width="15.5546875" style="221" customWidth="1"/>
    <col min="5644" max="5644" width="18.109375" style="221" customWidth="1"/>
    <col min="5645" max="5645" width="20.5546875" style="221" customWidth="1"/>
    <col min="5646" max="5646" width="17.109375" style="221" customWidth="1"/>
    <col min="5647" max="5647" width="21.44140625" style="221" customWidth="1"/>
    <col min="5648" max="5648" width="18.5546875" style="221" customWidth="1"/>
    <col min="5649" max="5649" width="17.44140625" style="221" customWidth="1"/>
    <col min="5650" max="5650" width="18.109375" style="221" customWidth="1"/>
    <col min="5651" max="5651" width="17.88671875" style="221" customWidth="1"/>
    <col min="5652" max="5652" width="10.109375" style="221" bestFit="1" customWidth="1"/>
    <col min="5653" max="5653" width="14.44140625" style="221" bestFit="1" customWidth="1"/>
    <col min="5654" max="5888" width="9.109375" style="221"/>
    <col min="5889" max="5889" width="6.44140625" style="221" bestFit="1" customWidth="1"/>
    <col min="5890" max="5890" width="46.33203125" style="221" customWidth="1"/>
    <col min="5891" max="5891" width="13.88671875" style="221" customWidth="1"/>
    <col min="5892" max="5893" width="14.44140625" style="221" customWidth="1"/>
    <col min="5894" max="5894" width="16.33203125" style="221" customWidth="1"/>
    <col min="5895" max="5895" width="16.5546875" style="221" customWidth="1"/>
    <col min="5896" max="5896" width="16.109375" style="221" customWidth="1"/>
    <col min="5897" max="5897" width="14.5546875" style="221" customWidth="1"/>
    <col min="5898" max="5898" width="17.6640625" style="221" customWidth="1"/>
    <col min="5899" max="5899" width="15.5546875" style="221" customWidth="1"/>
    <col min="5900" max="5900" width="18.109375" style="221" customWidth="1"/>
    <col min="5901" max="5901" width="20.5546875" style="221" customWidth="1"/>
    <col min="5902" max="5902" width="17.109375" style="221" customWidth="1"/>
    <col min="5903" max="5903" width="21.44140625" style="221" customWidth="1"/>
    <col min="5904" max="5904" width="18.5546875" style="221" customWidth="1"/>
    <col min="5905" max="5905" width="17.44140625" style="221" customWidth="1"/>
    <col min="5906" max="5906" width="18.109375" style="221" customWidth="1"/>
    <col min="5907" max="5907" width="17.88671875" style="221" customWidth="1"/>
    <col min="5908" max="5908" width="10.109375" style="221" bestFit="1" customWidth="1"/>
    <col min="5909" max="5909" width="14.44140625" style="221" bestFit="1" customWidth="1"/>
    <col min="5910" max="6144" width="9.109375" style="221"/>
    <col min="6145" max="6145" width="6.44140625" style="221" bestFit="1" customWidth="1"/>
    <col min="6146" max="6146" width="46.33203125" style="221" customWidth="1"/>
    <col min="6147" max="6147" width="13.88671875" style="221" customWidth="1"/>
    <col min="6148" max="6149" width="14.44140625" style="221" customWidth="1"/>
    <col min="6150" max="6150" width="16.33203125" style="221" customWidth="1"/>
    <col min="6151" max="6151" width="16.5546875" style="221" customWidth="1"/>
    <col min="6152" max="6152" width="16.109375" style="221" customWidth="1"/>
    <col min="6153" max="6153" width="14.5546875" style="221" customWidth="1"/>
    <col min="6154" max="6154" width="17.6640625" style="221" customWidth="1"/>
    <col min="6155" max="6155" width="15.5546875" style="221" customWidth="1"/>
    <col min="6156" max="6156" width="18.109375" style="221" customWidth="1"/>
    <col min="6157" max="6157" width="20.5546875" style="221" customWidth="1"/>
    <col min="6158" max="6158" width="17.109375" style="221" customWidth="1"/>
    <col min="6159" max="6159" width="21.44140625" style="221" customWidth="1"/>
    <col min="6160" max="6160" width="18.5546875" style="221" customWidth="1"/>
    <col min="6161" max="6161" width="17.44140625" style="221" customWidth="1"/>
    <col min="6162" max="6162" width="18.109375" style="221" customWidth="1"/>
    <col min="6163" max="6163" width="17.88671875" style="221" customWidth="1"/>
    <col min="6164" max="6164" width="10.109375" style="221" bestFit="1" customWidth="1"/>
    <col min="6165" max="6165" width="14.44140625" style="221" bestFit="1" customWidth="1"/>
    <col min="6166" max="6400" width="9.109375" style="221"/>
    <col min="6401" max="6401" width="6.44140625" style="221" bestFit="1" customWidth="1"/>
    <col min="6402" max="6402" width="46.33203125" style="221" customWidth="1"/>
    <col min="6403" max="6403" width="13.88671875" style="221" customWidth="1"/>
    <col min="6404" max="6405" width="14.44140625" style="221" customWidth="1"/>
    <col min="6406" max="6406" width="16.33203125" style="221" customWidth="1"/>
    <col min="6407" max="6407" width="16.5546875" style="221" customWidth="1"/>
    <col min="6408" max="6408" width="16.109375" style="221" customWidth="1"/>
    <col min="6409" max="6409" width="14.5546875" style="221" customWidth="1"/>
    <col min="6410" max="6410" width="17.6640625" style="221" customWidth="1"/>
    <col min="6411" max="6411" width="15.5546875" style="221" customWidth="1"/>
    <col min="6412" max="6412" width="18.109375" style="221" customWidth="1"/>
    <col min="6413" max="6413" width="20.5546875" style="221" customWidth="1"/>
    <col min="6414" max="6414" width="17.109375" style="221" customWidth="1"/>
    <col min="6415" max="6415" width="21.44140625" style="221" customWidth="1"/>
    <col min="6416" max="6416" width="18.5546875" style="221" customWidth="1"/>
    <col min="6417" max="6417" width="17.44140625" style="221" customWidth="1"/>
    <col min="6418" max="6418" width="18.109375" style="221" customWidth="1"/>
    <col min="6419" max="6419" width="17.88671875" style="221" customWidth="1"/>
    <col min="6420" max="6420" width="10.109375" style="221" bestFit="1" customWidth="1"/>
    <col min="6421" max="6421" width="14.44140625" style="221" bestFit="1" customWidth="1"/>
    <col min="6422" max="6656" width="9.109375" style="221"/>
    <col min="6657" max="6657" width="6.44140625" style="221" bestFit="1" customWidth="1"/>
    <col min="6658" max="6658" width="46.33203125" style="221" customWidth="1"/>
    <col min="6659" max="6659" width="13.88671875" style="221" customWidth="1"/>
    <col min="6660" max="6661" width="14.44140625" style="221" customWidth="1"/>
    <col min="6662" max="6662" width="16.33203125" style="221" customWidth="1"/>
    <col min="6663" max="6663" width="16.5546875" style="221" customWidth="1"/>
    <col min="6664" max="6664" width="16.109375" style="221" customWidth="1"/>
    <col min="6665" max="6665" width="14.5546875" style="221" customWidth="1"/>
    <col min="6666" max="6666" width="17.6640625" style="221" customWidth="1"/>
    <col min="6667" max="6667" width="15.5546875" style="221" customWidth="1"/>
    <col min="6668" max="6668" width="18.109375" style="221" customWidth="1"/>
    <col min="6669" max="6669" width="20.5546875" style="221" customWidth="1"/>
    <col min="6670" max="6670" width="17.109375" style="221" customWidth="1"/>
    <col min="6671" max="6671" width="21.44140625" style="221" customWidth="1"/>
    <col min="6672" max="6672" width="18.5546875" style="221" customWidth="1"/>
    <col min="6673" max="6673" width="17.44140625" style="221" customWidth="1"/>
    <col min="6674" max="6674" width="18.109375" style="221" customWidth="1"/>
    <col min="6675" max="6675" width="17.88671875" style="221" customWidth="1"/>
    <col min="6676" max="6676" width="10.109375" style="221" bestFit="1" customWidth="1"/>
    <col min="6677" max="6677" width="14.44140625" style="221" bestFit="1" customWidth="1"/>
    <col min="6678" max="6912" width="9.109375" style="221"/>
    <col min="6913" max="6913" width="6.44140625" style="221" bestFit="1" customWidth="1"/>
    <col min="6914" max="6914" width="46.33203125" style="221" customWidth="1"/>
    <col min="6915" max="6915" width="13.88671875" style="221" customWidth="1"/>
    <col min="6916" max="6917" width="14.44140625" style="221" customWidth="1"/>
    <col min="6918" max="6918" width="16.33203125" style="221" customWidth="1"/>
    <col min="6919" max="6919" width="16.5546875" style="221" customWidth="1"/>
    <col min="6920" max="6920" width="16.109375" style="221" customWidth="1"/>
    <col min="6921" max="6921" width="14.5546875" style="221" customWidth="1"/>
    <col min="6922" max="6922" width="17.6640625" style="221" customWidth="1"/>
    <col min="6923" max="6923" width="15.5546875" style="221" customWidth="1"/>
    <col min="6924" max="6924" width="18.109375" style="221" customWidth="1"/>
    <col min="6925" max="6925" width="20.5546875" style="221" customWidth="1"/>
    <col min="6926" max="6926" width="17.109375" style="221" customWidth="1"/>
    <col min="6927" max="6927" width="21.44140625" style="221" customWidth="1"/>
    <col min="6928" max="6928" width="18.5546875" style="221" customWidth="1"/>
    <col min="6929" max="6929" width="17.44140625" style="221" customWidth="1"/>
    <col min="6930" max="6930" width="18.109375" style="221" customWidth="1"/>
    <col min="6931" max="6931" width="17.88671875" style="221" customWidth="1"/>
    <col min="6932" max="6932" width="10.109375" style="221" bestFit="1" customWidth="1"/>
    <col min="6933" max="6933" width="14.44140625" style="221" bestFit="1" customWidth="1"/>
    <col min="6934" max="7168" width="9.109375" style="221"/>
    <col min="7169" max="7169" width="6.44140625" style="221" bestFit="1" customWidth="1"/>
    <col min="7170" max="7170" width="46.33203125" style="221" customWidth="1"/>
    <col min="7171" max="7171" width="13.88671875" style="221" customWidth="1"/>
    <col min="7172" max="7173" width="14.44140625" style="221" customWidth="1"/>
    <col min="7174" max="7174" width="16.33203125" style="221" customWidth="1"/>
    <col min="7175" max="7175" width="16.5546875" style="221" customWidth="1"/>
    <col min="7176" max="7176" width="16.109375" style="221" customWidth="1"/>
    <col min="7177" max="7177" width="14.5546875" style="221" customWidth="1"/>
    <col min="7178" max="7178" width="17.6640625" style="221" customWidth="1"/>
    <col min="7179" max="7179" width="15.5546875" style="221" customWidth="1"/>
    <col min="7180" max="7180" width="18.109375" style="221" customWidth="1"/>
    <col min="7181" max="7181" width="20.5546875" style="221" customWidth="1"/>
    <col min="7182" max="7182" width="17.109375" style="221" customWidth="1"/>
    <col min="7183" max="7183" width="21.44140625" style="221" customWidth="1"/>
    <col min="7184" max="7184" width="18.5546875" style="221" customWidth="1"/>
    <col min="7185" max="7185" width="17.44140625" style="221" customWidth="1"/>
    <col min="7186" max="7186" width="18.109375" style="221" customWidth="1"/>
    <col min="7187" max="7187" width="17.88671875" style="221" customWidth="1"/>
    <col min="7188" max="7188" width="10.109375" style="221" bestFit="1" customWidth="1"/>
    <col min="7189" max="7189" width="14.44140625" style="221" bestFit="1" customWidth="1"/>
    <col min="7190" max="7424" width="9.109375" style="221"/>
    <col min="7425" max="7425" width="6.44140625" style="221" bestFit="1" customWidth="1"/>
    <col min="7426" max="7426" width="46.33203125" style="221" customWidth="1"/>
    <col min="7427" max="7427" width="13.88671875" style="221" customWidth="1"/>
    <col min="7428" max="7429" width="14.44140625" style="221" customWidth="1"/>
    <col min="7430" max="7430" width="16.33203125" style="221" customWidth="1"/>
    <col min="7431" max="7431" width="16.5546875" style="221" customWidth="1"/>
    <col min="7432" max="7432" width="16.109375" style="221" customWidth="1"/>
    <col min="7433" max="7433" width="14.5546875" style="221" customWidth="1"/>
    <col min="7434" max="7434" width="17.6640625" style="221" customWidth="1"/>
    <col min="7435" max="7435" width="15.5546875" style="221" customWidth="1"/>
    <col min="7436" max="7436" width="18.109375" style="221" customWidth="1"/>
    <col min="7437" max="7437" width="20.5546875" style="221" customWidth="1"/>
    <col min="7438" max="7438" width="17.109375" style="221" customWidth="1"/>
    <col min="7439" max="7439" width="21.44140625" style="221" customWidth="1"/>
    <col min="7440" max="7440" width="18.5546875" style="221" customWidth="1"/>
    <col min="7441" max="7441" width="17.44140625" style="221" customWidth="1"/>
    <col min="7442" max="7442" width="18.109375" style="221" customWidth="1"/>
    <col min="7443" max="7443" width="17.88671875" style="221" customWidth="1"/>
    <col min="7444" max="7444" width="10.109375" style="221" bestFit="1" customWidth="1"/>
    <col min="7445" max="7445" width="14.44140625" style="221" bestFit="1" customWidth="1"/>
    <col min="7446" max="7680" width="9.109375" style="221"/>
    <col min="7681" max="7681" width="6.44140625" style="221" bestFit="1" customWidth="1"/>
    <col min="7682" max="7682" width="46.33203125" style="221" customWidth="1"/>
    <col min="7683" max="7683" width="13.88671875" style="221" customWidth="1"/>
    <col min="7684" max="7685" width="14.44140625" style="221" customWidth="1"/>
    <col min="7686" max="7686" width="16.33203125" style="221" customWidth="1"/>
    <col min="7687" max="7687" width="16.5546875" style="221" customWidth="1"/>
    <col min="7688" max="7688" width="16.109375" style="221" customWidth="1"/>
    <col min="7689" max="7689" width="14.5546875" style="221" customWidth="1"/>
    <col min="7690" max="7690" width="17.6640625" style="221" customWidth="1"/>
    <col min="7691" max="7691" width="15.5546875" style="221" customWidth="1"/>
    <col min="7692" max="7692" width="18.109375" style="221" customWidth="1"/>
    <col min="7693" max="7693" width="20.5546875" style="221" customWidth="1"/>
    <col min="7694" max="7694" width="17.109375" style="221" customWidth="1"/>
    <col min="7695" max="7695" width="21.44140625" style="221" customWidth="1"/>
    <col min="7696" max="7696" width="18.5546875" style="221" customWidth="1"/>
    <col min="7697" max="7697" width="17.44140625" style="221" customWidth="1"/>
    <col min="7698" max="7698" width="18.109375" style="221" customWidth="1"/>
    <col min="7699" max="7699" width="17.88671875" style="221" customWidth="1"/>
    <col min="7700" max="7700" width="10.109375" style="221" bestFit="1" customWidth="1"/>
    <col min="7701" max="7701" width="14.44140625" style="221" bestFit="1" customWidth="1"/>
    <col min="7702" max="7936" width="9.109375" style="221"/>
    <col min="7937" max="7937" width="6.44140625" style="221" bestFit="1" customWidth="1"/>
    <col min="7938" max="7938" width="46.33203125" style="221" customWidth="1"/>
    <col min="7939" max="7939" width="13.88671875" style="221" customWidth="1"/>
    <col min="7940" max="7941" width="14.44140625" style="221" customWidth="1"/>
    <col min="7942" max="7942" width="16.33203125" style="221" customWidth="1"/>
    <col min="7943" max="7943" width="16.5546875" style="221" customWidth="1"/>
    <col min="7944" max="7944" width="16.109375" style="221" customWidth="1"/>
    <col min="7945" max="7945" width="14.5546875" style="221" customWidth="1"/>
    <col min="7946" max="7946" width="17.6640625" style="221" customWidth="1"/>
    <col min="7947" max="7947" width="15.5546875" style="221" customWidth="1"/>
    <col min="7948" max="7948" width="18.109375" style="221" customWidth="1"/>
    <col min="7949" max="7949" width="20.5546875" style="221" customWidth="1"/>
    <col min="7950" max="7950" width="17.109375" style="221" customWidth="1"/>
    <col min="7951" max="7951" width="21.44140625" style="221" customWidth="1"/>
    <col min="7952" max="7952" width="18.5546875" style="221" customWidth="1"/>
    <col min="7953" max="7953" width="17.44140625" style="221" customWidth="1"/>
    <col min="7954" max="7954" width="18.109375" style="221" customWidth="1"/>
    <col min="7955" max="7955" width="17.88671875" style="221" customWidth="1"/>
    <col min="7956" max="7956" width="10.109375" style="221" bestFit="1" customWidth="1"/>
    <col min="7957" max="7957" width="14.44140625" style="221" bestFit="1" customWidth="1"/>
    <col min="7958" max="8192" width="9.109375" style="221"/>
    <col min="8193" max="8193" width="6.44140625" style="221" bestFit="1" customWidth="1"/>
    <col min="8194" max="8194" width="46.33203125" style="221" customWidth="1"/>
    <col min="8195" max="8195" width="13.88671875" style="221" customWidth="1"/>
    <col min="8196" max="8197" width="14.44140625" style="221" customWidth="1"/>
    <col min="8198" max="8198" width="16.33203125" style="221" customWidth="1"/>
    <col min="8199" max="8199" width="16.5546875" style="221" customWidth="1"/>
    <col min="8200" max="8200" width="16.109375" style="221" customWidth="1"/>
    <col min="8201" max="8201" width="14.5546875" style="221" customWidth="1"/>
    <col min="8202" max="8202" width="17.6640625" style="221" customWidth="1"/>
    <col min="8203" max="8203" width="15.5546875" style="221" customWidth="1"/>
    <col min="8204" max="8204" width="18.109375" style="221" customWidth="1"/>
    <col min="8205" max="8205" width="20.5546875" style="221" customWidth="1"/>
    <col min="8206" max="8206" width="17.109375" style="221" customWidth="1"/>
    <col min="8207" max="8207" width="21.44140625" style="221" customWidth="1"/>
    <col min="8208" max="8208" width="18.5546875" style="221" customWidth="1"/>
    <col min="8209" max="8209" width="17.44140625" style="221" customWidth="1"/>
    <col min="8210" max="8210" width="18.109375" style="221" customWidth="1"/>
    <col min="8211" max="8211" width="17.88671875" style="221" customWidth="1"/>
    <col min="8212" max="8212" width="10.109375" style="221" bestFit="1" customWidth="1"/>
    <col min="8213" max="8213" width="14.44140625" style="221" bestFit="1" customWidth="1"/>
    <col min="8214" max="8448" width="9.109375" style="221"/>
    <col min="8449" max="8449" width="6.44140625" style="221" bestFit="1" customWidth="1"/>
    <col min="8450" max="8450" width="46.33203125" style="221" customWidth="1"/>
    <col min="8451" max="8451" width="13.88671875" style="221" customWidth="1"/>
    <col min="8452" max="8453" width="14.44140625" style="221" customWidth="1"/>
    <col min="8454" max="8454" width="16.33203125" style="221" customWidth="1"/>
    <col min="8455" max="8455" width="16.5546875" style="221" customWidth="1"/>
    <col min="8456" max="8456" width="16.109375" style="221" customWidth="1"/>
    <col min="8457" max="8457" width="14.5546875" style="221" customWidth="1"/>
    <col min="8458" max="8458" width="17.6640625" style="221" customWidth="1"/>
    <col min="8459" max="8459" width="15.5546875" style="221" customWidth="1"/>
    <col min="8460" max="8460" width="18.109375" style="221" customWidth="1"/>
    <col min="8461" max="8461" width="20.5546875" style="221" customWidth="1"/>
    <col min="8462" max="8462" width="17.109375" style="221" customWidth="1"/>
    <col min="8463" max="8463" width="21.44140625" style="221" customWidth="1"/>
    <col min="8464" max="8464" width="18.5546875" style="221" customWidth="1"/>
    <col min="8465" max="8465" width="17.44140625" style="221" customWidth="1"/>
    <col min="8466" max="8466" width="18.109375" style="221" customWidth="1"/>
    <col min="8467" max="8467" width="17.88671875" style="221" customWidth="1"/>
    <col min="8468" max="8468" width="10.109375" style="221" bestFit="1" customWidth="1"/>
    <col min="8469" max="8469" width="14.44140625" style="221" bestFit="1" customWidth="1"/>
    <col min="8470" max="8704" width="9.109375" style="221"/>
    <col min="8705" max="8705" width="6.44140625" style="221" bestFit="1" customWidth="1"/>
    <col min="8706" max="8706" width="46.33203125" style="221" customWidth="1"/>
    <col min="8707" max="8707" width="13.88671875" style="221" customWidth="1"/>
    <col min="8708" max="8709" width="14.44140625" style="221" customWidth="1"/>
    <col min="8710" max="8710" width="16.33203125" style="221" customWidth="1"/>
    <col min="8711" max="8711" width="16.5546875" style="221" customWidth="1"/>
    <col min="8712" max="8712" width="16.109375" style="221" customWidth="1"/>
    <col min="8713" max="8713" width="14.5546875" style="221" customWidth="1"/>
    <col min="8714" max="8714" width="17.6640625" style="221" customWidth="1"/>
    <col min="8715" max="8715" width="15.5546875" style="221" customWidth="1"/>
    <col min="8716" max="8716" width="18.109375" style="221" customWidth="1"/>
    <col min="8717" max="8717" width="20.5546875" style="221" customWidth="1"/>
    <col min="8718" max="8718" width="17.109375" style="221" customWidth="1"/>
    <col min="8719" max="8719" width="21.44140625" style="221" customWidth="1"/>
    <col min="8720" max="8720" width="18.5546875" style="221" customWidth="1"/>
    <col min="8721" max="8721" width="17.44140625" style="221" customWidth="1"/>
    <col min="8722" max="8722" width="18.109375" style="221" customWidth="1"/>
    <col min="8723" max="8723" width="17.88671875" style="221" customWidth="1"/>
    <col min="8724" max="8724" width="10.109375" style="221" bestFit="1" customWidth="1"/>
    <col min="8725" max="8725" width="14.44140625" style="221" bestFit="1" customWidth="1"/>
    <col min="8726" max="8960" width="9.109375" style="221"/>
    <col min="8961" max="8961" width="6.44140625" style="221" bestFit="1" customWidth="1"/>
    <col min="8962" max="8962" width="46.33203125" style="221" customWidth="1"/>
    <col min="8963" max="8963" width="13.88671875" style="221" customWidth="1"/>
    <col min="8964" max="8965" width="14.44140625" style="221" customWidth="1"/>
    <col min="8966" max="8966" width="16.33203125" style="221" customWidth="1"/>
    <col min="8967" max="8967" width="16.5546875" style="221" customWidth="1"/>
    <col min="8968" max="8968" width="16.109375" style="221" customWidth="1"/>
    <col min="8969" max="8969" width="14.5546875" style="221" customWidth="1"/>
    <col min="8970" max="8970" width="17.6640625" style="221" customWidth="1"/>
    <col min="8971" max="8971" width="15.5546875" style="221" customWidth="1"/>
    <col min="8972" max="8972" width="18.109375" style="221" customWidth="1"/>
    <col min="8973" max="8973" width="20.5546875" style="221" customWidth="1"/>
    <col min="8974" max="8974" width="17.109375" style="221" customWidth="1"/>
    <col min="8975" max="8975" width="21.44140625" style="221" customWidth="1"/>
    <col min="8976" max="8976" width="18.5546875" style="221" customWidth="1"/>
    <col min="8977" max="8977" width="17.44140625" style="221" customWidth="1"/>
    <col min="8978" max="8978" width="18.109375" style="221" customWidth="1"/>
    <col min="8979" max="8979" width="17.88671875" style="221" customWidth="1"/>
    <col min="8980" max="8980" width="10.109375" style="221" bestFit="1" customWidth="1"/>
    <col min="8981" max="8981" width="14.44140625" style="221" bestFit="1" customWidth="1"/>
    <col min="8982" max="9216" width="9.109375" style="221"/>
    <col min="9217" max="9217" width="6.44140625" style="221" bestFit="1" customWidth="1"/>
    <col min="9218" max="9218" width="46.33203125" style="221" customWidth="1"/>
    <col min="9219" max="9219" width="13.88671875" style="221" customWidth="1"/>
    <col min="9220" max="9221" width="14.44140625" style="221" customWidth="1"/>
    <col min="9222" max="9222" width="16.33203125" style="221" customWidth="1"/>
    <col min="9223" max="9223" width="16.5546875" style="221" customWidth="1"/>
    <col min="9224" max="9224" width="16.109375" style="221" customWidth="1"/>
    <col min="9225" max="9225" width="14.5546875" style="221" customWidth="1"/>
    <col min="9226" max="9226" width="17.6640625" style="221" customWidth="1"/>
    <col min="9227" max="9227" width="15.5546875" style="221" customWidth="1"/>
    <col min="9228" max="9228" width="18.109375" style="221" customWidth="1"/>
    <col min="9229" max="9229" width="20.5546875" style="221" customWidth="1"/>
    <col min="9230" max="9230" width="17.109375" style="221" customWidth="1"/>
    <col min="9231" max="9231" width="21.44140625" style="221" customWidth="1"/>
    <col min="9232" max="9232" width="18.5546875" style="221" customWidth="1"/>
    <col min="9233" max="9233" width="17.44140625" style="221" customWidth="1"/>
    <col min="9234" max="9234" width="18.109375" style="221" customWidth="1"/>
    <col min="9235" max="9235" width="17.88671875" style="221" customWidth="1"/>
    <col min="9236" max="9236" width="10.109375" style="221" bestFit="1" customWidth="1"/>
    <col min="9237" max="9237" width="14.44140625" style="221" bestFit="1" customWidth="1"/>
    <col min="9238" max="9472" width="9.109375" style="221"/>
    <col min="9473" max="9473" width="6.44140625" style="221" bestFit="1" customWidth="1"/>
    <col min="9474" max="9474" width="46.33203125" style="221" customWidth="1"/>
    <col min="9475" max="9475" width="13.88671875" style="221" customWidth="1"/>
    <col min="9476" max="9477" width="14.44140625" style="221" customWidth="1"/>
    <col min="9478" max="9478" width="16.33203125" style="221" customWidth="1"/>
    <col min="9479" max="9479" width="16.5546875" style="221" customWidth="1"/>
    <col min="9480" max="9480" width="16.109375" style="221" customWidth="1"/>
    <col min="9481" max="9481" width="14.5546875" style="221" customWidth="1"/>
    <col min="9482" max="9482" width="17.6640625" style="221" customWidth="1"/>
    <col min="9483" max="9483" width="15.5546875" style="221" customWidth="1"/>
    <col min="9484" max="9484" width="18.109375" style="221" customWidth="1"/>
    <col min="9485" max="9485" width="20.5546875" style="221" customWidth="1"/>
    <col min="9486" max="9486" width="17.109375" style="221" customWidth="1"/>
    <col min="9487" max="9487" width="21.44140625" style="221" customWidth="1"/>
    <col min="9488" max="9488" width="18.5546875" style="221" customWidth="1"/>
    <col min="9489" max="9489" width="17.44140625" style="221" customWidth="1"/>
    <col min="9490" max="9490" width="18.109375" style="221" customWidth="1"/>
    <col min="9491" max="9491" width="17.88671875" style="221" customWidth="1"/>
    <col min="9492" max="9492" width="10.109375" style="221" bestFit="1" customWidth="1"/>
    <col min="9493" max="9493" width="14.44140625" style="221" bestFit="1" customWidth="1"/>
    <col min="9494" max="9728" width="9.109375" style="221"/>
    <col min="9729" max="9729" width="6.44140625" style="221" bestFit="1" customWidth="1"/>
    <col min="9730" max="9730" width="46.33203125" style="221" customWidth="1"/>
    <col min="9731" max="9731" width="13.88671875" style="221" customWidth="1"/>
    <col min="9732" max="9733" width="14.44140625" style="221" customWidth="1"/>
    <col min="9734" max="9734" width="16.33203125" style="221" customWidth="1"/>
    <col min="9735" max="9735" width="16.5546875" style="221" customWidth="1"/>
    <col min="9736" max="9736" width="16.109375" style="221" customWidth="1"/>
    <col min="9737" max="9737" width="14.5546875" style="221" customWidth="1"/>
    <col min="9738" max="9738" width="17.6640625" style="221" customWidth="1"/>
    <col min="9739" max="9739" width="15.5546875" style="221" customWidth="1"/>
    <col min="9740" max="9740" width="18.109375" style="221" customWidth="1"/>
    <col min="9741" max="9741" width="20.5546875" style="221" customWidth="1"/>
    <col min="9742" max="9742" width="17.109375" style="221" customWidth="1"/>
    <col min="9743" max="9743" width="21.44140625" style="221" customWidth="1"/>
    <col min="9744" max="9744" width="18.5546875" style="221" customWidth="1"/>
    <col min="9745" max="9745" width="17.44140625" style="221" customWidth="1"/>
    <col min="9746" max="9746" width="18.109375" style="221" customWidth="1"/>
    <col min="9747" max="9747" width="17.88671875" style="221" customWidth="1"/>
    <col min="9748" max="9748" width="10.109375" style="221" bestFit="1" customWidth="1"/>
    <col min="9749" max="9749" width="14.44140625" style="221" bestFit="1" customWidth="1"/>
    <col min="9750" max="9984" width="9.109375" style="221"/>
    <col min="9985" max="9985" width="6.44140625" style="221" bestFit="1" customWidth="1"/>
    <col min="9986" max="9986" width="46.33203125" style="221" customWidth="1"/>
    <col min="9987" max="9987" width="13.88671875" style="221" customWidth="1"/>
    <col min="9988" max="9989" width="14.44140625" style="221" customWidth="1"/>
    <col min="9990" max="9990" width="16.33203125" style="221" customWidth="1"/>
    <col min="9991" max="9991" width="16.5546875" style="221" customWidth="1"/>
    <col min="9992" max="9992" width="16.109375" style="221" customWidth="1"/>
    <col min="9993" max="9993" width="14.5546875" style="221" customWidth="1"/>
    <col min="9994" max="9994" width="17.6640625" style="221" customWidth="1"/>
    <col min="9995" max="9995" width="15.5546875" style="221" customWidth="1"/>
    <col min="9996" max="9996" width="18.109375" style="221" customWidth="1"/>
    <col min="9997" max="9997" width="20.5546875" style="221" customWidth="1"/>
    <col min="9998" max="9998" width="17.109375" style="221" customWidth="1"/>
    <col min="9999" max="9999" width="21.44140625" style="221" customWidth="1"/>
    <col min="10000" max="10000" width="18.5546875" style="221" customWidth="1"/>
    <col min="10001" max="10001" width="17.44140625" style="221" customWidth="1"/>
    <col min="10002" max="10002" width="18.109375" style="221" customWidth="1"/>
    <col min="10003" max="10003" width="17.88671875" style="221" customWidth="1"/>
    <col min="10004" max="10004" width="10.109375" style="221" bestFit="1" customWidth="1"/>
    <col min="10005" max="10005" width="14.44140625" style="221" bestFit="1" customWidth="1"/>
    <col min="10006" max="10240" width="9.109375" style="221"/>
    <col min="10241" max="10241" width="6.44140625" style="221" bestFit="1" customWidth="1"/>
    <col min="10242" max="10242" width="46.33203125" style="221" customWidth="1"/>
    <col min="10243" max="10243" width="13.88671875" style="221" customWidth="1"/>
    <col min="10244" max="10245" width="14.44140625" style="221" customWidth="1"/>
    <col min="10246" max="10246" width="16.33203125" style="221" customWidth="1"/>
    <col min="10247" max="10247" width="16.5546875" style="221" customWidth="1"/>
    <col min="10248" max="10248" width="16.109375" style="221" customWidth="1"/>
    <col min="10249" max="10249" width="14.5546875" style="221" customWidth="1"/>
    <col min="10250" max="10250" width="17.6640625" style="221" customWidth="1"/>
    <col min="10251" max="10251" width="15.5546875" style="221" customWidth="1"/>
    <col min="10252" max="10252" width="18.109375" style="221" customWidth="1"/>
    <col min="10253" max="10253" width="20.5546875" style="221" customWidth="1"/>
    <col min="10254" max="10254" width="17.109375" style="221" customWidth="1"/>
    <col min="10255" max="10255" width="21.44140625" style="221" customWidth="1"/>
    <col min="10256" max="10256" width="18.5546875" style="221" customWidth="1"/>
    <col min="10257" max="10257" width="17.44140625" style="221" customWidth="1"/>
    <col min="10258" max="10258" width="18.109375" style="221" customWidth="1"/>
    <col min="10259" max="10259" width="17.88671875" style="221" customWidth="1"/>
    <col min="10260" max="10260" width="10.109375" style="221" bestFit="1" customWidth="1"/>
    <col min="10261" max="10261" width="14.44140625" style="221" bestFit="1" customWidth="1"/>
    <col min="10262" max="10496" width="9.109375" style="221"/>
    <col min="10497" max="10497" width="6.44140625" style="221" bestFit="1" customWidth="1"/>
    <col min="10498" max="10498" width="46.33203125" style="221" customWidth="1"/>
    <col min="10499" max="10499" width="13.88671875" style="221" customWidth="1"/>
    <col min="10500" max="10501" width="14.44140625" style="221" customWidth="1"/>
    <col min="10502" max="10502" width="16.33203125" style="221" customWidth="1"/>
    <col min="10503" max="10503" width="16.5546875" style="221" customWidth="1"/>
    <col min="10504" max="10504" width="16.109375" style="221" customWidth="1"/>
    <col min="10505" max="10505" width="14.5546875" style="221" customWidth="1"/>
    <col min="10506" max="10506" width="17.6640625" style="221" customWidth="1"/>
    <col min="10507" max="10507" width="15.5546875" style="221" customWidth="1"/>
    <col min="10508" max="10508" width="18.109375" style="221" customWidth="1"/>
    <col min="10509" max="10509" width="20.5546875" style="221" customWidth="1"/>
    <col min="10510" max="10510" width="17.109375" style="221" customWidth="1"/>
    <col min="10511" max="10511" width="21.44140625" style="221" customWidth="1"/>
    <col min="10512" max="10512" width="18.5546875" style="221" customWidth="1"/>
    <col min="10513" max="10513" width="17.44140625" style="221" customWidth="1"/>
    <col min="10514" max="10514" width="18.109375" style="221" customWidth="1"/>
    <col min="10515" max="10515" width="17.88671875" style="221" customWidth="1"/>
    <col min="10516" max="10516" width="10.109375" style="221" bestFit="1" customWidth="1"/>
    <col min="10517" max="10517" width="14.44140625" style="221" bestFit="1" customWidth="1"/>
    <col min="10518" max="10752" width="9.109375" style="221"/>
    <col min="10753" max="10753" width="6.44140625" style="221" bestFit="1" customWidth="1"/>
    <col min="10754" max="10754" width="46.33203125" style="221" customWidth="1"/>
    <col min="10755" max="10755" width="13.88671875" style="221" customWidth="1"/>
    <col min="10756" max="10757" width="14.44140625" style="221" customWidth="1"/>
    <col min="10758" max="10758" width="16.33203125" style="221" customWidth="1"/>
    <col min="10759" max="10759" width="16.5546875" style="221" customWidth="1"/>
    <col min="10760" max="10760" width="16.109375" style="221" customWidth="1"/>
    <col min="10761" max="10761" width="14.5546875" style="221" customWidth="1"/>
    <col min="10762" max="10762" width="17.6640625" style="221" customWidth="1"/>
    <col min="10763" max="10763" width="15.5546875" style="221" customWidth="1"/>
    <col min="10764" max="10764" width="18.109375" style="221" customWidth="1"/>
    <col min="10765" max="10765" width="20.5546875" style="221" customWidth="1"/>
    <col min="10766" max="10766" width="17.109375" style="221" customWidth="1"/>
    <col min="10767" max="10767" width="21.44140625" style="221" customWidth="1"/>
    <col min="10768" max="10768" width="18.5546875" style="221" customWidth="1"/>
    <col min="10769" max="10769" width="17.44140625" style="221" customWidth="1"/>
    <col min="10770" max="10770" width="18.109375" style="221" customWidth="1"/>
    <col min="10771" max="10771" width="17.88671875" style="221" customWidth="1"/>
    <col min="10772" max="10772" width="10.109375" style="221" bestFit="1" customWidth="1"/>
    <col min="10773" max="10773" width="14.44140625" style="221" bestFit="1" customWidth="1"/>
    <col min="10774" max="11008" width="9.109375" style="221"/>
    <col min="11009" max="11009" width="6.44140625" style="221" bestFit="1" customWidth="1"/>
    <col min="11010" max="11010" width="46.33203125" style="221" customWidth="1"/>
    <col min="11011" max="11011" width="13.88671875" style="221" customWidth="1"/>
    <col min="11012" max="11013" width="14.44140625" style="221" customWidth="1"/>
    <col min="11014" max="11014" width="16.33203125" style="221" customWidth="1"/>
    <col min="11015" max="11015" width="16.5546875" style="221" customWidth="1"/>
    <col min="11016" max="11016" width="16.109375" style="221" customWidth="1"/>
    <col min="11017" max="11017" width="14.5546875" style="221" customWidth="1"/>
    <col min="11018" max="11018" width="17.6640625" style="221" customWidth="1"/>
    <col min="11019" max="11019" width="15.5546875" style="221" customWidth="1"/>
    <col min="11020" max="11020" width="18.109375" style="221" customWidth="1"/>
    <col min="11021" max="11021" width="20.5546875" style="221" customWidth="1"/>
    <col min="11022" max="11022" width="17.109375" style="221" customWidth="1"/>
    <col min="11023" max="11023" width="21.44140625" style="221" customWidth="1"/>
    <col min="11024" max="11024" width="18.5546875" style="221" customWidth="1"/>
    <col min="11025" max="11025" width="17.44140625" style="221" customWidth="1"/>
    <col min="11026" max="11026" width="18.109375" style="221" customWidth="1"/>
    <col min="11027" max="11027" width="17.88671875" style="221" customWidth="1"/>
    <col min="11028" max="11028" width="10.109375" style="221" bestFit="1" customWidth="1"/>
    <col min="11029" max="11029" width="14.44140625" style="221" bestFit="1" customWidth="1"/>
    <col min="11030" max="11264" width="9.109375" style="221"/>
    <col min="11265" max="11265" width="6.44140625" style="221" bestFit="1" customWidth="1"/>
    <col min="11266" max="11266" width="46.33203125" style="221" customWidth="1"/>
    <col min="11267" max="11267" width="13.88671875" style="221" customWidth="1"/>
    <col min="11268" max="11269" width="14.44140625" style="221" customWidth="1"/>
    <col min="11270" max="11270" width="16.33203125" style="221" customWidth="1"/>
    <col min="11271" max="11271" width="16.5546875" style="221" customWidth="1"/>
    <col min="11272" max="11272" width="16.109375" style="221" customWidth="1"/>
    <col min="11273" max="11273" width="14.5546875" style="221" customWidth="1"/>
    <col min="11274" max="11274" width="17.6640625" style="221" customWidth="1"/>
    <col min="11275" max="11275" width="15.5546875" style="221" customWidth="1"/>
    <col min="11276" max="11276" width="18.109375" style="221" customWidth="1"/>
    <col min="11277" max="11277" width="20.5546875" style="221" customWidth="1"/>
    <col min="11278" max="11278" width="17.109375" style="221" customWidth="1"/>
    <col min="11279" max="11279" width="21.44140625" style="221" customWidth="1"/>
    <col min="11280" max="11280" width="18.5546875" style="221" customWidth="1"/>
    <col min="11281" max="11281" width="17.44140625" style="221" customWidth="1"/>
    <col min="11282" max="11282" width="18.109375" style="221" customWidth="1"/>
    <col min="11283" max="11283" width="17.88671875" style="221" customWidth="1"/>
    <col min="11284" max="11284" width="10.109375" style="221" bestFit="1" customWidth="1"/>
    <col min="11285" max="11285" width="14.44140625" style="221" bestFit="1" customWidth="1"/>
    <col min="11286" max="11520" width="9.109375" style="221"/>
    <col min="11521" max="11521" width="6.44140625" style="221" bestFit="1" customWidth="1"/>
    <col min="11522" max="11522" width="46.33203125" style="221" customWidth="1"/>
    <col min="11523" max="11523" width="13.88671875" style="221" customWidth="1"/>
    <col min="11524" max="11525" width="14.44140625" style="221" customWidth="1"/>
    <col min="11526" max="11526" width="16.33203125" style="221" customWidth="1"/>
    <col min="11527" max="11527" width="16.5546875" style="221" customWidth="1"/>
    <col min="11528" max="11528" width="16.109375" style="221" customWidth="1"/>
    <col min="11529" max="11529" width="14.5546875" style="221" customWidth="1"/>
    <col min="11530" max="11530" width="17.6640625" style="221" customWidth="1"/>
    <col min="11531" max="11531" width="15.5546875" style="221" customWidth="1"/>
    <col min="11532" max="11532" width="18.109375" style="221" customWidth="1"/>
    <col min="11533" max="11533" width="20.5546875" style="221" customWidth="1"/>
    <col min="11534" max="11534" width="17.109375" style="221" customWidth="1"/>
    <col min="11535" max="11535" width="21.44140625" style="221" customWidth="1"/>
    <col min="11536" max="11536" width="18.5546875" style="221" customWidth="1"/>
    <col min="11537" max="11537" width="17.44140625" style="221" customWidth="1"/>
    <col min="11538" max="11538" width="18.109375" style="221" customWidth="1"/>
    <col min="11539" max="11539" width="17.88671875" style="221" customWidth="1"/>
    <col min="11540" max="11540" width="10.109375" style="221" bestFit="1" customWidth="1"/>
    <col min="11541" max="11541" width="14.44140625" style="221" bestFit="1" customWidth="1"/>
    <col min="11542" max="11776" width="9.109375" style="221"/>
    <col min="11777" max="11777" width="6.44140625" style="221" bestFit="1" customWidth="1"/>
    <col min="11778" max="11778" width="46.33203125" style="221" customWidth="1"/>
    <col min="11779" max="11779" width="13.88671875" style="221" customWidth="1"/>
    <col min="11780" max="11781" width="14.44140625" style="221" customWidth="1"/>
    <col min="11782" max="11782" width="16.33203125" style="221" customWidth="1"/>
    <col min="11783" max="11783" width="16.5546875" style="221" customWidth="1"/>
    <col min="11784" max="11784" width="16.109375" style="221" customWidth="1"/>
    <col min="11785" max="11785" width="14.5546875" style="221" customWidth="1"/>
    <col min="11786" max="11786" width="17.6640625" style="221" customWidth="1"/>
    <col min="11787" max="11787" width="15.5546875" style="221" customWidth="1"/>
    <col min="11788" max="11788" width="18.109375" style="221" customWidth="1"/>
    <col min="11789" max="11789" width="20.5546875" style="221" customWidth="1"/>
    <col min="11790" max="11790" width="17.109375" style="221" customWidth="1"/>
    <col min="11791" max="11791" width="21.44140625" style="221" customWidth="1"/>
    <col min="11792" max="11792" width="18.5546875" style="221" customWidth="1"/>
    <col min="11793" max="11793" width="17.44140625" style="221" customWidth="1"/>
    <col min="11794" max="11794" width="18.109375" style="221" customWidth="1"/>
    <col min="11795" max="11795" width="17.88671875" style="221" customWidth="1"/>
    <col min="11796" max="11796" width="10.109375" style="221" bestFit="1" customWidth="1"/>
    <col min="11797" max="11797" width="14.44140625" style="221" bestFit="1" customWidth="1"/>
    <col min="11798" max="12032" width="9.109375" style="221"/>
    <col min="12033" max="12033" width="6.44140625" style="221" bestFit="1" customWidth="1"/>
    <col min="12034" max="12034" width="46.33203125" style="221" customWidth="1"/>
    <col min="12035" max="12035" width="13.88671875" style="221" customWidth="1"/>
    <col min="12036" max="12037" width="14.44140625" style="221" customWidth="1"/>
    <col min="12038" max="12038" width="16.33203125" style="221" customWidth="1"/>
    <col min="12039" max="12039" width="16.5546875" style="221" customWidth="1"/>
    <col min="12040" max="12040" width="16.109375" style="221" customWidth="1"/>
    <col min="12041" max="12041" width="14.5546875" style="221" customWidth="1"/>
    <col min="12042" max="12042" width="17.6640625" style="221" customWidth="1"/>
    <col min="12043" max="12043" width="15.5546875" style="221" customWidth="1"/>
    <col min="12044" max="12044" width="18.109375" style="221" customWidth="1"/>
    <col min="12045" max="12045" width="20.5546875" style="221" customWidth="1"/>
    <col min="12046" max="12046" width="17.109375" style="221" customWidth="1"/>
    <col min="12047" max="12047" width="21.44140625" style="221" customWidth="1"/>
    <col min="12048" max="12048" width="18.5546875" style="221" customWidth="1"/>
    <col min="12049" max="12049" width="17.44140625" style="221" customWidth="1"/>
    <col min="12050" max="12050" width="18.109375" style="221" customWidth="1"/>
    <col min="12051" max="12051" width="17.88671875" style="221" customWidth="1"/>
    <col min="12052" max="12052" width="10.109375" style="221" bestFit="1" customWidth="1"/>
    <col min="12053" max="12053" width="14.44140625" style="221" bestFit="1" customWidth="1"/>
    <col min="12054" max="12288" width="9.109375" style="221"/>
    <col min="12289" max="12289" width="6.44140625" style="221" bestFit="1" customWidth="1"/>
    <col min="12290" max="12290" width="46.33203125" style="221" customWidth="1"/>
    <col min="12291" max="12291" width="13.88671875" style="221" customWidth="1"/>
    <col min="12292" max="12293" width="14.44140625" style="221" customWidth="1"/>
    <col min="12294" max="12294" width="16.33203125" style="221" customWidth="1"/>
    <col min="12295" max="12295" width="16.5546875" style="221" customWidth="1"/>
    <col min="12296" max="12296" width="16.109375" style="221" customWidth="1"/>
    <col min="12297" max="12297" width="14.5546875" style="221" customWidth="1"/>
    <col min="12298" max="12298" width="17.6640625" style="221" customWidth="1"/>
    <col min="12299" max="12299" width="15.5546875" style="221" customWidth="1"/>
    <col min="12300" max="12300" width="18.109375" style="221" customWidth="1"/>
    <col min="12301" max="12301" width="20.5546875" style="221" customWidth="1"/>
    <col min="12302" max="12302" width="17.109375" style="221" customWidth="1"/>
    <col min="12303" max="12303" width="21.44140625" style="221" customWidth="1"/>
    <col min="12304" max="12304" width="18.5546875" style="221" customWidth="1"/>
    <col min="12305" max="12305" width="17.44140625" style="221" customWidth="1"/>
    <col min="12306" max="12306" width="18.109375" style="221" customWidth="1"/>
    <col min="12307" max="12307" width="17.88671875" style="221" customWidth="1"/>
    <col min="12308" max="12308" width="10.109375" style="221" bestFit="1" customWidth="1"/>
    <col min="12309" max="12309" width="14.44140625" style="221" bestFit="1" customWidth="1"/>
    <col min="12310" max="12544" width="9.109375" style="221"/>
    <col min="12545" max="12545" width="6.44140625" style="221" bestFit="1" customWidth="1"/>
    <col min="12546" max="12546" width="46.33203125" style="221" customWidth="1"/>
    <col min="12547" max="12547" width="13.88671875" style="221" customWidth="1"/>
    <col min="12548" max="12549" width="14.44140625" style="221" customWidth="1"/>
    <col min="12550" max="12550" width="16.33203125" style="221" customWidth="1"/>
    <col min="12551" max="12551" width="16.5546875" style="221" customWidth="1"/>
    <col min="12552" max="12552" width="16.109375" style="221" customWidth="1"/>
    <col min="12553" max="12553" width="14.5546875" style="221" customWidth="1"/>
    <col min="12554" max="12554" width="17.6640625" style="221" customWidth="1"/>
    <col min="12555" max="12555" width="15.5546875" style="221" customWidth="1"/>
    <col min="12556" max="12556" width="18.109375" style="221" customWidth="1"/>
    <col min="12557" max="12557" width="20.5546875" style="221" customWidth="1"/>
    <col min="12558" max="12558" width="17.109375" style="221" customWidth="1"/>
    <col min="12559" max="12559" width="21.44140625" style="221" customWidth="1"/>
    <col min="12560" max="12560" width="18.5546875" style="221" customWidth="1"/>
    <col min="12561" max="12561" width="17.44140625" style="221" customWidth="1"/>
    <col min="12562" max="12562" width="18.109375" style="221" customWidth="1"/>
    <col min="12563" max="12563" width="17.88671875" style="221" customWidth="1"/>
    <col min="12564" max="12564" width="10.109375" style="221" bestFit="1" customWidth="1"/>
    <col min="12565" max="12565" width="14.44140625" style="221" bestFit="1" customWidth="1"/>
    <col min="12566" max="12800" width="9.109375" style="221"/>
    <col min="12801" max="12801" width="6.44140625" style="221" bestFit="1" customWidth="1"/>
    <col min="12802" max="12802" width="46.33203125" style="221" customWidth="1"/>
    <col min="12803" max="12803" width="13.88671875" style="221" customWidth="1"/>
    <col min="12804" max="12805" width="14.44140625" style="221" customWidth="1"/>
    <col min="12806" max="12806" width="16.33203125" style="221" customWidth="1"/>
    <col min="12807" max="12807" width="16.5546875" style="221" customWidth="1"/>
    <col min="12808" max="12808" width="16.109375" style="221" customWidth="1"/>
    <col min="12809" max="12809" width="14.5546875" style="221" customWidth="1"/>
    <col min="12810" max="12810" width="17.6640625" style="221" customWidth="1"/>
    <col min="12811" max="12811" width="15.5546875" style="221" customWidth="1"/>
    <col min="12812" max="12812" width="18.109375" style="221" customWidth="1"/>
    <col min="12813" max="12813" width="20.5546875" style="221" customWidth="1"/>
    <col min="12814" max="12814" width="17.109375" style="221" customWidth="1"/>
    <col min="12815" max="12815" width="21.44140625" style="221" customWidth="1"/>
    <col min="12816" max="12816" width="18.5546875" style="221" customWidth="1"/>
    <col min="12817" max="12817" width="17.44140625" style="221" customWidth="1"/>
    <col min="12818" max="12818" width="18.109375" style="221" customWidth="1"/>
    <col min="12819" max="12819" width="17.88671875" style="221" customWidth="1"/>
    <col min="12820" max="12820" width="10.109375" style="221" bestFit="1" customWidth="1"/>
    <col min="12821" max="12821" width="14.44140625" style="221" bestFit="1" customWidth="1"/>
    <col min="12822" max="13056" width="9.109375" style="221"/>
    <col min="13057" max="13057" width="6.44140625" style="221" bestFit="1" customWidth="1"/>
    <col min="13058" max="13058" width="46.33203125" style="221" customWidth="1"/>
    <col min="13059" max="13059" width="13.88671875" style="221" customWidth="1"/>
    <col min="13060" max="13061" width="14.44140625" style="221" customWidth="1"/>
    <col min="13062" max="13062" width="16.33203125" style="221" customWidth="1"/>
    <col min="13063" max="13063" width="16.5546875" style="221" customWidth="1"/>
    <col min="13064" max="13064" width="16.109375" style="221" customWidth="1"/>
    <col min="13065" max="13065" width="14.5546875" style="221" customWidth="1"/>
    <col min="13066" max="13066" width="17.6640625" style="221" customWidth="1"/>
    <col min="13067" max="13067" width="15.5546875" style="221" customWidth="1"/>
    <col min="13068" max="13068" width="18.109375" style="221" customWidth="1"/>
    <col min="13069" max="13069" width="20.5546875" style="221" customWidth="1"/>
    <col min="13070" max="13070" width="17.109375" style="221" customWidth="1"/>
    <col min="13071" max="13071" width="21.44140625" style="221" customWidth="1"/>
    <col min="13072" max="13072" width="18.5546875" style="221" customWidth="1"/>
    <col min="13073" max="13073" width="17.44140625" style="221" customWidth="1"/>
    <col min="13074" max="13074" width="18.109375" style="221" customWidth="1"/>
    <col min="13075" max="13075" width="17.88671875" style="221" customWidth="1"/>
    <col min="13076" max="13076" width="10.109375" style="221" bestFit="1" customWidth="1"/>
    <col min="13077" max="13077" width="14.44140625" style="221" bestFit="1" customWidth="1"/>
    <col min="13078" max="13312" width="9.109375" style="221"/>
    <col min="13313" max="13313" width="6.44140625" style="221" bestFit="1" customWidth="1"/>
    <col min="13314" max="13314" width="46.33203125" style="221" customWidth="1"/>
    <col min="13315" max="13315" width="13.88671875" style="221" customWidth="1"/>
    <col min="13316" max="13317" width="14.44140625" style="221" customWidth="1"/>
    <col min="13318" max="13318" width="16.33203125" style="221" customWidth="1"/>
    <col min="13319" max="13319" width="16.5546875" style="221" customWidth="1"/>
    <col min="13320" max="13320" width="16.109375" style="221" customWidth="1"/>
    <col min="13321" max="13321" width="14.5546875" style="221" customWidth="1"/>
    <col min="13322" max="13322" width="17.6640625" style="221" customWidth="1"/>
    <col min="13323" max="13323" width="15.5546875" style="221" customWidth="1"/>
    <col min="13324" max="13324" width="18.109375" style="221" customWidth="1"/>
    <col min="13325" max="13325" width="20.5546875" style="221" customWidth="1"/>
    <col min="13326" max="13326" width="17.109375" style="221" customWidth="1"/>
    <col min="13327" max="13327" width="21.44140625" style="221" customWidth="1"/>
    <col min="13328" max="13328" width="18.5546875" style="221" customWidth="1"/>
    <col min="13329" max="13329" width="17.44140625" style="221" customWidth="1"/>
    <col min="13330" max="13330" width="18.109375" style="221" customWidth="1"/>
    <col min="13331" max="13331" width="17.88671875" style="221" customWidth="1"/>
    <col min="13332" max="13332" width="10.109375" style="221" bestFit="1" customWidth="1"/>
    <col min="13333" max="13333" width="14.44140625" style="221" bestFit="1" customWidth="1"/>
    <col min="13334" max="13568" width="9.109375" style="221"/>
    <col min="13569" max="13569" width="6.44140625" style="221" bestFit="1" customWidth="1"/>
    <col min="13570" max="13570" width="46.33203125" style="221" customWidth="1"/>
    <col min="13571" max="13571" width="13.88671875" style="221" customWidth="1"/>
    <col min="13572" max="13573" width="14.44140625" style="221" customWidth="1"/>
    <col min="13574" max="13574" width="16.33203125" style="221" customWidth="1"/>
    <col min="13575" max="13575" width="16.5546875" style="221" customWidth="1"/>
    <col min="13576" max="13576" width="16.109375" style="221" customWidth="1"/>
    <col min="13577" max="13577" width="14.5546875" style="221" customWidth="1"/>
    <col min="13578" max="13578" width="17.6640625" style="221" customWidth="1"/>
    <col min="13579" max="13579" width="15.5546875" style="221" customWidth="1"/>
    <col min="13580" max="13580" width="18.109375" style="221" customWidth="1"/>
    <col min="13581" max="13581" width="20.5546875" style="221" customWidth="1"/>
    <col min="13582" max="13582" width="17.109375" style="221" customWidth="1"/>
    <col min="13583" max="13583" width="21.44140625" style="221" customWidth="1"/>
    <col min="13584" max="13584" width="18.5546875" style="221" customWidth="1"/>
    <col min="13585" max="13585" width="17.44140625" style="221" customWidth="1"/>
    <col min="13586" max="13586" width="18.109375" style="221" customWidth="1"/>
    <col min="13587" max="13587" width="17.88671875" style="221" customWidth="1"/>
    <col min="13588" max="13588" width="10.109375" style="221" bestFit="1" customWidth="1"/>
    <col min="13589" max="13589" width="14.44140625" style="221" bestFit="1" customWidth="1"/>
    <col min="13590" max="13824" width="9.109375" style="221"/>
    <col min="13825" max="13825" width="6.44140625" style="221" bestFit="1" customWidth="1"/>
    <col min="13826" max="13826" width="46.33203125" style="221" customWidth="1"/>
    <col min="13827" max="13827" width="13.88671875" style="221" customWidth="1"/>
    <col min="13828" max="13829" width="14.44140625" style="221" customWidth="1"/>
    <col min="13830" max="13830" width="16.33203125" style="221" customWidth="1"/>
    <col min="13831" max="13831" width="16.5546875" style="221" customWidth="1"/>
    <col min="13832" max="13832" width="16.109375" style="221" customWidth="1"/>
    <col min="13833" max="13833" width="14.5546875" style="221" customWidth="1"/>
    <col min="13834" max="13834" width="17.6640625" style="221" customWidth="1"/>
    <col min="13835" max="13835" width="15.5546875" style="221" customWidth="1"/>
    <col min="13836" max="13836" width="18.109375" style="221" customWidth="1"/>
    <col min="13837" max="13837" width="20.5546875" style="221" customWidth="1"/>
    <col min="13838" max="13838" width="17.109375" style="221" customWidth="1"/>
    <col min="13839" max="13839" width="21.44140625" style="221" customWidth="1"/>
    <col min="13840" max="13840" width="18.5546875" style="221" customWidth="1"/>
    <col min="13841" max="13841" width="17.44140625" style="221" customWidth="1"/>
    <col min="13842" max="13842" width="18.109375" style="221" customWidth="1"/>
    <col min="13843" max="13843" width="17.88671875" style="221" customWidth="1"/>
    <col min="13844" max="13844" width="10.109375" style="221" bestFit="1" customWidth="1"/>
    <col min="13845" max="13845" width="14.44140625" style="221" bestFit="1" customWidth="1"/>
    <col min="13846" max="14080" width="9.109375" style="221"/>
    <col min="14081" max="14081" width="6.44140625" style="221" bestFit="1" customWidth="1"/>
    <col min="14082" max="14082" width="46.33203125" style="221" customWidth="1"/>
    <col min="14083" max="14083" width="13.88671875" style="221" customWidth="1"/>
    <col min="14084" max="14085" width="14.44140625" style="221" customWidth="1"/>
    <col min="14086" max="14086" width="16.33203125" style="221" customWidth="1"/>
    <col min="14087" max="14087" width="16.5546875" style="221" customWidth="1"/>
    <col min="14088" max="14088" width="16.109375" style="221" customWidth="1"/>
    <col min="14089" max="14089" width="14.5546875" style="221" customWidth="1"/>
    <col min="14090" max="14090" width="17.6640625" style="221" customWidth="1"/>
    <col min="14091" max="14091" width="15.5546875" style="221" customWidth="1"/>
    <col min="14092" max="14092" width="18.109375" style="221" customWidth="1"/>
    <col min="14093" max="14093" width="20.5546875" style="221" customWidth="1"/>
    <col min="14094" max="14094" width="17.109375" style="221" customWidth="1"/>
    <col min="14095" max="14095" width="21.44140625" style="221" customWidth="1"/>
    <col min="14096" max="14096" width="18.5546875" style="221" customWidth="1"/>
    <col min="14097" max="14097" width="17.44140625" style="221" customWidth="1"/>
    <col min="14098" max="14098" width="18.109375" style="221" customWidth="1"/>
    <col min="14099" max="14099" width="17.88671875" style="221" customWidth="1"/>
    <col min="14100" max="14100" width="10.109375" style="221" bestFit="1" customWidth="1"/>
    <col min="14101" max="14101" width="14.44140625" style="221" bestFit="1" customWidth="1"/>
    <col min="14102" max="14336" width="9.109375" style="221"/>
    <col min="14337" max="14337" width="6.44140625" style="221" bestFit="1" customWidth="1"/>
    <col min="14338" max="14338" width="46.33203125" style="221" customWidth="1"/>
    <col min="14339" max="14339" width="13.88671875" style="221" customWidth="1"/>
    <col min="14340" max="14341" width="14.44140625" style="221" customWidth="1"/>
    <col min="14342" max="14342" width="16.33203125" style="221" customWidth="1"/>
    <col min="14343" max="14343" width="16.5546875" style="221" customWidth="1"/>
    <col min="14344" max="14344" width="16.109375" style="221" customWidth="1"/>
    <col min="14345" max="14345" width="14.5546875" style="221" customWidth="1"/>
    <col min="14346" max="14346" width="17.6640625" style="221" customWidth="1"/>
    <col min="14347" max="14347" width="15.5546875" style="221" customWidth="1"/>
    <col min="14348" max="14348" width="18.109375" style="221" customWidth="1"/>
    <col min="14349" max="14349" width="20.5546875" style="221" customWidth="1"/>
    <col min="14350" max="14350" width="17.109375" style="221" customWidth="1"/>
    <col min="14351" max="14351" width="21.44140625" style="221" customWidth="1"/>
    <col min="14352" max="14352" width="18.5546875" style="221" customWidth="1"/>
    <col min="14353" max="14353" width="17.44140625" style="221" customWidth="1"/>
    <col min="14354" max="14354" width="18.109375" style="221" customWidth="1"/>
    <col min="14355" max="14355" width="17.88671875" style="221" customWidth="1"/>
    <col min="14356" max="14356" width="10.109375" style="221" bestFit="1" customWidth="1"/>
    <col min="14357" max="14357" width="14.44140625" style="221" bestFit="1" customWidth="1"/>
    <col min="14358" max="14592" width="9.109375" style="221"/>
    <col min="14593" max="14593" width="6.44140625" style="221" bestFit="1" customWidth="1"/>
    <col min="14594" max="14594" width="46.33203125" style="221" customWidth="1"/>
    <col min="14595" max="14595" width="13.88671875" style="221" customWidth="1"/>
    <col min="14596" max="14597" width="14.44140625" style="221" customWidth="1"/>
    <col min="14598" max="14598" width="16.33203125" style="221" customWidth="1"/>
    <col min="14599" max="14599" width="16.5546875" style="221" customWidth="1"/>
    <col min="14600" max="14600" width="16.109375" style="221" customWidth="1"/>
    <col min="14601" max="14601" width="14.5546875" style="221" customWidth="1"/>
    <col min="14602" max="14602" width="17.6640625" style="221" customWidth="1"/>
    <col min="14603" max="14603" width="15.5546875" style="221" customWidth="1"/>
    <col min="14604" max="14604" width="18.109375" style="221" customWidth="1"/>
    <col min="14605" max="14605" width="20.5546875" style="221" customWidth="1"/>
    <col min="14606" max="14606" width="17.109375" style="221" customWidth="1"/>
    <col min="14607" max="14607" width="21.44140625" style="221" customWidth="1"/>
    <col min="14608" max="14608" width="18.5546875" style="221" customWidth="1"/>
    <col min="14609" max="14609" width="17.44140625" style="221" customWidth="1"/>
    <col min="14610" max="14610" width="18.109375" style="221" customWidth="1"/>
    <col min="14611" max="14611" width="17.88671875" style="221" customWidth="1"/>
    <col min="14612" max="14612" width="10.109375" style="221" bestFit="1" customWidth="1"/>
    <col min="14613" max="14613" width="14.44140625" style="221" bestFit="1" customWidth="1"/>
    <col min="14614" max="14848" width="9.109375" style="221"/>
    <col min="14849" max="14849" width="6.44140625" style="221" bestFit="1" customWidth="1"/>
    <col min="14850" max="14850" width="46.33203125" style="221" customWidth="1"/>
    <col min="14851" max="14851" width="13.88671875" style="221" customWidth="1"/>
    <col min="14852" max="14853" width="14.44140625" style="221" customWidth="1"/>
    <col min="14854" max="14854" width="16.33203125" style="221" customWidth="1"/>
    <col min="14855" max="14855" width="16.5546875" style="221" customWidth="1"/>
    <col min="14856" max="14856" width="16.109375" style="221" customWidth="1"/>
    <col min="14857" max="14857" width="14.5546875" style="221" customWidth="1"/>
    <col min="14858" max="14858" width="17.6640625" style="221" customWidth="1"/>
    <col min="14859" max="14859" width="15.5546875" style="221" customWidth="1"/>
    <col min="14860" max="14860" width="18.109375" style="221" customWidth="1"/>
    <col min="14861" max="14861" width="20.5546875" style="221" customWidth="1"/>
    <col min="14862" max="14862" width="17.109375" style="221" customWidth="1"/>
    <col min="14863" max="14863" width="21.44140625" style="221" customWidth="1"/>
    <col min="14864" max="14864" width="18.5546875" style="221" customWidth="1"/>
    <col min="14865" max="14865" width="17.44140625" style="221" customWidth="1"/>
    <col min="14866" max="14866" width="18.109375" style="221" customWidth="1"/>
    <col min="14867" max="14867" width="17.88671875" style="221" customWidth="1"/>
    <col min="14868" max="14868" width="10.109375" style="221" bestFit="1" customWidth="1"/>
    <col min="14869" max="14869" width="14.44140625" style="221" bestFit="1" customWidth="1"/>
    <col min="14870" max="15104" width="9.109375" style="221"/>
    <col min="15105" max="15105" width="6.44140625" style="221" bestFit="1" customWidth="1"/>
    <col min="15106" max="15106" width="46.33203125" style="221" customWidth="1"/>
    <col min="15107" max="15107" width="13.88671875" style="221" customWidth="1"/>
    <col min="15108" max="15109" width="14.44140625" style="221" customWidth="1"/>
    <col min="15110" max="15110" width="16.33203125" style="221" customWidth="1"/>
    <col min="15111" max="15111" width="16.5546875" style="221" customWidth="1"/>
    <col min="15112" max="15112" width="16.109375" style="221" customWidth="1"/>
    <col min="15113" max="15113" width="14.5546875" style="221" customWidth="1"/>
    <col min="15114" max="15114" width="17.6640625" style="221" customWidth="1"/>
    <col min="15115" max="15115" width="15.5546875" style="221" customWidth="1"/>
    <col min="15116" max="15116" width="18.109375" style="221" customWidth="1"/>
    <col min="15117" max="15117" width="20.5546875" style="221" customWidth="1"/>
    <col min="15118" max="15118" width="17.109375" style="221" customWidth="1"/>
    <col min="15119" max="15119" width="21.44140625" style="221" customWidth="1"/>
    <col min="15120" max="15120" width="18.5546875" style="221" customWidth="1"/>
    <col min="15121" max="15121" width="17.44140625" style="221" customWidth="1"/>
    <col min="15122" max="15122" width="18.109375" style="221" customWidth="1"/>
    <col min="15123" max="15123" width="17.88671875" style="221" customWidth="1"/>
    <col min="15124" max="15124" width="10.109375" style="221" bestFit="1" customWidth="1"/>
    <col min="15125" max="15125" width="14.44140625" style="221" bestFit="1" customWidth="1"/>
    <col min="15126" max="15360" width="9.109375" style="221"/>
    <col min="15361" max="15361" width="6.44140625" style="221" bestFit="1" customWidth="1"/>
    <col min="15362" max="15362" width="46.33203125" style="221" customWidth="1"/>
    <col min="15363" max="15363" width="13.88671875" style="221" customWidth="1"/>
    <col min="15364" max="15365" width="14.44140625" style="221" customWidth="1"/>
    <col min="15366" max="15366" width="16.33203125" style="221" customWidth="1"/>
    <col min="15367" max="15367" width="16.5546875" style="221" customWidth="1"/>
    <col min="15368" max="15368" width="16.109375" style="221" customWidth="1"/>
    <col min="15369" max="15369" width="14.5546875" style="221" customWidth="1"/>
    <col min="15370" max="15370" width="17.6640625" style="221" customWidth="1"/>
    <col min="15371" max="15371" width="15.5546875" style="221" customWidth="1"/>
    <col min="15372" max="15372" width="18.109375" style="221" customWidth="1"/>
    <col min="15373" max="15373" width="20.5546875" style="221" customWidth="1"/>
    <col min="15374" max="15374" width="17.109375" style="221" customWidth="1"/>
    <col min="15375" max="15375" width="21.44140625" style="221" customWidth="1"/>
    <col min="15376" max="15376" width="18.5546875" style="221" customWidth="1"/>
    <col min="15377" max="15377" width="17.44140625" style="221" customWidth="1"/>
    <col min="15378" max="15378" width="18.109375" style="221" customWidth="1"/>
    <col min="15379" max="15379" width="17.88671875" style="221" customWidth="1"/>
    <col min="15380" max="15380" width="10.109375" style="221" bestFit="1" customWidth="1"/>
    <col min="15381" max="15381" width="14.44140625" style="221" bestFit="1" customWidth="1"/>
    <col min="15382" max="15616" width="9.109375" style="221"/>
    <col min="15617" max="15617" width="6.44140625" style="221" bestFit="1" customWidth="1"/>
    <col min="15618" max="15618" width="46.33203125" style="221" customWidth="1"/>
    <col min="15619" max="15619" width="13.88671875" style="221" customWidth="1"/>
    <col min="15620" max="15621" width="14.44140625" style="221" customWidth="1"/>
    <col min="15622" max="15622" width="16.33203125" style="221" customWidth="1"/>
    <col min="15623" max="15623" width="16.5546875" style="221" customWidth="1"/>
    <col min="15624" max="15624" width="16.109375" style="221" customWidth="1"/>
    <col min="15625" max="15625" width="14.5546875" style="221" customWidth="1"/>
    <col min="15626" max="15626" width="17.6640625" style="221" customWidth="1"/>
    <col min="15627" max="15627" width="15.5546875" style="221" customWidth="1"/>
    <col min="15628" max="15628" width="18.109375" style="221" customWidth="1"/>
    <col min="15629" max="15629" width="20.5546875" style="221" customWidth="1"/>
    <col min="15630" max="15630" width="17.109375" style="221" customWidth="1"/>
    <col min="15631" max="15631" width="21.44140625" style="221" customWidth="1"/>
    <col min="15632" max="15632" width="18.5546875" style="221" customWidth="1"/>
    <col min="15633" max="15633" width="17.44140625" style="221" customWidth="1"/>
    <col min="15634" max="15634" width="18.109375" style="221" customWidth="1"/>
    <col min="15635" max="15635" width="17.88671875" style="221" customWidth="1"/>
    <col min="15636" max="15636" width="10.109375" style="221" bestFit="1" customWidth="1"/>
    <col min="15637" max="15637" width="14.44140625" style="221" bestFit="1" customWidth="1"/>
    <col min="15638" max="15872" width="9.109375" style="221"/>
    <col min="15873" max="15873" width="6.44140625" style="221" bestFit="1" customWidth="1"/>
    <col min="15874" max="15874" width="46.33203125" style="221" customWidth="1"/>
    <col min="15875" max="15875" width="13.88671875" style="221" customWidth="1"/>
    <col min="15876" max="15877" width="14.44140625" style="221" customWidth="1"/>
    <col min="15878" max="15878" width="16.33203125" style="221" customWidth="1"/>
    <col min="15879" max="15879" width="16.5546875" style="221" customWidth="1"/>
    <col min="15880" max="15880" width="16.109375" style="221" customWidth="1"/>
    <col min="15881" max="15881" width="14.5546875" style="221" customWidth="1"/>
    <col min="15882" max="15882" width="17.6640625" style="221" customWidth="1"/>
    <col min="15883" max="15883" width="15.5546875" style="221" customWidth="1"/>
    <col min="15884" max="15884" width="18.109375" style="221" customWidth="1"/>
    <col min="15885" max="15885" width="20.5546875" style="221" customWidth="1"/>
    <col min="15886" max="15886" width="17.109375" style="221" customWidth="1"/>
    <col min="15887" max="15887" width="21.44140625" style="221" customWidth="1"/>
    <col min="15888" max="15888" width="18.5546875" style="221" customWidth="1"/>
    <col min="15889" max="15889" width="17.44140625" style="221" customWidth="1"/>
    <col min="15890" max="15890" width="18.109375" style="221" customWidth="1"/>
    <col min="15891" max="15891" width="17.88671875" style="221" customWidth="1"/>
    <col min="15892" max="15892" width="10.109375" style="221" bestFit="1" customWidth="1"/>
    <col min="15893" max="15893" width="14.44140625" style="221" bestFit="1" customWidth="1"/>
    <col min="15894" max="16128" width="9.109375" style="221"/>
    <col min="16129" max="16129" width="6.44140625" style="221" bestFit="1" customWidth="1"/>
    <col min="16130" max="16130" width="46.33203125" style="221" customWidth="1"/>
    <col min="16131" max="16131" width="13.88671875" style="221" customWidth="1"/>
    <col min="16132" max="16133" width="14.44140625" style="221" customWidth="1"/>
    <col min="16134" max="16134" width="16.33203125" style="221" customWidth="1"/>
    <col min="16135" max="16135" width="16.5546875" style="221" customWidth="1"/>
    <col min="16136" max="16136" width="16.109375" style="221" customWidth="1"/>
    <col min="16137" max="16137" width="14.5546875" style="221" customWidth="1"/>
    <col min="16138" max="16138" width="17.6640625" style="221" customWidth="1"/>
    <col min="16139" max="16139" width="15.5546875" style="221" customWidth="1"/>
    <col min="16140" max="16140" width="18.109375" style="221" customWidth="1"/>
    <col min="16141" max="16141" width="20.5546875" style="221" customWidth="1"/>
    <col min="16142" max="16142" width="17.109375" style="221" customWidth="1"/>
    <col min="16143" max="16143" width="21.44140625" style="221" customWidth="1"/>
    <col min="16144" max="16144" width="18.5546875" style="221" customWidth="1"/>
    <col min="16145" max="16145" width="17.44140625" style="221" customWidth="1"/>
    <col min="16146" max="16146" width="18.109375" style="221" customWidth="1"/>
    <col min="16147" max="16147" width="17.88671875" style="221" customWidth="1"/>
    <col min="16148" max="16148" width="10.109375" style="221" bestFit="1" customWidth="1"/>
    <col min="16149" max="16149" width="14.44140625" style="221" bestFit="1" customWidth="1"/>
    <col min="16150" max="16384" width="9.109375" style="221"/>
  </cols>
  <sheetData>
    <row r="1" spans="1:21" ht="16.5" customHeight="1">
      <c r="A1" s="985" t="s">
        <v>243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985"/>
      <c r="T1" s="985"/>
      <c r="U1" s="985"/>
    </row>
    <row r="2" spans="1:21" ht="17.399999999999999">
      <c r="A2" s="986" t="s">
        <v>612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</row>
    <row r="3" spans="1:21" s="224" customFormat="1" ht="69.75" customHeight="1">
      <c r="A3" s="222" t="s">
        <v>244</v>
      </c>
      <c r="B3" s="223" t="s">
        <v>245</v>
      </c>
      <c r="C3" s="223" t="s">
        <v>613</v>
      </c>
      <c r="D3" s="223" t="s">
        <v>246</v>
      </c>
      <c r="E3" s="223" t="s">
        <v>614</v>
      </c>
      <c r="F3" s="223" t="s">
        <v>247</v>
      </c>
      <c r="G3" s="223" t="s">
        <v>248</v>
      </c>
      <c r="H3" s="223" t="s">
        <v>249</v>
      </c>
      <c r="I3" s="223" t="s">
        <v>250</v>
      </c>
      <c r="J3" s="223" t="s">
        <v>251</v>
      </c>
      <c r="K3" s="223" t="s">
        <v>252</v>
      </c>
      <c r="L3" s="223" t="s">
        <v>253</v>
      </c>
      <c r="M3" s="223" t="s">
        <v>254</v>
      </c>
      <c r="N3" s="223" t="s">
        <v>255</v>
      </c>
      <c r="O3" s="223" t="s">
        <v>256</v>
      </c>
      <c r="P3" s="223" t="s">
        <v>257</v>
      </c>
      <c r="Q3" s="223" t="s">
        <v>258</v>
      </c>
      <c r="R3" s="223" t="s">
        <v>259</v>
      </c>
      <c r="S3" s="223" t="s">
        <v>260</v>
      </c>
      <c r="T3" s="223" t="s">
        <v>261</v>
      </c>
      <c r="U3" s="223" t="s">
        <v>3</v>
      </c>
    </row>
    <row r="4" spans="1:21" s="227" customFormat="1" ht="15" customHeight="1">
      <c r="A4" s="225">
        <v>1</v>
      </c>
      <c r="B4" s="226">
        <v>2</v>
      </c>
      <c r="C4" s="225">
        <v>3</v>
      </c>
      <c r="D4" s="226">
        <v>4</v>
      </c>
      <c r="E4" s="225">
        <v>5</v>
      </c>
      <c r="F4" s="226">
        <v>6</v>
      </c>
      <c r="G4" s="225">
        <v>7</v>
      </c>
      <c r="H4" s="226">
        <v>8</v>
      </c>
      <c r="I4" s="225">
        <v>9</v>
      </c>
      <c r="J4" s="226">
        <v>10</v>
      </c>
      <c r="K4" s="225">
        <v>11</v>
      </c>
      <c r="L4" s="226">
        <v>12</v>
      </c>
      <c r="M4" s="225">
        <v>13</v>
      </c>
      <c r="N4" s="226">
        <v>14</v>
      </c>
      <c r="O4" s="225">
        <v>15</v>
      </c>
      <c r="P4" s="226">
        <v>16</v>
      </c>
      <c r="Q4" s="225">
        <v>17</v>
      </c>
      <c r="R4" s="226">
        <v>18</v>
      </c>
      <c r="S4" s="225">
        <v>19</v>
      </c>
      <c r="T4" s="226">
        <v>20</v>
      </c>
      <c r="U4" s="225">
        <v>21</v>
      </c>
    </row>
    <row r="5" spans="1:21" s="231" customFormat="1" ht="15">
      <c r="A5" s="228">
        <v>1</v>
      </c>
      <c r="B5" s="229" t="s">
        <v>262</v>
      </c>
      <c r="C5" s="230">
        <v>3788055</v>
      </c>
      <c r="D5" s="230">
        <v>8188871</v>
      </c>
      <c r="E5" s="230">
        <v>1858987</v>
      </c>
      <c r="F5" s="230">
        <v>965344</v>
      </c>
      <c r="G5" s="230">
        <v>1071269</v>
      </c>
      <c r="H5" s="230">
        <v>2925451</v>
      </c>
      <c r="I5" s="230">
        <v>858211</v>
      </c>
      <c r="J5" s="230">
        <v>2183526</v>
      </c>
      <c r="K5" s="230">
        <v>1168185</v>
      </c>
      <c r="L5" s="230">
        <v>1095642</v>
      </c>
      <c r="M5" s="230">
        <v>3483088</v>
      </c>
      <c r="N5" s="230">
        <v>1699601</v>
      </c>
      <c r="O5" s="230">
        <v>796198</v>
      </c>
      <c r="P5" s="230">
        <v>1012392</v>
      </c>
      <c r="Q5" s="230">
        <v>1139689</v>
      </c>
      <c r="R5" s="230">
        <v>595574</v>
      </c>
      <c r="S5" s="230">
        <v>1677465</v>
      </c>
      <c r="T5" s="230">
        <v>154143</v>
      </c>
      <c r="U5" s="230">
        <v>34661691</v>
      </c>
    </row>
    <row r="6" spans="1:21" s="227" customFormat="1" ht="30">
      <c r="A6" s="232" t="s">
        <v>263</v>
      </c>
      <c r="B6" s="233" t="s">
        <v>264</v>
      </c>
      <c r="C6" s="234">
        <v>3456375</v>
      </c>
      <c r="D6" s="234">
        <v>6650046</v>
      </c>
      <c r="E6" s="234">
        <v>1795901</v>
      </c>
      <c r="F6" s="234">
        <v>878586</v>
      </c>
      <c r="G6" s="234">
        <v>847084</v>
      </c>
      <c r="H6" s="234">
        <v>2814208</v>
      </c>
      <c r="I6" s="234">
        <v>701515</v>
      </c>
      <c r="J6" s="234">
        <v>1669720</v>
      </c>
      <c r="K6" s="234">
        <v>1046942</v>
      </c>
      <c r="L6" s="234">
        <v>1056176</v>
      </c>
      <c r="M6" s="234">
        <v>2217644</v>
      </c>
      <c r="N6" s="234">
        <v>1579608</v>
      </c>
      <c r="O6" s="234">
        <v>757281</v>
      </c>
      <c r="P6" s="234">
        <v>695996</v>
      </c>
      <c r="Q6" s="234">
        <v>964354</v>
      </c>
      <c r="R6" s="234">
        <v>555196</v>
      </c>
      <c r="S6" s="234">
        <v>1615743</v>
      </c>
      <c r="T6" s="235">
        <v>7437</v>
      </c>
      <c r="U6" s="236">
        <v>29309812</v>
      </c>
    </row>
    <row r="7" spans="1:21" s="227" customFormat="1" ht="30">
      <c r="A7" s="237" t="s">
        <v>265</v>
      </c>
      <c r="B7" s="238" t="s">
        <v>266</v>
      </c>
      <c r="C7" s="239">
        <v>16788</v>
      </c>
      <c r="D7" s="239">
        <v>170051</v>
      </c>
      <c r="E7" s="239">
        <v>25204</v>
      </c>
      <c r="F7" s="239">
        <v>0</v>
      </c>
      <c r="G7" s="239">
        <v>0</v>
      </c>
      <c r="H7" s="239">
        <v>17153</v>
      </c>
      <c r="I7" s="239">
        <v>0</v>
      </c>
      <c r="J7" s="239">
        <v>0</v>
      </c>
      <c r="K7" s="239">
        <v>13890</v>
      </c>
      <c r="L7" s="239">
        <v>138</v>
      </c>
      <c r="M7" s="239">
        <v>2705</v>
      </c>
      <c r="N7" s="239">
        <v>9724</v>
      </c>
      <c r="O7" s="239">
        <v>0</v>
      </c>
      <c r="P7" s="239">
        <v>0</v>
      </c>
      <c r="Q7" s="239">
        <v>0</v>
      </c>
      <c r="R7" s="239">
        <v>0</v>
      </c>
      <c r="S7" s="239">
        <v>0</v>
      </c>
      <c r="T7" s="239">
        <v>139711</v>
      </c>
      <c r="U7" s="240">
        <v>395364</v>
      </c>
    </row>
    <row r="8" spans="1:21" s="227" customFormat="1" ht="15">
      <c r="A8" s="237" t="s">
        <v>267</v>
      </c>
      <c r="B8" s="238" t="s">
        <v>268</v>
      </c>
      <c r="C8" s="239">
        <v>0</v>
      </c>
      <c r="D8" s="239">
        <v>0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517</v>
      </c>
      <c r="U8" s="240">
        <v>517</v>
      </c>
    </row>
    <row r="9" spans="1:21" s="227" customFormat="1" ht="30">
      <c r="A9" s="237" t="s">
        <v>269</v>
      </c>
      <c r="B9" s="238" t="s">
        <v>270</v>
      </c>
      <c r="C9" s="239">
        <v>0</v>
      </c>
      <c r="D9" s="239">
        <v>0</v>
      </c>
      <c r="E9" s="239">
        <v>0</v>
      </c>
      <c r="F9" s="239">
        <v>0</v>
      </c>
      <c r="G9" s="239">
        <v>0</v>
      </c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39">
        <v>0</v>
      </c>
      <c r="O9" s="239">
        <v>0</v>
      </c>
      <c r="P9" s="239">
        <v>0</v>
      </c>
      <c r="Q9" s="239">
        <v>0</v>
      </c>
      <c r="R9" s="239">
        <v>0</v>
      </c>
      <c r="S9" s="239">
        <v>0</v>
      </c>
      <c r="T9" s="239">
        <v>0</v>
      </c>
      <c r="U9" s="240">
        <v>0</v>
      </c>
    </row>
    <row r="10" spans="1:21" s="227" customFormat="1" ht="15">
      <c r="A10" s="237" t="s">
        <v>271</v>
      </c>
      <c r="B10" s="238" t="s">
        <v>272</v>
      </c>
      <c r="C10" s="239">
        <v>447</v>
      </c>
      <c r="D10" s="239">
        <v>0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  <c r="J10" s="239">
        <v>0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39">
        <v>0</v>
      </c>
      <c r="Q10" s="239">
        <v>0</v>
      </c>
      <c r="R10" s="239">
        <v>0</v>
      </c>
      <c r="S10" s="239">
        <v>0</v>
      </c>
      <c r="T10" s="239">
        <v>6171</v>
      </c>
      <c r="U10" s="240">
        <v>6618</v>
      </c>
    </row>
    <row r="11" spans="1:21" s="227" customFormat="1" ht="30">
      <c r="A11" s="237" t="s">
        <v>273</v>
      </c>
      <c r="B11" s="238" t="s">
        <v>274</v>
      </c>
      <c r="C11" s="239">
        <v>0</v>
      </c>
      <c r="D11" s="239">
        <v>0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39">
        <v>0</v>
      </c>
      <c r="Q11" s="239">
        <v>0</v>
      </c>
      <c r="R11" s="239">
        <v>0</v>
      </c>
      <c r="S11" s="239">
        <v>0</v>
      </c>
      <c r="T11" s="239">
        <v>0</v>
      </c>
      <c r="U11" s="240">
        <v>0</v>
      </c>
    </row>
    <row r="12" spans="1:21" s="227" customFormat="1" ht="15">
      <c r="A12" s="237" t="s">
        <v>275</v>
      </c>
      <c r="B12" s="238" t="s">
        <v>276</v>
      </c>
      <c r="C12" s="239">
        <v>0</v>
      </c>
      <c r="D12" s="239">
        <v>495276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39">
        <v>0</v>
      </c>
      <c r="T12" s="239">
        <v>0</v>
      </c>
      <c r="U12" s="240">
        <v>495276</v>
      </c>
    </row>
    <row r="13" spans="1:21" s="227" customFormat="1" ht="60">
      <c r="A13" s="237" t="s">
        <v>277</v>
      </c>
      <c r="B13" s="238" t="s">
        <v>278</v>
      </c>
      <c r="C13" s="239">
        <v>0</v>
      </c>
      <c r="D13" s="239">
        <v>3649</v>
      </c>
      <c r="E13" s="239">
        <v>0</v>
      </c>
      <c r="F13" s="239">
        <v>0</v>
      </c>
      <c r="G13" s="239">
        <v>0</v>
      </c>
      <c r="H13" s="239">
        <v>0</v>
      </c>
      <c r="I13" s="239">
        <v>0</v>
      </c>
      <c r="J13" s="239">
        <v>0</v>
      </c>
      <c r="K13" s="239">
        <v>0</v>
      </c>
      <c r="L13" s="239">
        <v>1581</v>
      </c>
      <c r="M13" s="239">
        <v>0</v>
      </c>
      <c r="N13" s="239">
        <v>0</v>
      </c>
      <c r="O13" s="239">
        <v>238</v>
      </c>
      <c r="P13" s="239">
        <v>0</v>
      </c>
      <c r="Q13" s="239">
        <v>0</v>
      </c>
      <c r="R13" s="239">
        <v>0</v>
      </c>
      <c r="S13" s="239">
        <v>0</v>
      </c>
      <c r="T13" s="239">
        <v>0</v>
      </c>
      <c r="U13" s="240">
        <v>5468</v>
      </c>
    </row>
    <row r="14" spans="1:21" s="227" customFormat="1" ht="45">
      <c r="A14" s="237" t="s">
        <v>279</v>
      </c>
      <c r="B14" s="238" t="s">
        <v>280</v>
      </c>
      <c r="C14" s="239">
        <v>314445</v>
      </c>
      <c r="D14" s="239">
        <v>869061</v>
      </c>
      <c r="E14" s="239">
        <v>37882</v>
      </c>
      <c r="F14" s="239">
        <v>86758</v>
      </c>
      <c r="G14" s="239">
        <v>224185</v>
      </c>
      <c r="H14" s="239">
        <v>94090</v>
      </c>
      <c r="I14" s="239">
        <v>156696</v>
      </c>
      <c r="J14" s="239">
        <v>513806</v>
      </c>
      <c r="K14" s="239">
        <v>107353</v>
      </c>
      <c r="L14" s="239">
        <v>37747</v>
      </c>
      <c r="M14" s="239">
        <v>1262739</v>
      </c>
      <c r="N14" s="239">
        <v>110269</v>
      </c>
      <c r="O14" s="239">
        <v>38679</v>
      </c>
      <c r="P14" s="239">
        <v>316396</v>
      </c>
      <c r="Q14" s="239">
        <v>175335</v>
      </c>
      <c r="R14" s="239">
        <v>40378</v>
      </c>
      <c r="S14" s="239">
        <v>61722</v>
      </c>
      <c r="T14" s="239">
        <v>307</v>
      </c>
      <c r="U14" s="240">
        <v>4447848</v>
      </c>
    </row>
    <row r="15" spans="1:21" s="227" customFormat="1" ht="15">
      <c r="A15" s="241" t="s">
        <v>281</v>
      </c>
      <c r="B15" s="242" t="s">
        <v>282</v>
      </c>
      <c r="C15" s="243">
        <v>0</v>
      </c>
      <c r="D15" s="243">
        <v>788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243">
        <v>0</v>
      </c>
      <c r="M15" s="243">
        <v>0</v>
      </c>
      <c r="N15" s="243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244">
        <v>0</v>
      </c>
      <c r="U15" s="245">
        <v>788</v>
      </c>
    </row>
    <row r="16" spans="1:21" s="231" customFormat="1" ht="15">
      <c r="A16" s="228">
        <v>2</v>
      </c>
      <c r="B16" s="229" t="s">
        <v>283</v>
      </c>
      <c r="C16" s="230">
        <v>9666588</v>
      </c>
      <c r="D16" s="230">
        <v>13155866</v>
      </c>
      <c r="E16" s="230">
        <v>371522</v>
      </c>
      <c r="F16" s="230">
        <v>215461</v>
      </c>
      <c r="G16" s="230">
        <v>1059787</v>
      </c>
      <c r="H16" s="230">
        <v>624629</v>
      </c>
      <c r="I16" s="230">
        <v>5033497</v>
      </c>
      <c r="J16" s="230">
        <v>2103645</v>
      </c>
      <c r="K16" s="230">
        <v>358922</v>
      </c>
      <c r="L16" s="230">
        <v>1420035</v>
      </c>
      <c r="M16" s="230">
        <v>2513001</v>
      </c>
      <c r="N16" s="230">
        <v>539054</v>
      </c>
      <c r="O16" s="230">
        <v>720305</v>
      </c>
      <c r="P16" s="230">
        <v>3325691</v>
      </c>
      <c r="Q16" s="230">
        <v>587765</v>
      </c>
      <c r="R16" s="230">
        <v>125546</v>
      </c>
      <c r="S16" s="230">
        <v>656251</v>
      </c>
      <c r="T16" s="230">
        <v>497422</v>
      </c>
      <c r="U16" s="230">
        <v>42974987</v>
      </c>
    </row>
    <row r="17" spans="1:22" s="227" customFormat="1" ht="15">
      <c r="A17" s="232" t="s">
        <v>284</v>
      </c>
      <c r="B17" s="233" t="s">
        <v>285</v>
      </c>
      <c r="C17" s="234">
        <v>482535</v>
      </c>
      <c r="D17" s="234">
        <v>1455602</v>
      </c>
      <c r="E17" s="234">
        <v>98366</v>
      </c>
      <c r="F17" s="234">
        <v>79986</v>
      </c>
      <c r="G17" s="234">
        <v>77127</v>
      </c>
      <c r="H17" s="234">
        <v>156658</v>
      </c>
      <c r="I17" s="234">
        <v>170944</v>
      </c>
      <c r="J17" s="234">
        <v>157253</v>
      </c>
      <c r="K17" s="234">
        <v>122962</v>
      </c>
      <c r="L17" s="234">
        <v>79979</v>
      </c>
      <c r="M17" s="234">
        <v>236041</v>
      </c>
      <c r="N17" s="234">
        <v>319015</v>
      </c>
      <c r="O17" s="234">
        <v>89763</v>
      </c>
      <c r="P17" s="234">
        <v>168286</v>
      </c>
      <c r="Q17" s="234">
        <v>69132</v>
      </c>
      <c r="R17" s="234">
        <v>33311</v>
      </c>
      <c r="S17" s="234">
        <v>150380</v>
      </c>
      <c r="T17" s="234">
        <v>494556</v>
      </c>
      <c r="U17" s="246">
        <v>4441896</v>
      </c>
    </row>
    <row r="18" spans="1:22" s="227" customFormat="1" ht="15">
      <c r="A18" s="237" t="s">
        <v>286</v>
      </c>
      <c r="B18" s="238" t="s">
        <v>287</v>
      </c>
      <c r="C18" s="239">
        <v>1373042</v>
      </c>
      <c r="D18" s="239">
        <v>5099350</v>
      </c>
      <c r="E18" s="239">
        <v>258349</v>
      </c>
      <c r="F18" s="239">
        <v>119581</v>
      </c>
      <c r="G18" s="239">
        <v>659864</v>
      </c>
      <c r="H18" s="239">
        <v>205255</v>
      </c>
      <c r="I18" s="239">
        <v>1844146</v>
      </c>
      <c r="J18" s="239">
        <v>1061259</v>
      </c>
      <c r="K18" s="239">
        <v>226048</v>
      </c>
      <c r="L18" s="239">
        <v>609250</v>
      </c>
      <c r="M18" s="239">
        <v>2036209</v>
      </c>
      <c r="N18" s="239">
        <v>209792</v>
      </c>
      <c r="O18" s="239">
        <v>229715</v>
      </c>
      <c r="P18" s="239">
        <v>2697901</v>
      </c>
      <c r="Q18" s="239">
        <v>334140</v>
      </c>
      <c r="R18" s="239">
        <v>83425</v>
      </c>
      <c r="S18" s="239">
        <v>114610</v>
      </c>
      <c r="T18" s="239">
        <v>1675</v>
      </c>
      <c r="U18" s="240">
        <v>17163611</v>
      </c>
    </row>
    <row r="19" spans="1:22" s="227" customFormat="1" ht="15">
      <c r="A19" s="237" t="s">
        <v>288</v>
      </c>
      <c r="B19" s="238" t="s">
        <v>289</v>
      </c>
      <c r="C19" s="239">
        <v>996145</v>
      </c>
      <c r="D19" s="239">
        <v>4052538</v>
      </c>
      <c r="E19" s="239">
        <v>196242</v>
      </c>
      <c r="F19" s="239">
        <v>57428</v>
      </c>
      <c r="G19" s="239">
        <v>443397</v>
      </c>
      <c r="H19" s="239">
        <v>144933</v>
      </c>
      <c r="I19" s="239">
        <v>1389181</v>
      </c>
      <c r="J19" s="239">
        <v>324938</v>
      </c>
      <c r="K19" s="239">
        <v>113898</v>
      </c>
      <c r="L19" s="239">
        <v>559863</v>
      </c>
      <c r="M19" s="239">
        <v>308892</v>
      </c>
      <c r="N19" s="239">
        <v>135001</v>
      </c>
      <c r="O19" s="239">
        <v>144727</v>
      </c>
      <c r="P19" s="239">
        <v>2328265</v>
      </c>
      <c r="Q19" s="239">
        <v>182757</v>
      </c>
      <c r="R19" s="239">
        <v>61365</v>
      </c>
      <c r="S19" s="239">
        <v>65903</v>
      </c>
      <c r="T19" s="239">
        <v>753</v>
      </c>
      <c r="U19" s="240">
        <v>11506226</v>
      </c>
    </row>
    <row r="20" spans="1:22" s="227" customFormat="1" ht="15">
      <c r="A20" s="237" t="s">
        <v>290</v>
      </c>
      <c r="B20" s="238" t="s">
        <v>291</v>
      </c>
      <c r="C20" s="239">
        <v>367576</v>
      </c>
      <c r="D20" s="239">
        <v>993376</v>
      </c>
      <c r="E20" s="239">
        <v>56229</v>
      </c>
      <c r="F20" s="239">
        <v>58988</v>
      </c>
      <c r="G20" s="239">
        <v>209318</v>
      </c>
      <c r="H20" s="239">
        <v>51452</v>
      </c>
      <c r="I20" s="239">
        <v>103485</v>
      </c>
      <c r="J20" s="239">
        <v>290221</v>
      </c>
      <c r="K20" s="239">
        <v>111115</v>
      </c>
      <c r="L20" s="239">
        <v>40229</v>
      </c>
      <c r="M20" s="239">
        <v>1623218</v>
      </c>
      <c r="N20" s="239">
        <v>75018</v>
      </c>
      <c r="O20" s="239">
        <v>80558</v>
      </c>
      <c r="P20" s="239">
        <v>286932</v>
      </c>
      <c r="Q20" s="239">
        <v>146091</v>
      </c>
      <c r="R20" s="239">
        <v>19587</v>
      </c>
      <c r="S20" s="239">
        <v>38636</v>
      </c>
      <c r="T20" s="239">
        <v>0</v>
      </c>
      <c r="U20" s="240">
        <v>4552029</v>
      </c>
    </row>
    <row r="21" spans="1:22" s="227" customFormat="1" ht="15">
      <c r="A21" s="237" t="s">
        <v>292</v>
      </c>
      <c r="B21" s="238" t="s">
        <v>293</v>
      </c>
      <c r="C21" s="239">
        <v>9321</v>
      </c>
      <c r="D21" s="239">
        <v>53436</v>
      </c>
      <c r="E21" s="239">
        <v>5878</v>
      </c>
      <c r="F21" s="239">
        <v>3165</v>
      </c>
      <c r="G21" s="239">
        <v>7149</v>
      </c>
      <c r="H21" s="239">
        <v>8870</v>
      </c>
      <c r="I21" s="239">
        <v>351480</v>
      </c>
      <c r="J21" s="239">
        <v>446100</v>
      </c>
      <c r="K21" s="239">
        <v>1035</v>
      </c>
      <c r="L21" s="239">
        <v>9158</v>
      </c>
      <c r="M21" s="239">
        <v>104099</v>
      </c>
      <c r="N21" s="239">
        <v>-227</v>
      </c>
      <c r="O21" s="239">
        <v>4430</v>
      </c>
      <c r="P21" s="239">
        <v>82704</v>
      </c>
      <c r="Q21" s="239">
        <v>5292</v>
      </c>
      <c r="R21" s="239">
        <v>2473</v>
      </c>
      <c r="S21" s="239">
        <v>10071</v>
      </c>
      <c r="T21" s="239">
        <v>922</v>
      </c>
      <c r="U21" s="240">
        <v>1105356</v>
      </c>
    </row>
    <row r="22" spans="1:22" s="227" customFormat="1" ht="15">
      <c r="A22" s="237" t="s">
        <v>294</v>
      </c>
      <c r="B22" s="238" t="s">
        <v>295</v>
      </c>
      <c r="C22" s="239">
        <v>19411</v>
      </c>
      <c r="D22" s="239">
        <v>264872</v>
      </c>
      <c r="E22" s="239">
        <v>2487</v>
      </c>
      <c r="F22" s="239">
        <v>9694</v>
      </c>
      <c r="G22" s="239">
        <v>2779</v>
      </c>
      <c r="H22" s="239">
        <v>8587</v>
      </c>
      <c r="I22" s="239">
        <v>47862</v>
      </c>
      <c r="J22" s="239">
        <v>852113</v>
      </c>
      <c r="K22" s="239">
        <v>2761</v>
      </c>
      <c r="L22" s="239">
        <v>62838</v>
      </c>
      <c r="M22" s="239">
        <v>191729</v>
      </c>
      <c r="N22" s="239">
        <v>7309</v>
      </c>
      <c r="O22" s="239">
        <v>2974</v>
      </c>
      <c r="P22" s="239">
        <v>3297</v>
      </c>
      <c r="Q22" s="239">
        <v>8516</v>
      </c>
      <c r="R22" s="239">
        <v>5721</v>
      </c>
      <c r="S22" s="239">
        <v>8015</v>
      </c>
      <c r="T22" s="239">
        <v>401</v>
      </c>
      <c r="U22" s="240">
        <v>1501366</v>
      </c>
    </row>
    <row r="23" spans="1:22" s="249" customFormat="1" ht="30">
      <c r="A23" s="247" t="s">
        <v>296</v>
      </c>
      <c r="B23" s="248" t="s">
        <v>297</v>
      </c>
      <c r="C23" s="268">
        <v>7791600</v>
      </c>
      <c r="D23" s="268">
        <v>6336042</v>
      </c>
      <c r="E23" s="268">
        <v>12320</v>
      </c>
      <c r="F23" s="268">
        <v>6200</v>
      </c>
      <c r="G23" s="268">
        <v>320017</v>
      </c>
      <c r="H23" s="268">
        <v>254129</v>
      </c>
      <c r="I23" s="268">
        <v>2970545</v>
      </c>
      <c r="J23" s="268">
        <v>33020</v>
      </c>
      <c r="K23" s="268">
        <v>7151</v>
      </c>
      <c r="L23" s="268">
        <v>667968</v>
      </c>
      <c r="M23" s="268">
        <v>49022</v>
      </c>
      <c r="N23" s="268">
        <v>2938</v>
      </c>
      <c r="O23" s="268">
        <v>397853</v>
      </c>
      <c r="P23" s="268">
        <v>456207</v>
      </c>
      <c r="Q23" s="268">
        <v>175977</v>
      </c>
      <c r="R23" s="268">
        <v>3089</v>
      </c>
      <c r="S23" s="268">
        <v>383246</v>
      </c>
      <c r="T23" s="268">
        <v>790</v>
      </c>
      <c r="U23" s="269">
        <v>19868114</v>
      </c>
      <c r="V23" s="501">
        <f>U23-T23</f>
        <v>19867324</v>
      </c>
    </row>
    <row r="24" spans="1:22" s="227" customFormat="1" ht="15">
      <c r="A24" s="237" t="s">
        <v>298</v>
      </c>
      <c r="B24" s="238" t="s">
        <v>299</v>
      </c>
      <c r="C24" s="239">
        <v>18270</v>
      </c>
      <c r="D24" s="239">
        <v>192808</v>
      </c>
      <c r="E24" s="239">
        <v>3159</v>
      </c>
      <c r="F24" s="239">
        <v>4515</v>
      </c>
      <c r="G24" s="239">
        <v>1364</v>
      </c>
      <c r="H24" s="239">
        <v>205</v>
      </c>
      <c r="I24" s="239">
        <v>4875</v>
      </c>
      <c r="J24" s="239">
        <v>2464</v>
      </c>
      <c r="K24" s="239">
        <v>115</v>
      </c>
      <c r="L24" s="239">
        <v>809</v>
      </c>
      <c r="M24" s="239">
        <v>10025</v>
      </c>
      <c r="N24" s="239">
        <v>2290</v>
      </c>
      <c r="O24" s="239">
        <v>21</v>
      </c>
      <c r="P24" s="239">
        <v>3042</v>
      </c>
      <c r="Q24" s="239">
        <v>4481</v>
      </c>
      <c r="R24" s="239">
        <v>1958</v>
      </c>
      <c r="S24" s="239">
        <v>71</v>
      </c>
      <c r="T24" s="239">
        <v>425</v>
      </c>
      <c r="U24" s="240">
        <v>250897</v>
      </c>
    </row>
    <row r="25" spans="1:22" s="227" customFormat="1" ht="15">
      <c r="A25" s="241" t="s">
        <v>300</v>
      </c>
      <c r="B25" s="242" t="s">
        <v>282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3">
        <v>0</v>
      </c>
      <c r="P25" s="243">
        <v>0</v>
      </c>
      <c r="Q25" s="243">
        <v>0</v>
      </c>
      <c r="R25" s="243">
        <v>0</v>
      </c>
      <c r="S25" s="243">
        <v>0</v>
      </c>
      <c r="T25" s="243">
        <v>0</v>
      </c>
      <c r="U25" s="245">
        <v>0</v>
      </c>
    </row>
    <row r="26" spans="1:22" s="231" customFormat="1" ht="30">
      <c r="A26" s="228">
        <v>3</v>
      </c>
      <c r="B26" s="229" t="s">
        <v>301</v>
      </c>
      <c r="C26" s="230">
        <v>1006394</v>
      </c>
      <c r="D26" s="230">
        <v>6656790</v>
      </c>
      <c r="E26" s="230">
        <v>1477939</v>
      </c>
      <c r="F26" s="230">
        <v>220583</v>
      </c>
      <c r="G26" s="230">
        <v>253492</v>
      </c>
      <c r="H26" s="230">
        <v>224432</v>
      </c>
      <c r="I26" s="230">
        <v>187329</v>
      </c>
      <c r="J26" s="230">
        <v>422922</v>
      </c>
      <c r="K26" s="230">
        <v>51846</v>
      </c>
      <c r="L26" s="230">
        <v>336474</v>
      </c>
      <c r="M26" s="230">
        <v>39247786</v>
      </c>
      <c r="N26" s="230">
        <v>357596</v>
      </c>
      <c r="O26" s="230">
        <v>126622</v>
      </c>
      <c r="P26" s="230">
        <v>78737</v>
      </c>
      <c r="Q26" s="230">
        <v>690565</v>
      </c>
      <c r="R26" s="230">
        <v>130912</v>
      </c>
      <c r="S26" s="230">
        <v>260597</v>
      </c>
      <c r="T26" s="230">
        <v>339539</v>
      </c>
      <c r="U26" s="230">
        <v>52070555</v>
      </c>
    </row>
    <row r="27" spans="1:22" s="227" customFormat="1" ht="15">
      <c r="A27" s="232" t="s">
        <v>302</v>
      </c>
      <c r="B27" s="233" t="s">
        <v>303</v>
      </c>
      <c r="C27" s="234">
        <v>948401</v>
      </c>
      <c r="D27" s="234">
        <v>3138603</v>
      </c>
      <c r="E27" s="234">
        <v>329406</v>
      </c>
      <c r="F27" s="234">
        <v>36754</v>
      </c>
      <c r="G27" s="234">
        <v>145487</v>
      </c>
      <c r="H27" s="234">
        <v>150960</v>
      </c>
      <c r="I27" s="234">
        <v>178672</v>
      </c>
      <c r="J27" s="234">
        <v>113451</v>
      </c>
      <c r="K27" s="234">
        <v>47699</v>
      </c>
      <c r="L27" s="234">
        <v>215599</v>
      </c>
      <c r="M27" s="234">
        <v>367170</v>
      </c>
      <c r="N27" s="234">
        <v>300876</v>
      </c>
      <c r="O27" s="234">
        <v>124140</v>
      </c>
      <c r="P27" s="234">
        <v>73984</v>
      </c>
      <c r="Q27" s="234">
        <v>169955</v>
      </c>
      <c r="R27" s="234">
        <v>44152</v>
      </c>
      <c r="S27" s="234">
        <v>111855</v>
      </c>
      <c r="T27" s="234">
        <v>325634</v>
      </c>
      <c r="U27" s="246">
        <v>6822798</v>
      </c>
    </row>
    <row r="28" spans="1:22" s="227" customFormat="1" ht="30">
      <c r="A28" s="237" t="s">
        <v>304</v>
      </c>
      <c r="B28" s="238" t="s">
        <v>305</v>
      </c>
      <c r="C28" s="239">
        <v>0</v>
      </c>
      <c r="D28" s="239">
        <v>66440</v>
      </c>
      <c r="E28" s="239">
        <v>0</v>
      </c>
      <c r="F28" s="239">
        <v>9058</v>
      </c>
      <c r="G28" s="239">
        <v>0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  <c r="M28" s="239">
        <v>0</v>
      </c>
      <c r="N28" s="239">
        <v>0</v>
      </c>
      <c r="O28" s="239">
        <v>0</v>
      </c>
      <c r="P28" s="239">
        <v>0</v>
      </c>
      <c r="Q28" s="239">
        <v>0</v>
      </c>
      <c r="R28" s="239">
        <v>0</v>
      </c>
      <c r="S28" s="239">
        <v>0</v>
      </c>
      <c r="T28" s="239">
        <v>0</v>
      </c>
      <c r="U28" s="240">
        <v>75498</v>
      </c>
    </row>
    <row r="29" spans="1:22" s="227" customFormat="1" ht="15">
      <c r="A29" s="237" t="s">
        <v>306</v>
      </c>
      <c r="B29" s="238" t="s">
        <v>307</v>
      </c>
      <c r="C29" s="239">
        <v>0</v>
      </c>
      <c r="D29" s="239">
        <v>2140069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0</v>
      </c>
      <c r="T29" s="239">
        <v>0</v>
      </c>
      <c r="U29" s="240">
        <v>2140069</v>
      </c>
    </row>
    <row r="30" spans="1:22" s="227" customFormat="1" ht="15">
      <c r="A30" s="237" t="s">
        <v>308</v>
      </c>
      <c r="B30" s="238" t="s">
        <v>309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  <c r="J30" s="239">
        <v>0</v>
      </c>
      <c r="K30" s="239">
        <v>0</v>
      </c>
      <c r="L30" s="239">
        <v>0</v>
      </c>
      <c r="M30" s="239">
        <v>0</v>
      </c>
      <c r="N30" s="239">
        <v>0</v>
      </c>
      <c r="O30" s="239">
        <v>0</v>
      </c>
      <c r="P30" s="239">
        <v>0</v>
      </c>
      <c r="Q30" s="239">
        <v>0</v>
      </c>
      <c r="R30" s="239">
        <v>0</v>
      </c>
      <c r="S30" s="239">
        <v>0</v>
      </c>
      <c r="T30" s="239">
        <v>0</v>
      </c>
      <c r="U30" s="240">
        <v>0</v>
      </c>
    </row>
    <row r="31" spans="1:22" s="227" customFormat="1" ht="15">
      <c r="A31" s="237" t="s">
        <v>310</v>
      </c>
      <c r="B31" s="238" t="s">
        <v>311</v>
      </c>
      <c r="C31" s="239">
        <v>0</v>
      </c>
      <c r="D31" s="239">
        <v>0</v>
      </c>
      <c r="E31" s="239">
        <v>0</v>
      </c>
      <c r="F31" s="239">
        <v>0</v>
      </c>
      <c r="G31" s="239">
        <v>0</v>
      </c>
      <c r="H31" s="239">
        <v>0</v>
      </c>
      <c r="I31" s="239">
        <v>0</v>
      </c>
      <c r="J31" s="239">
        <v>0</v>
      </c>
      <c r="K31" s="239">
        <v>0</v>
      </c>
      <c r="L31" s="239">
        <v>0</v>
      </c>
      <c r="M31" s="239">
        <v>0</v>
      </c>
      <c r="N31" s="239">
        <v>0</v>
      </c>
      <c r="O31" s="239">
        <v>0</v>
      </c>
      <c r="P31" s="239">
        <v>0</v>
      </c>
      <c r="Q31" s="239">
        <v>0</v>
      </c>
      <c r="R31" s="239">
        <v>0</v>
      </c>
      <c r="S31" s="239">
        <v>0</v>
      </c>
      <c r="T31" s="239">
        <v>0</v>
      </c>
      <c r="U31" s="240">
        <v>0</v>
      </c>
    </row>
    <row r="32" spans="1:22" s="227" customFormat="1" ht="15">
      <c r="A32" s="237" t="s">
        <v>312</v>
      </c>
      <c r="B32" s="238" t="s">
        <v>313</v>
      </c>
      <c r="C32" s="239">
        <v>738</v>
      </c>
      <c r="D32" s="239">
        <v>599597</v>
      </c>
      <c r="E32" s="239">
        <v>0</v>
      </c>
      <c r="F32" s="239">
        <v>0</v>
      </c>
      <c r="G32" s="239">
        <v>0</v>
      </c>
      <c r="H32" s="239">
        <v>128</v>
      </c>
      <c r="I32" s="239">
        <v>0</v>
      </c>
      <c r="J32" s="239">
        <v>0</v>
      </c>
      <c r="K32" s="239">
        <v>0</v>
      </c>
      <c r="L32" s="239">
        <v>806</v>
      </c>
      <c r="M32" s="239">
        <v>0</v>
      </c>
      <c r="N32" s="239">
        <v>0</v>
      </c>
      <c r="O32" s="239">
        <v>0</v>
      </c>
      <c r="P32" s="239">
        <v>0</v>
      </c>
      <c r="Q32" s="239">
        <v>1582</v>
      </c>
      <c r="R32" s="239">
        <v>0</v>
      </c>
      <c r="S32" s="239">
        <v>0</v>
      </c>
      <c r="T32" s="239">
        <v>2629</v>
      </c>
      <c r="U32" s="240">
        <v>605480</v>
      </c>
    </row>
    <row r="33" spans="1:21" s="227" customFormat="1" ht="45">
      <c r="A33" s="237" t="s">
        <v>314</v>
      </c>
      <c r="B33" s="238" t="s">
        <v>315</v>
      </c>
      <c r="C33" s="239">
        <v>29373</v>
      </c>
      <c r="D33" s="239">
        <v>396724</v>
      </c>
      <c r="E33" s="239">
        <v>200</v>
      </c>
      <c r="F33" s="239">
        <v>149963</v>
      </c>
      <c r="G33" s="239">
        <v>68471</v>
      </c>
      <c r="H33" s="239">
        <v>1742</v>
      </c>
      <c r="I33" s="239">
        <v>2294</v>
      </c>
      <c r="J33" s="239">
        <v>4907</v>
      </c>
      <c r="K33" s="239">
        <v>4147</v>
      </c>
      <c r="L33" s="239">
        <v>91811</v>
      </c>
      <c r="M33" s="239">
        <v>27075</v>
      </c>
      <c r="N33" s="239">
        <v>4241</v>
      </c>
      <c r="O33" s="239">
        <v>0</v>
      </c>
      <c r="P33" s="239">
        <v>1981</v>
      </c>
      <c r="Q33" s="239">
        <v>445087</v>
      </c>
      <c r="R33" s="239">
        <v>21115</v>
      </c>
      <c r="S33" s="239">
        <v>92101</v>
      </c>
      <c r="T33" s="239">
        <v>1917</v>
      </c>
      <c r="U33" s="240">
        <v>1343149</v>
      </c>
    </row>
    <row r="34" spans="1:21" s="227" customFormat="1" ht="45">
      <c r="A34" s="237" t="s">
        <v>316</v>
      </c>
      <c r="B34" s="238" t="s">
        <v>317</v>
      </c>
      <c r="C34" s="239">
        <v>14875</v>
      </c>
      <c r="D34" s="239">
        <v>10407</v>
      </c>
      <c r="E34" s="239">
        <v>895</v>
      </c>
      <c r="F34" s="239">
        <v>2959</v>
      </c>
      <c r="G34" s="239">
        <v>1050</v>
      </c>
      <c r="H34" s="239">
        <v>609</v>
      </c>
      <c r="I34" s="239">
        <v>234</v>
      </c>
      <c r="J34" s="239">
        <v>1563</v>
      </c>
      <c r="K34" s="239">
        <v>0</v>
      </c>
      <c r="L34" s="239">
        <v>425</v>
      </c>
      <c r="M34" s="239">
        <v>4495</v>
      </c>
      <c r="N34" s="239">
        <v>9942</v>
      </c>
      <c r="O34" s="239">
        <v>2245</v>
      </c>
      <c r="P34" s="239">
        <v>0</v>
      </c>
      <c r="Q34" s="239">
        <v>3156</v>
      </c>
      <c r="R34" s="239">
        <v>238</v>
      </c>
      <c r="S34" s="239">
        <v>56565</v>
      </c>
      <c r="T34" s="239">
        <v>9257</v>
      </c>
      <c r="U34" s="240">
        <v>118915</v>
      </c>
    </row>
    <row r="35" spans="1:21" s="227" customFormat="1" ht="45">
      <c r="A35" s="237" t="s">
        <v>318</v>
      </c>
      <c r="B35" s="238" t="s">
        <v>319</v>
      </c>
      <c r="C35" s="239">
        <v>0</v>
      </c>
      <c r="D35" s="239">
        <v>5184</v>
      </c>
      <c r="E35" s="239">
        <v>0</v>
      </c>
      <c r="F35" s="239">
        <v>0</v>
      </c>
      <c r="G35" s="239">
        <v>0</v>
      </c>
      <c r="H35" s="239">
        <v>0</v>
      </c>
      <c r="I35" s="239"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0</v>
      </c>
      <c r="O35" s="239">
        <v>0</v>
      </c>
      <c r="P35" s="239">
        <v>0</v>
      </c>
      <c r="Q35" s="239">
        <v>0</v>
      </c>
      <c r="R35" s="239">
        <v>0</v>
      </c>
      <c r="S35" s="239">
        <v>0</v>
      </c>
      <c r="T35" s="239">
        <v>0</v>
      </c>
      <c r="U35" s="240">
        <v>5184</v>
      </c>
    </row>
    <row r="36" spans="1:21" s="227" customFormat="1" ht="45">
      <c r="A36" s="237" t="s">
        <v>320</v>
      </c>
      <c r="B36" s="238" t="s">
        <v>321</v>
      </c>
      <c r="C36" s="239">
        <v>0</v>
      </c>
      <c r="D36" s="239">
        <v>307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39">
        <v>0</v>
      </c>
      <c r="L36" s="239">
        <v>0</v>
      </c>
      <c r="M36" s="239">
        <v>0</v>
      </c>
      <c r="N36" s="239">
        <v>0</v>
      </c>
      <c r="O36" s="239">
        <v>0</v>
      </c>
      <c r="P36" s="239">
        <v>0</v>
      </c>
      <c r="Q36" s="239">
        <v>0</v>
      </c>
      <c r="R36" s="239">
        <v>0</v>
      </c>
      <c r="S36" s="239">
        <v>0</v>
      </c>
      <c r="T36" s="239">
        <v>0</v>
      </c>
      <c r="U36" s="240">
        <v>307</v>
      </c>
    </row>
    <row r="37" spans="1:21" s="227" customFormat="1" ht="45">
      <c r="A37" s="237" t="s">
        <v>322</v>
      </c>
      <c r="B37" s="238" t="s">
        <v>323</v>
      </c>
      <c r="C37" s="239">
        <v>0</v>
      </c>
      <c r="D37" s="239">
        <v>0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39">
        <v>0</v>
      </c>
      <c r="L37" s="239">
        <v>0</v>
      </c>
      <c r="M37" s="239">
        <v>0</v>
      </c>
      <c r="N37" s="239">
        <v>0</v>
      </c>
      <c r="O37" s="239">
        <v>0</v>
      </c>
      <c r="P37" s="239">
        <v>0</v>
      </c>
      <c r="Q37" s="239">
        <v>0</v>
      </c>
      <c r="R37" s="239">
        <v>0</v>
      </c>
      <c r="S37" s="239">
        <v>0</v>
      </c>
      <c r="T37" s="239">
        <v>0</v>
      </c>
      <c r="U37" s="240">
        <v>0</v>
      </c>
    </row>
    <row r="38" spans="1:21" s="227" customFormat="1" ht="30">
      <c r="A38" s="237" t="s">
        <v>324</v>
      </c>
      <c r="B38" s="238" t="s">
        <v>325</v>
      </c>
      <c r="C38" s="239">
        <v>0</v>
      </c>
      <c r="D38" s="239">
        <v>26972</v>
      </c>
      <c r="E38" s="239">
        <v>0</v>
      </c>
      <c r="F38" s="239">
        <v>0</v>
      </c>
      <c r="G38" s="239">
        <v>0</v>
      </c>
      <c r="H38" s="239">
        <v>0</v>
      </c>
      <c r="I38" s="239">
        <v>0</v>
      </c>
      <c r="J38" s="239">
        <v>0</v>
      </c>
      <c r="K38" s="239">
        <v>0</v>
      </c>
      <c r="L38" s="239">
        <v>0</v>
      </c>
      <c r="M38" s="239">
        <v>0</v>
      </c>
      <c r="N38" s="239">
        <v>0</v>
      </c>
      <c r="O38" s="239">
        <v>0</v>
      </c>
      <c r="P38" s="239">
        <v>0</v>
      </c>
      <c r="Q38" s="239">
        <v>0</v>
      </c>
      <c r="R38" s="239">
        <v>0</v>
      </c>
      <c r="S38" s="239">
        <v>0</v>
      </c>
      <c r="T38" s="239">
        <v>102</v>
      </c>
      <c r="U38" s="240">
        <v>27074</v>
      </c>
    </row>
    <row r="39" spans="1:21" s="227" customFormat="1" ht="60">
      <c r="A39" s="237" t="s">
        <v>326</v>
      </c>
      <c r="B39" s="238" t="s">
        <v>327</v>
      </c>
      <c r="C39" s="239">
        <v>12162</v>
      </c>
      <c r="D39" s="239">
        <v>93661</v>
      </c>
      <c r="E39" s="239">
        <v>4344</v>
      </c>
      <c r="F39" s="239">
        <v>54</v>
      </c>
      <c r="G39" s="239">
        <v>38484</v>
      </c>
      <c r="H39" s="239">
        <v>70993</v>
      </c>
      <c r="I39" s="239">
        <v>6024</v>
      </c>
      <c r="J39" s="239">
        <v>877</v>
      </c>
      <c r="K39" s="239">
        <v>0</v>
      </c>
      <c r="L39" s="239">
        <v>27633</v>
      </c>
      <c r="M39" s="239">
        <v>632</v>
      </c>
      <c r="N39" s="239">
        <v>1386</v>
      </c>
      <c r="O39" s="239">
        <v>0</v>
      </c>
      <c r="P39" s="239">
        <v>2772</v>
      </c>
      <c r="Q39" s="239">
        <v>3375</v>
      </c>
      <c r="R39" s="239">
        <v>0</v>
      </c>
      <c r="S39" s="239">
        <v>0</v>
      </c>
      <c r="T39" s="239">
        <v>0</v>
      </c>
      <c r="U39" s="240">
        <v>262397</v>
      </c>
    </row>
    <row r="40" spans="1:21" s="227" customFormat="1" ht="15">
      <c r="A40" s="237" t="s">
        <v>328</v>
      </c>
      <c r="B40" s="238" t="s">
        <v>329</v>
      </c>
      <c r="C40" s="239">
        <v>0</v>
      </c>
      <c r="D40" s="239">
        <v>225</v>
      </c>
      <c r="E40" s="239">
        <v>1143094</v>
      </c>
      <c r="F40" s="239">
        <v>0</v>
      </c>
      <c r="G40" s="239">
        <v>0</v>
      </c>
      <c r="H40" s="239">
        <v>0</v>
      </c>
      <c r="I40" s="239">
        <v>105</v>
      </c>
      <c r="J40" s="239">
        <v>0</v>
      </c>
      <c r="K40" s="239">
        <v>0</v>
      </c>
      <c r="L40" s="239">
        <v>0</v>
      </c>
      <c r="M40" s="239">
        <v>0</v>
      </c>
      <c r="N40" s="239">
        <v>0</v>
      </c>
      <c r="O40" s="239">
        <v>237</v>
      </c>
      <c r="P40" s="239">
        <v>0</v>
      </c>
      <c r="Q40" s="239">
        <v>0</v>
      </c>
      <c r="R40" s="239">
        <v>0</v>
      </c>
      <c r="S40" s="239">
        <v>0</v>
      </c>
      <c r="T40" s="239">
        <v>0</v>
      </c>
      <c r="U40" s="240">
        <v>1143661</v>
      </c>
    </row>
    <row r="41" spans="1:21" s="227" customFormat="1" ht="15">
      <c r="A41" s="237" t="s">
        <v>330</v>
      </c>
      <c r="B41" s="238" t="s">
        <v>331</v>
      </c>
      <c r="C41" s="239">
        <v>0</v>
      </c>
      <c r="D41" s="239">
        <v>0</v>
      </c>
      <c r="E41" s="239">
        <v>0</v>
      </c>
      <c r="F41" s="239">
        <v>0</v>
      </c>
      <c r="G41" s="239">
        <v>0</v>
      </c>
      <c r="H41" s="239">
        <v>0</v>
      </c>
      <c r="I41" s="239">
        <v>0</v>
      </c>
      <c r="J41" s="239">
        <v>0</v>
      </c>
      <c r="K41" s="239">
        <v>0</v>
      </c>
      <c r="L41" s="239">
        <v>0</v>
      </c>
      <c r="M41" s="239">
        <v>0</v>
      </c>
      <c r="N41" s="239">
        <v>0</v>
      </c>
      <c r="O41" s="239">
        <v>0</v>
      </c>
      <c r="P41" s="239">
        <v>0</v>
      </c>
      <c r="Q41" s="239">
        <v>0</v>
      </c>
      <c r="R41" s="239">
        <v>0</v>
      </c>
      <c r="S41" s="239">
        <v>0</v>
      </c>
      <c r="T41" s="239">
        <v>0</v>
      </c>
      <c r="U41" s="240">
        <v>0</v>
      </c>
    </row>
    <row r="42" spans="1:21" s="227" customFormat="1" ht="15">
      <c r="A42" s="237" t="s">
        <v>332</v>
      </c>
      <c r="B42" s="238" t="s">
        <v>333</v>
      </c>
      <c r="C42" s="239">
        <v>0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  <c r="I42" s="239">
        <v>0</v>
      </c>
      <c r="J42" s="239">
        <v>0</v>
      </c>
      <c r="K42" s="239">
        <v>0</v>
      </c>
      <c r="L42" s="239">
        <v>0</v>
      </c>
      <c r="M42" s="239">
        <v>0</v>
      </c>
      <c r="N42" s="239">
        <v>0</v>
      </c>
      <c r="O42" s="239">
        <v>0</v>
      </c>
      <c r="P42" s="239">
        <v>0</v>
      </c>
      <c r="Q42" s="239">
        <v>0</v>
      </c>
      <c r="R42" s="239">
        <v>0</v>
      </c>
      <c r="S42" s="239">
        <v>0</v>
      </c>
      <c r="T42" s="239">
        <v>0</v>
      </c>
      <c r="U42" s="240">
        <v>0</v>
      </c>
    </row>
    <row r="43" spans="1:21" s="227" customFormat="1" ht="30">
      <c r="A43" s="237" t="s">
        <v>334</v>
      </c>
      <c r="B43" s="238" t="s">
        <v>335</v>
      </c>
      <c r="C43" s="239">
        <v>845</v>
      </c>
      <c r="D43" s="239">
        <v>151246</v>
      </c>
      <c r="E43" s="239">
        <v>0</v>
      </c>
      <c r="F43" s="239">
        <v>21795</v>
      </c>
      <c r="G43" s="239">
        <v>0</v>
      </c>
      <c r="H43" s="239">
        <v>0</v>
      </c>
      <c r="I43" s="239">
        <v>0</v>
      </c>
      <c r="J43" s="239">
        <v>302124</v>
      </c>
      <c r="K43" s="239">
        <v>0</v>
      </c>
      <c r="L43" s="239">
        <v>200</v>
      </c>
      <c r="M43" s="239">
        <v>38848414</v>
      </c>
      <c r="N43" s="239">
        <v>41151</v>
      </c>
      <c r="O43" s="239">
        <v>0</v>
      </c>
      <c r="P43" s="239">
        <v>0</v>
      </c>
      <c r="Q43" s="239">
        <v>67410</v>
      </c>
      <c r="R43" s="239">
        <v>65407</v>
      </c>
      <c r="S43" s="239">
        <v>76</v>
      </c>
      <c r="T43" s="239">
        <v>0</v>
      </c>
      <c r="U43" s="240">
        <v>39498668</v>
      </c>
    </row>
    <row r="44" spans="1:21" s="227" customFormat="1" ht="60">
      <c r="A44" s="237" t="s">
        <v>336</v>
      </c>
      <c r="B44" s="238" t="s">
        <v>337</v>
      </c>
      <c r="C44" s="239">
        <v>0</v>
      </c>
      <c r="D44" s="239">
        <v>25353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39">
        <v>0</v>
      </c>
      <c r="L44" s="239">
        <v>0</v>
      </c>
      <c r="M44" s="239">
        <v>0</v>
      </c>
      <c r="N44" s="239">
        <v>0</v>
      </c>
      <c r="O44" s="239">
        <v>0</v>
      </c>
      <c r="P44" s="239">
        <v>0</v>
      </c>
      <c r="Q44" s="239">
        <v>0</v>
      </c>
      <c r="R44" s="239">
        <v>0</v>
      </c>
      <c r="S44" s="239">
        <v>0</v>
      </c>
      <c r="T44" s="239">
        <v>0</v>
      </c>
      <c r="U44" s="240">
        <v>25353</v>
      </c>
    </row>
    <row r="45" spans="1:21" s="231" customFormat="1" ht="15">
      <c r="A45" s="237" t="s">
        <v>338</v>
      </c>
      <c r="B45" s="238" t="s">
        <v>339</v>
      </c>
      <c r="C45" s="239">
        <v>0</v>
      </c>
      <c r="D45" s="239">
        <v>2002</v>
      </c>
      <c r="E45" s="239">
        <v>0</v>
      </c>
      <c r="F45" s="239">
        <v>0</v>
      </c>
      <c r="G45" s="239">
        <v>0</v>
      </c>
      <c r="H45" s="239">
        <v>0</v>
      </c>
      <c r="I45" s="239">
        <v>0</v>
      </c>
      <c r="J45" s="239">
        <v>0</v>
      </c>
      <c r="K45" s="239">
        <v>0</v>
      </c>
      <c r="L45" s="239">
        <v>0</v>
      </c>
      <c r="M45" s="239">
        <v>0</v>
      </c>
      <c r="N45" s="239">
        <v>0</v>
      </c>
      <c r="O45" s="239">
        <v>0</v>
      </c>
      <c r="P45" s="239">
        <v>0</v>
      </c>
      <c r="Q45" s="239">
        <v>0</v>
      </c>
      <c r="R45" s="239">
        <v>0</v>
      </c>
      <c r="S45" s="239">
        <v>0</v>
      </c>
      <c r="T45" s="239">
        <v>0</v>
      </c>
      <c r="U45" s="240">
        <v>2002</v>
      </c>
    </row>
    <row r="46" spans="1:21" ht="15">
      <c r="A46" s="237" t="s">
        <v>340</v>
      </c>
      <c r="B46" s="238" t="s">
        <v>341</v>
      </c>
      <c r="C46" s="239">
        <v>0</v>
      </c>
      <c r="D46" s="239">
        <v>0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39">
        <v>0</v>
      </c>
      <c r="L46" s="239">
        <v>0</v>
      </c>
      <c r="M46" s="239">
        <v>0</v>
      </c>
      <c r="N46" s="239">
        <v>0</v>
      </c>
      <c r="O46" s="239">
        <v>0</v>
      </c>
      <c r="P46" s="239">
        <v>0</v>
      </c>
      <c r="Q46" s="239">
        <v>0</v>
      </c>
      <c r="R46" s="239">
        <v>0</v>
      </c>
      <c r="S46" s="239">
        <v>0</v>
      </c>
      <c r="T46" s="239">
        <v>0</v>
      </c>
      <c r="U46" s="240">
        <v>0</v>
      </c>
    </row>
    <row r="47" spans="1:21" ht="15">
      <c r="A47" s="241" t="s">
        <v>342</v>
      </c>
      <c r="B47" s="242" t="s">
        <v>282</v>
      </c>
      <c r="C47" s="243">
        <v>0</v>
      </c>
      <c r="D47" s="243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3">
        <v>0</v>
      </c>
      <c r="N47" s="243">
        <v>0</v>
      </c>
      <c r="O47" s="243">
        <v>0</v>
      </c>
      <c r="P47" s="243">
        <v>0</v>
      </c>
      <c r="Q47" s="243">
        <v>0</v>
      </c>
      <c r="R47" s="243">
        <v>0</v>
      </c>
      <c r="S47" s="243">
        <v>0</v>
      </c>
      <c r="T47" s="243">
        <v>0</v>
      </c>
      <c r="U47" s="245">
        <v>0</v>
      </c>
    </row>
    <row r="48" spans="1:21" s="250" customFormat="1" ht="15">
      <c r="A48" s="228">
        <v>4</v>
      </c>
      <c r="B48" s="229" t="s">
        <v>3</v>
      </c>
      <c r="C48" s="230">
        <v>14461037</v>
      </c>
      <c r="D48" s="230">
        <v>28001527</v>
      </c>
      <c r="E48" s="230">
        <v>3708448</v>
      </c>
      <c r="F48" s="230">
        <v>1401388</v>
      </c>
      <c r="G48" s="230">
        <v>2384548</v>
      </c>
      <c r="H48" s="230">
        <v>3774512</v>
      </c>
      <c r="I48" s="230">
        <v>6079037</v>
      </c>
      <c r="J48" s="230">
        <v>4710093</v>
      </c>
      <c r="K48" s="230">
        <v>1578953</v>
      </c>
      <c r="L48" s="230">
        <v>2852151</v>
      </c>
      <c r="M48" s="230">
        <v>45243875</v>
      </c>
      <c r="N48" s="230">
        <v>2596251</v>
      </c>
      <c r="O48" s="230">
        <v>1643125</v>
      </c>
      <c r="P48" s="230">
        <v>4416820</v>
      </c>
      <c r="Q48" s="230">
        <v>2418019</v>
      </c>
      <c r="R48" s="230">
        <v>852032</v>
      </c>
      <c r="S48" s="230">
        <v>2594313</v>
      </c>
      <c r="T48" s="230">
        <v>991104</v>
      </c>
      <c r="U48" s="230">
        <v>129707233</v>
      </c>
    </row>
    <row r="49" spans="1:21" s="251" customFormat="1" ht="16.8">
      <c r="A49" s="987"/>
      <c r="B49" s="987"/>
      <c r="C49" s="987"/>
      <c r="D49" s="987"/>
      <c r="E49" s="987"/>
      <c r="F49" s="987"/>
      <c r="G49" s="987"/>
      <c r="H49" s="987"/>
      <c r="I49" s="987"/>
      <c r="J49" s="987"/>
      <c r="K49" s="987"/>
      <c r="L49" s="987"/>
      <c r="M49" s="987"/>
      <c r="N49" s="987"/>
      <c r="O49" s="987"/>
      <c r="P49" s="987"/>
      <c r="Q49" s="987"/>
      <c r="R49" s="987"/>
      <c r="S49" s="987"/>
      <c r="T49" s="987"/>
      <c r="U49" s="987"/>
    </row>
    <row r="50" spans="1:21" s="251" customFormat="1">
      <c r="B50" s="251" t="s">
        <v>1105</v>
      </c>
    </row>
    <row r="51" spans="1:21" s="250" customFormat="1" ht="13.2">
      <c r="A51" s="988"/>
      <c r="B51" s="988"/>
      <c r="C51" s="988"/>
      <c r="D51" s="988"/>
      <c r="E51" s="988"/>
      <c r="F51" s="988"/>
      <c r="G51" s="988"/>
      <c r="H51" s="988"/>
      <c r="I51" s="988"/>
      <c r="J51" s="988"/>
      <c r="K51" s="988"/>
      <c r="L51" s="988"/>
      <c r="M51" s="988"/>
      <c r="N51" s="988"/>
      <c r="O51" s="988"/>
    </row>
    <row r="52" spans="1:21" ht="14.4">
      <c r="B52" s="567" t="s">
        <v>1111</v>
      </c>
    </row>
  </sheetData>
  <mergeCells count="4">
    <mergeCell ref="A1:U1"/>
    <mergeCell ref="A2:U2"/>
    <mergeCell ref="A49:U49"/>
    <mergeCell ref="A51:O51"/>
  </mergeCells>
  <hyperlinks>
    <hyperlink ref="B5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="70" zoomScaleNormal="70" workbookViewId="0">
      <pane xSplit="2" ySplit="5" topLeftCell="C39" activePane="bottomRight" state="frozen"/>
      <selection activeCell="H25" sqref="H25"/>
      <selection pane="topRight" activeCell="H25" sqref="H25"/>
      <selection pane="bottomLeft" activeCell="H25" sqref="H25"/>
      <selection pane="bottomRight" activeCell="I54" sqref="I54"/>
    </sheetView>
  </sheetViews>
  <sheetFormatPr defaultRowHeight="13.8"/>
  <cols>
    <col min="1" max="1" width="8.5546875" style="221" customWidth="1"/>
    <col min="2" max="2" width="42.33203125" style="221" customWidth="1"/>
    <col min="3" max="3" width="14.5546875" style="221" bestFit="1" customWidth="1"/>
    <col min="4" max="5" width="14.109375" style="221" customWidth="1"/>
    <col min="6" max="6" width="17.44140625" style="221" customWidth="1"/>
    <col min="7" max="7" width="16.6640625" style="221" customWidth="1"/>
    <col min="8" max="8" width="16.5546875" style="221" customWidth="1"/>
    <col min="9" max="9" width="15.44140625" style="221" customWidth="1"/>
    <col min="10" max="10" width="19.109375" style="221" customWidth="1"/>
    <col min="11" max="11" width="16.33203125" style="221" customWidth="1"/>
    <col min="12" max="12" width="17.6640625" style="221" customWidth="1"/>
    <col min="13" max="13" width="20.88671875" style="221" customWidth="1"/>
    <col min="14" max="14" width="16.88671875" style="221" customWidth="1"/>
    <col min="15" max="15" width="14.44140625" style="221" customWidth="1"/>
    <col min="16" max="16" width="16.6640625" style="221" customWidth="1"/>
    <col min="17" max="17" width="14.44140625" style="221" customWidth="1"/>
    <col min="18" max="18" width="17.6640625" style="221" customWidth="1"/>
    <col min="19" max="19" width="18.109375" style="221" customWidth="1"/>
    <col min="20" max="20" width="13.109375" style="221" customWidth="1"/>
    <col min="21" max="21" width="14.44140625" style="221" bestFit="1" customWidth="1"/>
    <col min="22" max="22" width="13.5546875" style="221" customWidth="1"/>
    <col min="23" max="256" width="9.109375" style="221"/>
    <col min="257" max="257" width="8.5546875" style="221" customWidth="1"/>
    <col min="258" max="258" width="42.33203125" style="221" customWidth="1"/>
    <col min="259" max="259" width="14.5546875" style="221" bestFit="1" customWidth="1"/>
    <col min="260" max="261" width="14.109375" style="221" customWidth="1"/>
    <col min="262" max="262" width="17.44140625" style="221" customWidth="1"/>
    <col min="263" max="263" width="16.6640625" style="221" customWidth="1"/>
    <col min="264" max="264" width="16.5546875" style="221" customWidth="1"/>
    <col min="265" max="265" width="15.44140625" style="221" customWidth="1"/>
    <col min="266" max="266" width="19.109375" style="221" customWidth="1"/>
    <col min="267" max="267" width="16.33203125" style="221" customWidth="1"/>
    <col min="268" max="268" width="17.6640625" style="221" customWidth="1"/>
    <col min="269" max="269" width="20.88671875" style="221" customWidth="1"/>
    <col min="270" max="270" width="16.88671875" style="221" customWidth="1"/>
    <col min="271" max="271" width="22.33203125" style="221" customWidth="1"/>
    <col min="272" max="272" width="18.6640625" style="221" customWidth="1"/>
    <col min="273" max="273" width="17.33203125" style="221" customWidth="1"/>
    <col min="274" max="274" width="17.6640625" style="221" customWidth="1"/>
    <col min="275" max="275" width="18.109375" style="221" customWidth="1"/>
    <col min="276" max="276" width="13.109375" style="221" customWidth="1"/>
    <col min="277" max="277" width="14.44140625" style="221" bestFit="1" customWidth="1"/>
    <col min="278" max="512" width="9.109375" style="221"/>
    <col min="513" max="513" width="8.5546875" style="221" customWidth="1"/>
    <col min="514" max="514" width="42.33203125" style="221" customWidth="1"/>
    <col min="515" max="515" width="14.5546875" style="221" bestFit="1" customWidth="1"/>
    <col min="516" max="517" width="14.109375" style="221" customWidth="1"/>
    <col min="518" max="518" width="17.44140625" style="221" customWidth="1"/>
    <col min="519" max="519" width="16.6640625" style="221" customWidth="1"/>
    <col min="520" max="520" width="16.5546875" style="221" customWidth="1"/>
    <col min="521" max="521" width="15.44140625" style="221" customWidth="1"/>
    <col min="522" max="522" width="19.109375" style="221" customWidth="1"/>
    <col min="523" max="523" width="16.33203125" style="221" customWidth="1"/>
    <col min="524" max="524" width="17.6640625" style="221" customWidth="1"/>
    <col min="525" max="525" width="20.88671875" style="221" customWidth="1"/>
    <col min="526" max="526" width="16.88671875" style="221" customWidth="1"/>
    <col min="527" max="527" width="22.33203125" style="221" customWidth="1"/>
    <col min="528" max="528" width="18.6640625" style="221" customWidth="1"/>
    <col min="529" max="529" width="17.33203125" style="221" customWidth="1"/>
    <col min="530" max="530" width="17.6640625" style="221" customWidth="1"/>
    <col min="531" max="531" width="18.109375" style="221" customWidth="1"/>
    <col min="532" max="532" width="13.109375" style="221" customWidth="1"/>
    <col min="533" max="533" width="14.44140625" style="221" bestFit="1" customWidth="1"/>
    <col min="534" max="768" width="9.109375" style="221"/>
    <col min="769" max="769" width="8.5546875" style="221" customWidth="1"/>
    <col min="770" max="770" width="42.33203125" style="221" customWidth="1"/>
    <col min="771" max="771" width="14.5546875" style="221" bestFit="1" customWidth="1"/>
    <col min="772" max="773" width="14.109375" style="221" customWidth="1"/>
    <col min="774" max="774" width="17.44140625" style="221" customWidth="1"/>
    <col min="775" max="775" width="16.6640625" style="221" customWidth="1"/>
    <col min="776" max="776" width="16.5546875" style="221" customWidth="1"/>
    <col min="777" max="777" width="15.44140625" style="221" customWidth="1"/>
    <col min="778" max="778" width="19.109375" style="221" customWidth="1"/>
    <col min="779" max="779" width="16.33203125" style="221" customWidth="1"/>
    <col min="780" max="780" width="17.6640625" style="221" customWidth="1"/>
    <col min="781" max="781" width="20.88671875" style="221" customWidth="1"/>
    <col min="782" max="782" width="16.88671875" style="221" customWidth="1"/>
    <col min="783" max="783" width="22.33203125" style="221" customWidth="1"/>
    <col min="784" max="784" width="18.6640625" style="221" customWidth="1"/>
    <col min="785" max="785" width="17.33203125" style="221" customWidth="1"/>
    <col min="786" max="786" width="17.6640625" style="221" customWidth="1"/>
    <col min="787" max="787" width="18.109375" style="221" customWidth="1"/>
    <col min="788" max="788" width="13.109375" style="221" customWidth="1"/>
    <col min="789" max="789" width="14.44140625" style="221" bestFit="1" customWidth="1"/>
    <col min="790" max="1024" width="9.109375" style="221"/>
    <col min="1025" max="1025" width="8.5546875" style="221" customWidth="1"/>
    <col min="1026" max="1026" width="42.33203125" style="221" customWidth="1"/>
    <col min="1027" max="1027" width="14.5546875" style="221" bestFit="1" customWidth="1"/>
    <col min="1028" max="1029" width="14.109375" style="221" customWidth="1"/>
    <col min="1030" max="1030" width="17.44140625" style="221" customWidth="1"/>
    <col min="1031" max="1031" width="16.6640625" style="221" customWidth="1"/>
    <col min="1032" max="1032" width="16.5546875" style="221" customWidth="1"/>
    <col min="1033" max="1033" width="15.44140625" style="221" customWidth="1"/>
    <col min="1034" max="1034" width="19.109375" style="221" customWidth="1"/>
    <col min="1035" max="1035" width="16.33203125" style="221" customWidth="1"/>
    <col min="1036" max="1036" width="17.6640625" style="221" customWidth="1"/>
    <col min="1037" max="1037" width="20.88671875" style="221" customWidth="1"/>
    <col min="1038" max="1038" width="16.88671875" style="221" customWidth="1"/>
    <col min="1039" max="1039" width="22.33203125" style="221" customWidth="1"/>
    <col min="1040" max="1040" width="18.6640625" style="221" customWidth="1"/>
    <col min="1041" max="1041" width="17.33203125" style="221" customWidth="1"/>
    <col min="1042" max="1042" width="17.6640625" style="221" customWidth="1"/>
    <col min="1043" max="1043" width="18.109375" style="221" customWidth="1"/>
    <col min="1044" max="1044" width="13.109375" style="221" customWidth="1"/>
    <col min="1045" max="1045" width="14.44140625" style="221" bestFit="1" customWidth="1"/>
    <col min="1046" max="1280" width="9.109375" style="221"/>
    <col min="1281" max="1281" width="8.5546875" style="221" customWidth="1"/>
    <col min="1282" max="1282" width="42.33203125" style="221" customWidth="1"/>
    <col min="1283" max="1283" width="14.5546875" style="221" bestFit="1" customWidth="1"/>
    <col min="1284" max="1285" width="14.109375" style="221" customWidth="1"/>
    <col min="1286" max="1286" width="17.44140625" style="221" customWidth="1"/>
    <col min="1287" max="1287" width="16.6640625" style="221" customWidth="1"/>
    <col min="1288" max="1288" width="16.5546875" style="221" customWidth="1"/>
    <col min="1289" max="1289" width="15.44140625" style="221" customWidth="1"/>
    <col min="1290" max="1290" width="19.109375" style="221" customWidth="1"/>
    <col min="1291" max="1291" width="16.33203125" style="221" customWidth="1"/>
    <col min="1292" max="1292" width="17.6640625" style="221" customWidth="1"/>
    <col min="1293" max="1293" width="20.88671875" style="221" customWidth="1"/>
    <col min="1294" max="1294" width="16.88671875" style="221" customWidth="1"/>
    <col min="1295" max="1295" width="22.33203125" style="221" customWidth="1"/>
    <col min="1296" max="1296" width="18.6640625" style="221" customWidth="1"/>
    <col min="1297" max="1297" width="17.33203125" style="221" customWidth="1"/>
    <col min="1298" max="1298" width="17.6640625" style="221" customWidth="1"/>
    <col min="1299" max="1299" width="18.109375" style="221" customWidth="1"/>
    <col min="1300" max="1300" width="13.109375" style="221" customWidth="1"/>
    <col min="1301" max="1301" width="14.44140625" style="221" bestFit="1" customWidth="1"/>
    <col min="1302" max="1536" width="9.109375" style="221"/>
    <col min="1537" max="1537" width="8.5546875" style="221" customWidth="1"/>
    <col min="1538" max="1538" width="42.33203125" style="221" customWidth="1"/>
    <col min="1539" max="1539" width="14.5546875" style="221" bestFit="1" customWidth="1"/>
    <col min="1540" max="1541" width="14.109375" style="221" customWidth="1"/>
    <col min="1542" max="1542" width="17.44140625" style="221" customWidth="1"/>
    <col min="1543" max="1543" width="16.6640625" style="221" customWidth="1"/>
    <col min="1544" max="1544" width="16.5546875" style="221" customWidth="1"/>
    <col min="1545" max="1545" width="15.44140625" style="221" customWidth="1"/>
    <col min="1546" max="1546" width="19.109375" style="221" customWidth="1"/>
    <col min="1547" max="1547" width="16.33203125" style="221" customWidth="1"/>
    <col min="1548" max="1548" width="17.6640625" style="221" customWidth="1"/>
    <col min="1549" max="1549" width="20.88671875" style="221" customWidth="1"/>
    <col min="1550" max="1550" width="16.88671875" style="221" customWidth="1"/>
    <col min="1551" max="1551" width="22.33203125" style="221" customWidth="1"/>
    <col min="1552" max="1552" width="18.6640625" style="221" customWidth="1"/>
    <col min="1553" max="1553" width="17.33203125" style="221" customWidth="1"/>
    <col min="1554" max="1554" width="17.6640625" style="221" customWidth="1"/>
    <col min="1555" max="1555" width="18.109375" style="221" customWidth="1"/>
    <col min="1556" max="1556" width="13.109375" style="221" customWidth="1"/>
    <col min="1557" max="1557" width="14.44140625" style="221" bestFit="1" customWidth="1"/>
    <col min="1558" max="1792" width="9.109375" style="221"/>
    <col min="1793" max="1793" width="8.5546875" style="221" customWidth="1"/>
    <col min="1794" max="1794" width="42.33203125" style="221" customWidth="1"/>
    <col min="1795" max="1795" width="14.5546875" style="221" bestFit="1" customWidth="1"/>
    <col min="1796" max="1797" width="14.109375" style="221" customWidth="1"/>
    <col min="1798" max="1798" width="17.44140625" style="221" customWidth="1"/>
    <col min="1799" max="1799" width="16.6640625" style="221" customWidth="1"/>
    <col min="1800" max="1800" width="16.5546875" style="221" customWidth="1"/>
    <col min="1801" max="1801" width="15.44140625" style="221" customWidth="1"/>
    <col min="1802" max="1802" width="19.109375" style="221" customWidth="1"/>
    <col min="1803" max="1803" width="16.33203125" style="221" customWidth="1"/>
    <col min="1804" max="1804" width="17.6640625" style="221" customWidth="1"/>
    <col min="1805" max="1805" width="20.88671875" style="221" customWidth="1"/>
    <col min="1806" max="1806" width="16.88671875" style="221" customWidth="1"/>
    <col min="1807" max="1807" width="22.33203125" style="221" customWidth="1"/>
    <col min="1808" max="1808" width="18.6640625" style="221" customWidth="1"/>
    <col min="1809" max="1809" width="17.33203125" style="221" customWidth="1"/>
    <col min="1810" max="1810" width="17.6640625" style="221" customWidth="1"/>
    <col min="1811" max="1811" width="18.109375" style="221" customWidth="1"/>
    <col min="1812" max="1812" width="13.109375" style="221" customWidth="1"/>
    <col min="1813" max="1813" width="14.44140625" style="221" bestFit="1" customWidth="1"/>
    <col min="1814" max="2048" width="9.109375" style="221"/>
    <col min="2049" max="2049" width="8.5546875" style="221" customWidth="1"/>
    <col min="2050" max="2050" width="42.33203125" style="221" customWidth="1"/>
    <col min="2051" max="2051" width="14.5546875" style="221" bestFit="1" customWidth="1"/>
    <col min="2052" max="2053" width="14.109375" style="221" customWidth="1"/>
    <col min="2054" max="2054" width="17.44140625" style="221" customWidth="1"/>
    <col min="2055" max="2055" width="16.6640625" style="221" customWidth="1"/>
    <col min="2056" max="2056" width="16.5546875" style="221" customWidth="1"/>
    <col min="2057" max="2057" width="15.44140625" style="221" customWidth="1"/>
    <col min="2058" max="2058" width="19.109375" style="221" customWidth="1"/>
    <col min="2059" max="2059" width="16.33203125" style="221" customWidth="1"/>
    <col min="2060" max="2060" width="17.6640625" style="221" customWidth="1"/>
    <col min="2061" max="2061" width="20.88671875" style="221" customWidth="1"/>
    <col min="2062" max="2062" width="16.88671875" style="221" customWidth="1"/>
    <col min="2063" max="2063" width="22.33203125" style="221" customWidth="1"/>
    <col min="2064" max="2064" width="18.6640625" style="221" customWidth="1"/>
    <col min="2065" max="2065" width="17.33203125" style="221" customWidth="1"/>
    <col min="2066" max="2066" width="17.6640625" style="221" customWidth="1"/>
    <col min="2067" max="2067" width="18.109375" style="221" customWidth="1"/>
    <col min="2068" max="2068" width="13.109375" style="221" customWidth="1"/>
    <col min="2069" max="2069" width="14.44140625" style="221" bestFit="1" customWidth="1"/>
    <col min="2070" max="2304" width="9.109375" style="221"/>
    <col min="2305" max="2305" width="8.5546875" style="221" customWidth="1"/>
    <col min="2306" max="2306" width="42.33203125" style="221" customWidth="1"/>
    <col min="2307" max="2307" width="14.5546875" style="221" bestFit="1" customWidth="1"/>
    <col min="2308" max="2309" width="14.109375" style="221" customWidth="1"/>
    <col min="2310" max="2310" width="17.44140625" style="221" customWidth="1"/>
    <col min="2311" max="2311" width="16.6640625" style="221" customWidth="1"/>
    <col min="2312" max="2312" width="16.5546875" style="221" customWidth="1"/>
    <col min="2313" max="2313" width="15.44140625" style="221" customWidth="1"/>
    <col min="2314" max="2314" width="19.109375" style="221" customWidth="1"/>
    <col min="2315" max="2315" width="16.33203125" style="221" customWidth="1"/>
    <col min="2316" max="2316" width="17.6640625" style="221" customWidth="1"/>
    <col min="2317" max="2317" width="20.88671875" style="221" customWidth="1"/>
    <col min="2318" max="2318" width="16.88671875" style="221" customWidth="1"/>
    <col min="2319" max="2319" width="22.33203125" style="221" customWidth="1"/>
    <col min="2320" max="2320" width="18.6640625" style="221" customWidth="1"/>
    <col min="2321" max="2321" width="17.33203125" style="221" customWidth="1"/>
    <col min="2322" max="2322" width="17.6640625" style="221" customWidth="1"/>
    <col min="2323" max="2323" width="18.109375" style="221" customWidth="1"/>
    <col min="2324" max="2324" width="13.109375" style="221" customWidth="1"/>
    <col min="2325" max="2325" width="14.44140625" style="221" bestFit="1" customWidth="1"/>
    <col min="2326" max="2560" width="9.109375" style="221"/>
    <col min="2561" max="2561" width="8.5546875" style="221" customWidth="1"/>
    <col min="2562" max="2562" width="42.33203125" style="221" customWidth="1"/>
    <col min="2563" max="2563" width="14.5546875" style="221" bestFit="1" customWidth="1"/>
    <col min="2564" max="2565" width="14.109375" style="221" customWidth="1"/>
    <col min="2566" max="2566" width="17.44140625" style="221" customWidth="1"/>
    <col min="2567" max="2567" width="16.6640625" style="221" customWidth="1"/>
    <col min="2568" max="2568" width="16.5546875" style="221" customWidth="1"/>
    <col min="2569" max="2569" width="15.44140625" style="221" customWidth="1"/>
    <col min="2570" max="2570" width="19.109375" style="221" customWidth="1"/>
    <col min="2571" max="2571" width="16.33203125" style="221" customWidth="1"/>
    <col min="2572" max="2572" width="17.6640625" style="221" customWidth="1"/>
    <col min="2573" max="2573" width="20.88671875" style="221" customWidth="1"/>
    <col min="2574" max="2574" width="16.88671875" style="221" customWidth="1"/>
    <col min="2575" max="2575" width="22.33203125" style="221" customWidth="1"/>
    <col min="2576" max="2576" width="18.6640625" style="221" customWidth="1"/>
    <col min="2577" max="2577" width="17.33203125" style="221" customWidth="1"/>
    <col min="2578" max="2578" width="17.6640625" style="221" customWidth="1"/>
    <col min="2579" max="2579" width="18.109375" style="221" customWidth="1"/>
    <col min="2580" max="2580" width="13.109375" style="221" customWidth="1"/>
    <col min="2581" max="2581" width="14.44140625" style="221" bestFit="1" customWidth="1"/>
    <col min="2582" max="2816" width="9.109375" style="221"/>
    <col min="2817" max="2817" width="8.5546875" style="221" customWidth="1"/>
    <col min="2818" max="2818" width="42.33203125" style="221" customWidth="1"/>
    <col min="2819" max="2819" width="14.5546875" style="221" bestFit="1" customWidth="1"/>
    <col min="2820" max="2821" width="14.109375" style="221" customWidth="1"/>
    <col min="2822" max="2822" width="17.44140625" style="221" customWidth="1"/>
    <col min="2823" max="2823" width="16.6640625" style="221" customWidth="1"/>
    <col min="2824" max="2824" width="16.5546875" style="221" customWidth="1"/>
    <col min="2825" max="2825" width="15.44140625" style="221" customWidth="1"/>
    <col min="2826" max="2826" width="19.109375" style="221" customWidth="1"/>
    <col min="2827" max="2827" width="16.33203125" style="221" customWidth="1"/>
    <col min="2828" max="2828" width="17.6640625" style="221" customWidth="1"/>
    <col min="2829" max="2829" width="20.88671875" style="221" customWidth="1"/>
    <col min="2830" max="2830" width="16.88671875" style="221" customWidth="1"/>
    <col min="2831" max="2831" width="22.33203125" style="221" customWidth="1"/>
    <col min="2832" max="2832" width="18.6640625" style="221" customWidth="1"/>
    <col min="2833" max="2833" width="17.33203125" style="221" customWidth="1"/>
    <col min="2834" max="2834" width="17.6640625" style="221" customWidth="1"/>
    <col min="2835" max="2835" width="18.109375" style="221" customWidth="1"/>
    <col min="2836" max="2836" width="13.109375" style="221" customWidth="1"/>
    <col min="2837" max="2837" width="14.44140625" style="221" bestFit="1" customWidth="1"/>
    <col min="2838" max="3072" width="9.109375" style="221"/>
    <col min="3073" max="3073" width="8.5546875" style="221" customWidth="1"/>
    <col min="3074" max="3074" width="42.33203125" style="221" customWidth="1"/>
    <col min="3075" max="3075" width="14.5546875" style="221" bestFit="1" customWidth="1"/>
    <col min="3076" max="3077" width="14.109375" style="221" customWidth="1"/>
    <col min="3078" max="3078" width="17.44140625" style="221" customWidth="1"/>
    <col min="3079" max="3079" width="16.6640625" style="221" customWidth="1"/>
    <col min="3080" max="3080" width="16.5546875" style="221" customWidth="1"/>
    <col min="3081" max="3081" width="15.44140625" style="221" customWidth="1"/>
    <col min="3082" max="3082" width="19.109375" style="221" customWidth="1"/>
    <col min="3083" max="3083" width="16.33203125" style="221" customWidth="1"/>
    <col min="3084" max="3084" width="17.6640625" style="221" customWidth="1"/>
    <col min="3085" max="3085" width="20.88671875" style="221" customWidth="1"/>
    <col min="3086" max="3086" width="16.88671875" style="221" customWidth="1"/>
    <col min="3087" max="3087" width="22.33203125" style="221" customWidth="1"/>
    <col min="3088" max="3088" width="18.6640625" style="221" customWidth="1"/>
    <col min="3089" max="3089" width="17.33203125" style="221" customWidth="1"/>
    <col min="3090" max="3090" width="17.6640625" style="221" customWidth="1"/>
    <col min="3091" max="3091" width="18.109375" style="221" customWidth="1"/>
    <col min="3092" max="3092" width="13.109375" style="221" customWidth="1"/>
    <col min="3093" max="3093" width="14.44140625" style="221" bestFit="1" customWidth="1"/>
    <col min="3094" max="3328" width="9.109375" style="221"/>
    <col min="3329" max="3329" width="8.5546875" style="221" customWidth="1"/>
    <col min="3330" max="3330" width="42.33203125" style="221" customWidth="1"/>
    <col min="3331" max="3331" width="14.5546875" style="221" bestFit="1" customWidth="1"/>
    <col min="3332" max="3333" width="14.109375" style="221" customWidth="1"/>
    <col min="3334" max="3334" width="17.44140625" style="221" customWidth="1"/>
    <col min="3335" max="3335" width="16.6640625" style="221" customWidth="1"/>
    <col min="3336" max="3336" width="16.5546875" style="221" customWidth="1"/>
    <col min="3337" max="3337" width="15.44140625" style="221" customWidth="1"/>
    <col min="3338" max="3338" width="19.109375" style="221" customWidth="1"/>
    <col min="3339" max="3339" width="16.33203125" style="221" customWidth="1"/>
    <col min="3340" max="3340" width="17.6640625" style="221" customWidth="1"/>
    <col min="3341" max="3341" width="20.88671875" style="221" customWidth="1"/>
    <col min="3342" max="3342" width="16.88671875" style="221" customWidth="1"/>
    <col min="3343" max="3343" width="22.33203125" style="221" customWidth="1"/>
    <col min="3344" max="3344" width="18.6640625" style="221" customWidth="1"/>
    <col min="3345" max="3345" width="17.33203125" style="221" customWidth="1"/>
    <col min="3346" max="3346" width="17.6640625" style="221" customWidth="1"/>
    <col min="3347" max="3347" width="18.109375" style="221" customWidth="1"/>
    <col min="3348" max="3348" width="13.109375" style="221" customWidth="1"/>
    <col min="3349" max="3349" width="14.44140625" style="221" bestFit="1" customWidth="1"/>
    <col min="3350" max="3584" width="9.109375" style="221"/>
    <col min="3585" max="3585" width="8.5546875" style="221" customWidth="1"/>
    <col min="3586" max="3586" width="42.33203125" style="221" customWidth="1"/>
    <col min="3587" max="3587" width="14.5546875" style="221" bestFit="1" customWidth="1"/>
    <col min="3588" max="3589" width="14.109375" style="221" customWidth="1"/>
    <col min="3590" max="3590" width="17.44140625" style="221" customWidth="1"/>
    <col min="3591" max="3591" width="16.6640625" style="221" customWidth="1"/>
    <col min="3592" max="3592" width="16.5546875" style="221" customWidth="1"/>
    <col min="3593" max="3593" width="15.44140625" style="221" customWidth="1"/>
    <col min="3594" max="3594" width="19.109375" style="221" customWidth="1"/>
    <col min="3595" max="3595" width="16.33203125" style="221" customWidth="1"/>
    <col min="3596" max="3596" width="17.6640625" style="221" customWidth="1"/>
    <col min="3597" max="3597" width="20.88671875" style="221" customWidth="1"/>
    <col min="3598" max="3598" width="16.88671875" style="221" customWidth="1"/>
    <col min="3599" max="3599" width="22.33203125" style="221" customWidth="1"/>
    <col min="3600" max="3600" width="18.6640625" style="221" customWidth="1"/>
    <col min="3601" max="3601" width="17.33203125" style="221" customWidth="1"/>
    <col min="3602" max="3602" width="17.6640625" style="221" customWidth="1"/>
    <col min="3603" max="3603" width="18.109375" style="221" customWidth="1"/>
    <col min="3604" max="3604" width="13.109375" style="221" customWidth="1"/>
    <col min="3605" max="3605" width="14.44140625" style="221" bestFit="1" customWidth="1"/>
    <col min="3606" max="3840" width="9.109375" style="221"/>
    <col min="3841" max="3841" width="8.5546875" style="221" customWidth="1"/>
    <col min="3842" max="3842" width="42.33203125" style="221" customWidth="1"/>
    <col min="3843" max="3843" width="14.5546875" style="221" bestFit="1" customWidth="1"/>
    <col min="3844" max="3845" width="14.109375" style="221" customWidth="1"/>
    <col min="3846" max="3846" width="17.44140625" style="221" customWidth="1"/>
    <col min="3847" max="3847" width="16.6640625" style="221" customWidth="1"/>
    <col min="3848" max="3848" width="16.5546875" style="221" customWidth="1"/>
    <col min="3849" max="3849" width="15.44140625" style="221" customWidth="1"/>
    <col min="3850" max="3850" width="19.109375" style="221" customWidth="1"/>
    <col min="3851" max="3851" width="16.33203125" style="221" customWidth="1"/>
    <col min="3852" max="3852" width="17.6640625" style="221" customWidth="1"/>
    <col min="3853" max="3853" width="20.88671875" style="221" customWidth="1"/>
    <col min="3854" max="3854" width="16.88671875" style="221" customWidth="1"/>
    <col min="3855" max="3855" width="22.33203125" style="221" customWidth="1"/>
    <col min="3856" max="3856" width="18.6640625" style="221" customWidth="1"/>
    <col min="3857" max="3857" width="17.33203125" style="221" customWidth="1"/>
    <col min="3858" max="3858" width="17.6640625" style="221" customWidth="1"/>
    <col min="3859" max="3859" width="18.109375" style="221" customWidth="1"/>
    <col min="3860" max="3860" width="13.109375" style="221" customWidth="1"/>
    <col min="3861" max="3861" width="14.44140625" style="221" bestFit="1" customWidth="1"/>
    <col min="3862" max="4096" width="9.109375" style="221"/>
    <col min="4097" max="4097" width="8.5546875" style="221" customWidth="1"/>
    <col min="4098" max="4098" width="42.33203125" style="221" customWidth="1"/>
    <col min="4099" max="4099" width="14.5546875" style="221" bestFit="1" customWidth="1"/>
    <col min="4100" max="4101" width="14.109375" style="221" customWidth="1"/>
    <col min="4102" max="4102" width="17.44140625" style="221" customWidth="1"/>
    <col min="4103" max="4103" width="16.6640625" style="221" customWidth="1"/>
    <col min="4104" max="4104" width="16.5546875" style="221" customWidth="1"/>
    <col min="4105" max="4105" width="15.44140625" style="221" customWidth="1"/>
    <col min="4106" max="4106" width="19.109375" style="221" customWidth="1"/>
    <col min="4107" max="4107" width="16.33203125" style="221" customWidth="1"/>
    <col min="4108" max="4108" width="17.6640625" style="221" customWidth="1"/>
    <col min="4109" max="4109" width="20.88671875" style="221" customWidth="1"/>
    <col min="4110" max="4110" width="16.88671875" style="221" customWidth="1"/>
    <col min="4111" max="4111" width="22.33203125" style="221" customWidth="1"/>
    <col min="4112" max="4112" width="18.6640625" style="221" customWidth="1"/>
    <col min="4113" max="4113" width="17.33203125" style="221" customWidth="1"/>
    <col min="4114" max="4114" width="17.6640625" style="221" customWidth="1"/>
    <col min="4115" max="4115" width="18.109375" style="221" customWidth="1"/>
    <col min="4116" max="4116" width="13.109375" style="221" customWidth="1"/>
    <col min="4117" max="4117" width="14.44140625" style="221" bestFit="1" customWidth="1"/>
    <col min="4118" max="4352" width="9.109375" style="221"/>
    <col min="4353" max="4353" width="8.5546875" style="221" customWidth="1"/>
    <col min="4354" max="4354" width="42.33203125" style="221" customWidth="1"/>
    <col min="4355" max="4355" width="14.5546875" style="221" bestFit="1" customWidth="1"/>
    <col min="4356" max="4357" width="14.109375" style="221" customWidth="1"/>
    <col min="4358" max="4358" width="17.44140625" style="221" customWidth="1"/>
    <col min="4359" max="4359" width="16.6640625" style="221" customWidth="1"/>
    <col min="4360" max="4360" width="16.5546875" style="221" customWidth="1"/>
    <col min="4361" max="4361" width="15.44140625" style="221" customWidth="1"/>
    <col min="4362" max="4362" width="19.109375" style="221" customWidth="1"/>
    <col min="4363" max="4363" width="16.33203125" style="221" customWidth="1"/>
    <col min="4364" max="4364" width="17.6640625" style="221" customWidth="1"/>
    <col min="4365" max="4365" width="20.88671875" style="221" customWidth="1"/>
    <col min="4366" max="4366" width="16.88671875" style="221" customWidth="1"/>
    <col min="4367" max="4367" width="22.33203125" style="221" customWidth="1"/>
    <col min="4368" max="4368" width="18.6640625" style="221" customWidth="1"/>
    <col min="4369" max="4369" width="17.33203125" style="221" customWidth="1"/>
    <col min="4370" max="4370" width="17.6640625" style="221" customWidth="1"/>
    <col min="4371" max="4371" width="18.109375" style="221" customWidth="1"/>
    <col min="4372" max="4372" width="13.109375" style="221" customWidth="1"/>
    <col min="4373" max="4373" width="14.44140625" style="221" bestFit="1" customWidth="1"/>
    <col min="4374" max="4608" width="9.109375" style="221"/>
    <col min="4609" max="4609" width="8.5546875" style="221" customWidth="1"/>
    <col min="4610" max="4610" width="42.33203125" style="221" customWidth="1"/>
    <col min="4611" max="4611" width="14.5546875" style="221" bestFit="1" customWidth="1"/>
    <col min="4612" max="4613" width="14.109375" style="221" customWidth="1"/>
    <col min="4614" max="4614" width="17.44140625" style="221" customWidth="1"/>
    <col min="4615" max="4615" width="16.6640625" style="221" customWidth="1"/>
    <col min="4616" max="4616" width="16.5546875" style="221" customWidth="1"/>
    <col min="4617" max="4617" width="15.44140625" style="221" customWidth="1"/>
    <col min="4618" max="4618" width="19.109375" style="221" customWidth="1"/>
    <col min="4619" max="4619" width="16.33203125" style="221" customWidth="1"/>
    <col min="4620" max="4620" width="17.6640625" style="221" customWidth="1"/>
    <col min="4621" max="4621" width="20.88671875" style="221" customWidth="1"/>
    <col min="4622" max="4622" width="16.88671875" style="221" customWidth="1"/>
    <col min="4623" max="4623" width="22.33203125" style="221" customWidth="1"/>
    <col min="4624" max="4624" width="18.6640625" style="221" customWidth="1"/>
    <col min="4625" max="4625" width="17.33203125" style="221" customWidth="1"/>
    <col min="4626" max="4626" width="17.6640625" style="221" customWidth="1"/>
    <col min="4627" max="4627" width="18.109375" style="221" customWidth="1"/>
    <col min="4628" max="4628" width="13.109375" style="221" customWidth="1"/>
    <col min="4629" max="4629" width="14.44140625" style="221" bestFit="1" customWidth="1"/>
    <col min="4630" max="4864" width="9.109375" style="221"/>
    <col min="4865" max="4865" width="8.5546875" style="221" customWidth="1"/>
    <col min="4866" max="4866" width="42.33203125" style="221" customWidth="1"/>
    <col min="4867" max="4867" width="14.5546875" style="221" bestFit="1" customWidth="1"/>
    <col min="4868" max="4869" width="14.109375" style="221" customWidth="1"/>
    <col min="4870" max="4870" width="17.44140625" style="221" customWidth="1"/>
    <col min="4871" max="4871" width="16.6640625" style="221" customWidth="1"/>
    <col min="4872" max="4872" width="16.5546875" style="221" customWidth="1"/>
    <col min="4873" max="4873" width="15.44140625" style="221" customWidth="1"/>
    <col min="4874" max="4874" width="19.109375" style="221" customWidth="1"/>
    <col min="4875" max="4875" width="16.33203125" style="221" customWidth="1"/>
    <col min="4876" max="4876" width="17.6640625" style="221" customWidth="1"/>
    <col min="4877" max="4877" width="20.88671875" style="221" customWidth="1"/>
    <col min="4878" max="4878" width="16.88671875" style="221" customWidth="1"/>
    <col min="4879" max="4879" width="22.33203125" style="221" customWidth="1"/>
    <col min="4880" max="4880" width="18.6640625" style="221" customWidth="1"/>
    <col min="4881" max="4881" width="17.33203125" style="221" customWidth="1"/>
    <col min="4882" max="4882" width="17.6640625" style="221" customWidth="1"/>
    <col min="4883" max="4883" width="18.109375" style="221" customWidth="1"/>
    <col min="4884" max="4884" width="13.109375" style="221" customWidth="1"/>
    <col min="4885" max="4885" width="14.44140625" style="221" bestFit="1" customWidth="1"/>
    <col min="4886" max="5120" width="9.109375" style="221"/>
    <col min="5121" max="5121" width="8.5546875" style="221" customWidth="1"/>
    <col min="5122" max="5122" width="42.33203125" style="221" customWidth="1"/>
    <col min="5123" max="5123" width="14.5546875" style="221" bestFit="1" customWidth="1"/>
    <col min="5124" max="5125" width="14.109375" style="221" customWidth="1"/>
    <col min="5126" max="5126" width="17.44140625" style="221" customWidth="1"/>
    <col min="5127" max="5127" width="16.6640625" style="221" customWidth="1"/>
    <col min="5128" max="5128" width="16.5546875" style="221" customWidth="1"/>
    <col min="5129" max="5129" width="15.44140625" style="221" customWidth="1"/>
    <col min="5130" max="5130" width="19.109375" style="221" customWidth="1"/>
    <col min="5131" max="5131" width="16.33203125" style="221" customWidth="1"/>
    <col min="5132" max="5132" width="17.6640625" style="221" customWidth="1"/>
    <col min="5133" max="5133" width="20.88671875" style="221" customWidth="1"/>
    <col min="5134" max="5134" width="16.88671875" style="221" customWidth="1"/>
    <col min="5135" max="5135" width="22.33203125" style="221" customWidth="1"/>
    <col min="5136" max="5136" width="18.6640625" style="221" customWidth="1"/>
    <col min="5137" max="5137" width="17.33203125" style="221" customWidth="1"/>
    <col min="5138" max="5138" width="17.6640625" style="221" customWidth="1"/>
    <col min="5139" max="5139" width="18.109375" style="221" customWidth="1"/>
    <col min="5140" max="5140" width="13.109375" style="221" customWidth="1"/>
    <col min="5141" max="5141" width="14.44140625" style="221" bestFit="1" customWidth="1"/>
    <col min="5142" max="5376" width="9.109375" style="221"/>
    <col min="5377" max="5377" width="8.5546875" style="221" customWidth="1"/>
    <col min="5378" max="5378" width="42.33203125" style="221" customWidth="1"/>
    <col min="5379" max="5379" width="14.5546875" style="221" bestFit="1" customWidth="1"/>
    <col min="5380" max="5381" width="14.109375" style="221" customWidth="1"/>
    <col min="5382" max="5382" width="17.44140625" style="221" customWidth="1"/>
    <col min="5383" max="5383" width="16.6640625" style="221" customWidth="1"/>
    <col min="5384" max="5384" width="16.5546875" style="221" customWidth="1"/>
    <col min="5385" max="5385" width="15.44140625" style="221" customWidth="1"/>
    <col min="5386" max="5386" width="19.109375" style="221" customWidth="1"/>
    <col min="5387" max="5387" width="16.33203125" style="221" customWidth="1"/>
    <col min="5388" max="5388" width="17.6640625" style="221" customWidth="1"/>
    <col min="5389" max="5389" width="20.88671875" style="221" customWidth="1"/>
    <col min="5390" max="5390" width="16.88671875" style="221" customWidth="1"/>
    <col min="5391" max="5391" width="22.33203125" style="221" customWidth="1"/>
    <col min="5392" max="5392" width="18.6640625" style="221" customWidth="1"/>
    <col min="5393" max="5393" width="17.33203125" style="221" customWidth="1"/>
    <col min="5394" max="5394" width="17.6640625" style="221" customWidth="1"/>
    <col min="5395" max="5395" width="18.109375" style="221" customWidth="1"/>
    <col min="5396" max="5396" width="13.109375" style="221" customWidth="1"/>
    <col min="5397" max="5397" width="14.44140625" style="221" bestFit="1" customWidth="1"/>
    <col min="5398" max="5632" width="9.109375" style="221"/>
    <col min="5633" max="5633" width="8.5546875" style="221" customWidth="1"/>
    <col min="5634" max="5634" width="42.33203125" style="221" customWidth="1"/>
    <col min="5635" max="5635" width="14.5546875" style="221" bestFit="1" customWidth="1"/>
    <col min="5636" max="5637" width="14.109375" style="221" customWidth="1"/>
    <col min="5638" max="5638" width="17.44140625" style="221" customWidth="1"/>
    <col min="5639" max="5639" width="16.6640625" style="221" customWidth="1"/>
    <col min="5640" max="5640" width="16.5546875" style="221" customWidth="1"/>
    <col min="5641" max="5641" width="15.44140625" style="221" customWidth="1"/>
    <col min="5642" max="5642" width="19.109375" style="221" customWidth="1"/>
    <col min="5643" max="5643" width="16.33203125" style="221" customWidth="1"/>
    <col min="5644" max="5644" width="17.6640625" style="221" customWidth="1"/>
    <col min="5645" max="5645" width="20.88671875" style="221" customWidth="1"/>
    <col min="5646" max="5646" width="16.88671875" style="221" customWidth="1"/>
    <col min="5647" max="5647" width="22.33203125" style="221" customWidth="1"/>
    <col min="5648" max="5648" width="18.6640625" style="221" customWidth="1"/>
    <col min="5649" max="5649" width="17.33203125" style="221" customWidth="1"/>
    <col min="5650" max="5650" width="17.6640625" style="221" customWidth="1"/>
    <col min="5651" max="5651" width="18.109375" style="221" customWidth="1"/>
    <col min="5652" max="5652" width="13.109375" style="221" customWidth="1"/>
    <col min="5653" max="5653" width="14.44140625" style="221" bestFit="1" customWidth="1"/>
    <col min="5654" max="5888" width="9.109375" style="221"/>
    <col min="5889" max="5889" width="8.5546875" style="221" customWidth="1"/>
    <col min="5890" max="5890" width="42.33203125" style="221" customWidth="1"/>
    <col min="5891" max="5891" width="14.5546875" style="221" bestFit="1" customWidth="1"/>
    <col min="5892" max="5893" width="14.109375" style="221" customWidth="1"/>
    <col min="5894" max="5894" width="17.44140625" style="221" customWidth="1"/>
    <col min="5895" max="5895" width="16.6640625" style="221" customWidth="1"/>
    <col min="5896" max="5896" width="16.5546875" style="221" customWidth="1"/>
    <col min="5897" max="5897" width="15.44140625" style="221" customWidth="1"/>
    <col min="5898" max="5898" width="19.109375" style="221" customWidth="1"/>
    <col min="5899" max="5899" width="16.33203125" style="221" customWidth="1"/>
    <col min="5900" max="5900" width="17.6640625" style="221" customWidth="1"/>
    <col min="5901" max="5901" width="20.88671875" style="221" customWidth="1"/>
    <col min="5902" max="5902" width="16.88671875" style="221" customWidth="1"/>
    <col min="5903" max="5903" width="22.33203125" style="221" customWidth="1"/>
    <col min="5904" max="5904" width="18.6640625" style="221" customWidth="1"/>
    <col min="5905" max="5905" width="17.33203125" style="221" customWidth="1"/>
    <col min="5906" max="5906" width="17.6640625" style="221" customWidth="1"/>
    <col min="5907" max="5907" width="18.109375" style="221" customWidth="1"/>
    <col min="5908" max="5908" width="13.109375" style="221" customWidth="1"/>
    <col min="5909" max="5909" width="14.44140625" style="221" bestFit="1" customWidth="1"/>
    <col min="5910" max="6144" width="9.109375" style="221"/>
    <col min="6145" max="6145" width="8.5546875" style="221" customWidth="1"/>
    <col min="6146" max="6146" width="42.33203125" style="221" customWidth="1"/>
    <col min="6147" max="6147" width="14.5546875" style="221" bestFit="1" customWidth="1"/>
    <col min="6148" max="6149" width="14.109375" style="221" customWidth="1"/>
    <col min="6150" max="6150" width="17.44140625" style="221" customWidth="1"/>
    <col min="6151" max="6151" width="16.6640625" style="221" customWidth="1"/>
    <col min="6152" max="6152" width="16.5546875" style="221" customWidth="1"/>
    <col min="6153" max="6153" width="15.44140625" style="221" customWidth="1"/>
    <col min="6154" max="6154" width="19.109375" style="221" customWidth="1"/>
    <col min="6155" max="6155" width="16.33203125" style="221" customWidth="1"/>
    <col min="6156" max="6156" width="17.6640625" style="221" customWidth="1"/>
    <col min="6157" max="6157" width="20.88671875" style="221" customWidth="1"/>
    <col min="6158" max="6158" width="16.88671875" style="221" customWidth="1"/>
    <col min="6159" max="6159" width="22.33203125" style="221" customWidth="1"/>
    <col min="6160" max="6160" width="18.6640625" style="221" customWidth="1"/>
    <col min="6161" max="6161" width="17.33203125" style="221" customWidth="1"/>
    <col min="6162" max="6162" width="17.6640625" style="221" customWidth="1"/>
    <col min="6163" max="6163" width="18.109375" style="221" customWidth="1"/>
    <col min="6164" max="6164" width="13.109375" style="221" customWidth="1"/>
    <col min="6165" max="6165" width="14.44140625" style="221" bestFit="1" customWidth="1"/>
    <col min="6166" max="6400" width="9.109375" style="221"/>
    <col min="6401" max="6401" width="8.5546875" style="221" customWidth="1"/>
    <col min="6402" max="6402" width="42.33203125" style="221" customWidth="1"/>
    <col min="6403" max="6403" width="14.5546875" style="221" bestFit="1" customWidth="1"/>
    <col min="6404" max="6405" width="14.109375" style="221" customWidth="1"/>
    <col min="6406" max="6406" width="17.44140625" style="221" customWidth="1"/>
    <col min="6407" max="6407" width="16.6640625" style="221" customWidth="1"/>
    <col min="6408" max="6408" width="16.5546875" style="221" customWidth="1"/>
    <col min="6409" max="6409" width="15.44140625" style="221" customWidth="1"/>
    <col min="6410" max="6410" width="19.109375" style="221" customWidth="1"/>
    <col min="6411" max="6411" width="16.33203125" style="221" customWidth="1"/>
    <col min="6412" max="6412" width="17.6640625" style="221" customWidth="1"/>
    <col min="6413" max="6413" width="20.88671875" style="221" customWidth="1"/>
    <col min="6414" max="6414" width="16.88671875" style="221" customWidth="1"/>
    <col min="6415" max="6415" width="22.33203125" style="221" customWidth="1"/>
    <col min="6416" max="6416" width="18.6640625" style="221" customWidth="1"/>
    <col min="6417" max="6417" width="17.33203125" style="221" customWidth="1"/>
    <col min="6418" max="6418" width="17.6640625" style="221" customWidth="1"/>
    <col min="6419" max="6419" width="18.109375" style="221" customWidth="1"/>
    <col min="6420" max="6420" width="13.109375" style="221" customWidth="1"/>
    <col min="6421" max="6421" width="14.44140625" style="221" bestFit="1" customWidth="1"/>
    <col min="6422" max="6656" width="9.109375" style="221"/>
    <col min="6657" max="6657" width="8.5546875" style="221" customWidth="1"/>
    <col min="6658" max="6658" width="42.33203125" style="221" customWidth="1"/>
    <col min="6659" max="6659" width="14.5546875" style="221" bestFit="1" customWidth="1"/>
    <col min="6660" max="6661" width="14.109375" style="221" customWidth="1"/>
    <col min="6662" max="6662" width="17.44140625" style="221" customWidth="1"/>
    <col min="6663" max="6663" width="16.6640625" style="221" customWidth="1"/>
    <col min="6664" max="6664" width="16.5546875" style="221" customWidth="1"/>
    <col min="6665" max="6665" width="15.44140625" style="221" customWidth="1"/>
    <col min="6666" max="6666" width="19.109375" style="221" customWidth="1"/>
    <col min="6667" max="6667" width="16.33203125" style="221" customWidth="1"/>
    <col min="6668" max="6668" width="17.6640625" style="221" customWidth="1"/>
    <col min="6669" max="6669" width="20.88671875" style="221" customWidth="1"/>
    <col min="6670" max="6670" width="16.88671875" style="221" customWidth="1"/>
    <col min="6671" max="6671" width="22.33203125" style="221" customWidth="1"/>
    <col min="6672" max="6672" width="18.6640625" style="221" customWidth="1"/>
    <col min="6673" max="6673" width="17.33203125" style="221" customWidth="1"/>
    <col min="6674" max="6674" width="17.6640625" style="221" customWidth="1"/>
    <col min="6675" max="6675" width="18.109375" style="221" customWidth="1"/>
    <col min="6676" max="6676" width="13.109375" style="221" customWidth="1"/>
    <col min="6677" max="6677" width="14.44140625" style="221" bestFit="1" customWidth="1"/>
    <col min="6678" max="6912" width="9.109375" style="221"/>
    <col min="6913" max="6913" width="8.5546875" style="221" customWidth="1"/>
    <col min="6914" max="6914" width="42.33203125" style="221" customWidth="1"/>
    <col min="6915" max="6915" width="14.5546875" style="221" bestFit="1" customWidth="1"/>
    <col min="6916" max="6917" width="14.109375" style="221" customWidth="1"/>
    <col min="6918" max="6918" width="17.44140625" style="221" customWidth="1"/>
    <col min="6919" max="6919" width="16.6640625" style="221" customWidth="1"/>
    <col min="6920" max="6920" width="16.5546875" style="221" customWidth="1"/>
    <col min="6921" max="6921" width="15.44140625" style="221" customWidth="1"/>
    <col min="6922" max="6922" width="19.109375" style="221" customWidth="1"/>
    <col min="6923" max="6923" width="16.33203125" style="221" customWidth="1"/>
    <col min="6924" max="6924" width="17.6640625" style="221" customWidth="1"/>
    <col min="6925" max="6925" width="20.88671875" style="221" customWidth="1"/>
    <col min="6926" max="6926" width="16.88671875" style="221" customWidth="1"/>
    <col min="6927" max="6927" width="22.33203125" style="221" customWidth="1"/>
    <col min="6928" max="6928" width="18.6640625" style="221" customWidth="1"/>
    <col min="6929" max="6929" width="17.33203125" style="221" customWidth="1"/>
    <col min="6930" max="6930" width="17.6640625" style="221" customWidth="1"/>
    <col min="6931" max="6931" width="18.109375" style="221" customWidth="1"/>
    <col min="6932" max="6932" width="13.109375" style="221" customWidth="1"/>
    <col min="6933" max="6933" width="14.44140625" style="221" bestFit="1" customWidth="1"/>
    <col min="6934" max="7168" width="9.109375" style="221"/>
    <col min="7169" max="7169" width="8.5546875" style="221" customWidth="1"/>
    <col min="7170" max="7170" width="42.33203125" style="221" customWidth="1"/>
    <col min="7171" max="7171" width="14.5546875" style="221" bestFit="1" customWidth="1"/>
    <col min="7172" max="7173" width="14.109375" style="221" customWidth="1"/>
    <col min="7174" max="7174" width="17.44140625" style="221" customWidth="1"/>
    <col min="7175" max="7175" width="16.6640625" style="221" customWidth="1"/>
    <col min="7176" max="7176" width="16.5546875" style="221" customWidth="1"/>
    <col min="7177" max="7177" width="15.44140625" style="221" customWidth="1"/>
    <col min="7178" max="7178" width="19.109375" style="221" customWidth="1"/>
    <col min="7179" max="7179" width="16.33203125" style="221" customWidth="1"/>
    <col min="7180" max="7180" width="17.6640625" style="221" customWidth="1"/>
    <col min="7181" max="7181" width="20.88671875" style="221" customWidth="1"/>
    <col min="7182" max="7182" width="16.88671875" style="221" customWidth="1"/>
    <col min="7183" max="7183" width="22.33203125" style="221" customWidth="1"/>
    <col min="7184" max="7184" width="18.6640625" style="221" customWidth="1"/>
    <col min="7185" max="7185" width="17.33203125" style="221" customWidth="1"/>
    <col min="7186" max="7186" width="17.6640625" style="221" customWidth="1"/>
    <col min="7187" max="7187" width="18.109375" style="221" customWidth="1"/>
    <col min="7188" max="7188" width="13.109375" style="221" customWidth="1"/>
    <col min="7189" max="7189" width="14.44140625" style="221" bestFit="1" customWidth="1"/>
    <col min="7190" max="7424" width="9.109375" style="221"/>
    <col min="7425" max="7425" width="8.5546875" style="221" customWidth="1"/>
    <col min="7426" max="7426" width="42.33203125" style="221" customWidth="1"/>
    <col min="7427" max="7427" width="14.5546875" style="221" bestFit="1" customWidth="1"/>
    <col min="7428" max="7429" width="14.109375" style="221" customWidth="1"/>
    <col min="7430" max="7430" width="17.44140625" style="221" customWidth="1"/>
    <col min="7431" max="7431" width="16.6640625" style="221" customWidth="1"/>
    <col min="7432" max="7432" width="16.5546875" style="221" customWidth="1"/>
    <col min="7433" max="7433" width="15.44140625" style="221" customWidth="1"/>
    <col min="7434" max="7434" width="19.109375" style="221" customWidth="1"/>
    <col min="7435" max="7435" width="16.33203125" style="221" customWidth="1"/>
    <col min="7436" max="7436" width="17.6640625" style="221" customWidth="1"/>
    <col min="7437" max="7437" width="20.88671875" style="221" customWidth="1"/>
    <col min="7438" max="7438" width="16.88671875" style="221" customWidth="1"/>
    <col min="7439" max="7439" width="22.33203125" style="221" customWidth="1"/>
    <col min="7440" max="7440" width="18.6640625" style="221" customWidth="1"/>
    <col min="7441" max="7441" width="17.33203125" style="221" customWidth="1"/>
    <col min="7442" max="7442" width="17.6640625" style="221" customWidth="1"/>
    <col min="7443" max="7443" width="18.109375" style="221" customWidth="1"/>
    <col min="7444" max="7444" width="13.109375" style="221" customWidth="1"/>
    <col min="7445" max="7445" width="14.44140625" style="221" bestFit="1" customWidth="1"/>
    <col min="7446" max="7680" width="9.109375" style="221"/>
    <col min="7681" max="7681" width="8.5546875" style="221" customWidth="1"/>
    <col min="7682" max="7682" width="42.33203125" style="221" customWidth="1"/>
    <col min="7683" max="7683" width="14.5546875" style="221" bestFit="1" customWidth="1"/>
    <col min="7684" max="7685" width="14.109375" style="221" customWidth="1"/>
    <col min="7686" max="7686" width="17.44140625" style="221" customWidth="1"/>
    <col min="7687" max="7687" width="16.6640625" style="221" customWidth="1"/>
    <col min="7688" max="7688" width="16.5546875" style="221" customWidth="1"/>
    <col min="7689" max="7689" width="15.44140625" style="221" customWidth="1"/>
    <col min="7690" max="7690" width="19.109375" style="221" customWidth="1"/>
    <col min="7691" max="7691" width="16.33203125" style="221" customWidth="1"/>
    <col min="7692" max="7692" width="17.6640625" style="221" customWidth="1"/>
    <col min="7693" max="7693" width="20.88671875" style="221" customWidth="1"/>
    <col min="7694" max="7694" width="16.88671875" style="221" customWidth="1"/>
    <col min="7695" max="7695" width="22.33203125" style="221" customWidth="1"/>
    <col min="7696" max="7696" width="18.6640625" style="221" customWidth="1"/>
    <col min="7697" max="7697" width="17.33203125" style="221" customWidth="1"/>
    <col min="7698" max="7698" width="17.6640625" style="221" customWidth="1"/>
    <col min="7699" max="7699" width="18.109375" style="221" customWidth="1"/>
    <col min="7700" max="7700" width="13.109375" style="221" customWidth="1"/>
    <col min="7701" max="7701" width="14.44140625" style="221" bestFit="1" customWidth="1"/>
    <col min="7702" max="7936" width="9.109375" style="221"/>
    <col min="7937" max="7937" width="8.5546875" style="221" customWidth="1"/>
    <col min="7938" max="7938" width="42.33203125" style="221" customWidth="1"/>
    <col min="7939" max="7939" width="14.5546875" style="221" bestFit="1" customWidth="1"/>
    <col min="7940" max="7941" width="14.109375" style="221" customWidth="1"/>
    <col min="7942" max="7942" width="17.44140625" style="221" customWidth="1"/>
    <col min="7943" max="7943" width="16.6640625" style="221" customWidth="1"/>
    <col min="7944" max="7944" width="16.5546875" style="221" customWidth="1"/>
    <col min="7945" max="7945" width="15.44140625" style="221" customWidth="1"/>
    <col min="7946" max="7946" width="19.109375" style="221" customWidth="1"/>
    <col min="7947" max="7947" width="16.33203125" style="221" customWidth="1"/>
    <col min="7948" max="7948" width="17.6640625" style="221" customWidth="1"/>
    <col min="7949" max="7949" width="20.88671875" style="221" customWidth="1"/>
    <col min="7950" max="7950" width="16.88671875" style="221" customWidth="1"/>
    <col min="7951" max="7951" width="22.33203125" style="221" customWidth="1"/>
    <col min="7952" max="7952" width="18.6640625" style="221" customWidth="1"/>
    <col min="7953" max="7953" width="17.33203125" style="221" customWidth="1"/>
    <col min="7954" max="7954" width="17.6640625" style="221" customWidth="1"/>
    <col min="7955" max="7955" width="18.109375" style="221" customWidth="1"/>
    <col min="7956" max="7956" width="13.109375" style="221" customWidth="1"/>
    <col min="7957" max="7957" width="14.44140625" style="221" bestFit="1" customWidth="1"/>
    <col min="7958" max="8192" width="9.109375" style="221"/>
    <col min="8193" max="8193" width="8.5546875" style="221" customWidth="1"/>
    <col min="8194" max="8194" width="42.33203125" style="221" customWidth="1"/>
    <col min="8195" max="8195" width="14.5546875" style="221" bestFit="1" customWidth="1"/>
    <col min="8196" max="8197" width="14.109375" style="221" customWidth="1"/>
    <col min="8198" max="8198" width="17.44140625" style="221" customWidth="1"/>
    <col min="8199" max="8199" width="16.6640625" style="221" customWidth="1"/>
    <col min="8200" max="8200" width="16.5546875" style="221" customWidth="1"/>
    <col min="8201" max="8201" width="15.44140625" style="221" customWidth="1"/>
    <col min="8202" max="8202" width="19.109375" style="221" customWidth="1"/>
    <col min="8203" max="8203" width="16.33203125" style="221" customWidth="1"/>
    <col min="8204" max="8204" width="17.6640625" style="221" customWidth="1"/>
    <col min="8205" max="8205" width="20.88671875" style="221" customWidth="1"/>
    <col min="8206" max="8206" width="16.88671875" style="221" customWidth="1"/>
    <col min="8207" max="8207" width="22.33203125" style="221" customWidth="1"/>
    <col min="8208" max="8208" width="18.6640625" style="221" customWidth="1"/>
    <col min="8209" max="8209" width="17.33203125" style="221" customWidth="1"/>
    <col min="8210" max="8210" width="17.6640625" style="221" customWidth="1"/>
    <col min="8211" max="8211" width="18.109375" style="221" customWidth="1"/>
    <col min="8212" max="8212" width="13.109375" style="221" customWidth="1"/>
    <col min="8213" max="8213" width="14.44140625" style="221" bestFit="1" customWidth="1"/>
    <col min="8214" max="8448" width="9.109375" style="221"/>
    <col min="8449" max="8449" width="8.5546875" style="221" customWidth="1"/>
    <col min="8450" max="8450" width="42.33203125" style="221" customWidth="1"/>
    <col min="8451" max="8451" width="14.5546875" style="221" bestFit="1" customWidth="1"/>
    <col min="8452" max="8453" width="14.109375" style="221" customWidth="1"/>
    <col min="8454" max="8454" width="17.44140625" style="221" customWidth="1"/>
    <col min="8455" max="8455" width="16.6640625" style="221" customWidth="1"/>
    <col min="8456" max="8456" width="16.5546875" style="221" customWidth="1"/>
    <col min="8457" max="8457" width="15.44140625" style="221" customWidth="1"/>
    <col min="8458" max="8458" width="19.109375" style="221" customWidth="1"/>
    <col min="8459" max="8459" width="16.33203125" style="221" customWidth="1"/>
    <col min="8460" max="8460" width="17.6640625" style="221" customWidth="1"/>
    <col min="8461" max="8461" width="20.88671875" style="221" customWidth="1"/>
    <col min="8462" max="8462" width="16.88671875" style="221" customWidth="1"/>
    <col min="8463" max="8463" width="22.33203125" style="221" customWidth="1"/>
    <col min="8464" max="8464" width="18.6640625" style="221" customWidth="1"/>
    <col min="8465" max="8465" width="17.33203125" style="221" customWidth="1"/>
    <col min="8466" max="8466" width="17.6640625" style="221" customWidth="1"/>
    <col min="8467" max="8467" width="18.109375" style="221" customWidth="1"/>
    <col min="8468" max="8468" width="13.109375" style="221" customWidth="1"/>
    <col min="8469" max="8469" width="14.44140625" style="221" bestFit="1" customWidth="1"/>
    <col min="8470" max="8704" width="9.109375" style="221"/>
    <col min="8705" max="8705" width="8.5546875" style="221" customWidth="1"/>
    <col min="8706" max="8706" width="42.33203125" style="221" customWidth="1"/>
    <col min="8707" max="8707" width="14.5546875" style="221" bestFit="1" customWidth="1"/>
    <col min="8708" max="8709" width="14.109375" style="221" customWidth="1"/>
    <col min="8710" max="8710" width="17.44140625" style="221" customWidth="1"/>
    <col min="8711" max="8711" width="16.6640625" style="221" customWidth="1"/>
    <col min="8712" max="8712" width="16.5546875" style="221" customWidth="1"/>
    <col min="8713" max="8713" width="15.44140625" style="221" customWidth="1"/>
    <col min="8714" max="8714" width="19.109375" style="221" customWidth="1"/>
    <col min="8715" max="8715" width="16.33203125" style="221" customWidth="1"/>
    <col min="8716" max="8716" width="17.6640625" style="221" customWidth="1"/>
    <col min="8717" max="8717" width="20.88671875" style="221" customWidth="1"/>
    <col min="8718" max="8718" width="16.88671875" style="221" customWidth="1"/>
    <col min="8719" max="8719" width="22.33203125" style="221" customWidth="1"/>
    <col min="8720" max="8720" width="18.6640625" style="221" customWidth="1"/>
    <col min="8721" max="8721" width="17.33203125" style="221" customWidth="1"/>
    <col min="8722" max="8722" width="17.6640625" style="221" customWidth="1"/>
    <col min="8723" max="8723" width="18.109375" style="221" customWidth="1"/>
    <col min="8724" max="8724" width="13.109375" style="221" customWidth="1"/>
    <col min="8725" max="8725" width="14.44140625" style="221" bestFit="1" customWidth="1"/>
    <col min="8726" max="8960" width="9.109375" style="221"/>
    <col min="8961" max="8961" width="8.5546875" style="221" customWidth="1"/>
    <col min="8962" max="8962" width="42.33203125" style="221" customWidth="1"/>
    <col min="8963" max="8963" width="14.5546875" style="221" bestFit="1" customWidth="1"/>
    <col min="8964" max="8965" width="14.109375" style="221" customWidth="1"/>
    <col min="8966" max="8966" width="17.44140625" style="221" customWidth="1"/>
    <col min="8967" max="8967" width="16.6640625" style="221" customWidth="1"/>
    <col min="8968" max="8968" width="16.5546875" style="221" customWidth="1"/>
    <col min="8969" max="8969" width="15.44140625" style="221" customWidth="1"/>
    <col min="8970" max="8970" width="19.109375" style="221" customWidth="1"/>
    <col min="8971" max="8971" width="16.33203125" style="221" customWidth="1"/>
    <col min="8972" max="8972" width="17.6640625" style="221" customWidth="1"/>
    <col min="8973" max="8973" width="20.88671875" style="221" customWidth="1"/>
    <col min="8974" max="8974" width="16.88671875" style="221" customWidth="1"/>
    <col min="8975" max="8975" width="22.33203125" style="221" customWidth="1"/>
    <col min="8976" max="8976" width="18.6640625" style="221" customWidth="1"/>
    <col min="8977" max="8977" width="17.33203125" style="221" customWidth="1"/>
    <col min="8978" max="8978" width="17.6640625" style="221" customWidth="1"/>
    <col min="8979" max="8979" width="18.109375" style="221" customWidth="1"/>
    <col min="8980" max="8980" width="13.109375" style="221" customWidth="1"/>
    <col min="8981" max="8981" width="14.44140625" style="221" bestFit="1" customWidth="1"/>
    <col min="8982" max="9216" width="9.109375" style="221"/>
    <col min="9217" max="9217" width="8.5546875" style="221" customWidth="1"/>
    <col min="9218" max="9218" width="42.33203125" style="221" customWidth="1"/>
    <col min="9219" max="9219" width="14.5546875" style="221" bestFit="1" customWidth="1"/>
    <col min="9220" max="9221" width="14.109375" style="221" customWidth="1"/>
    <col min="9222" max="9222" width="17.44140625" style="221" customWidth="1"/>
    <col min="9223" max="9223" width="16.6640625" style="221" customWidth="1"/>
    <col min="9224" max="9224" width="16.5546875" style="221" customWidth="1"/>
    <col min="9225" max="9225" width="15.44140625" style="221" customWidth="1"/>
    <col min="9226" max="9226" width="19.109375" style="221" customWidth="1"/>
    <col min="9227" max="9227" width="16.33203125" style="221" customWidth="1"/>
    <col min="9228" max="9228" width="17.6640625" style="221" customWidth="1"/>
    <col min="9229" max="9229" width="20.88671875" style="221" customWidth="1"/>
    <col min="9230" max="9230" width="16.88671875" style="221" customWidth="1"/>
    <col min="9231" max="9231" width="22.33203125" style="221" customWidth="1"/>
    <col min="9232" max="9232" width="18.6640625" style="221" customWidth="1"/>
    <col min="9233" max="9233" width="17.33203125" style="221" customWidth="1"/>
    <col min="9234" max="9234" width="17.6640625" style="221" customWidth="1"/>
    <col min="9235" max="9235" width="18.109375" style="221" customWidth="1"/>
    <col min="9236" max="9236" width="13.109375" style="221" customWidth="1"/>
    <col min="9237" max="9237" width="14.44140625" style="221" bestFit="1" customWidth="1"/>
    <col min="9238" max="9472" width="9.109375" style="221"/>
    <col min="9473" max="9473" width="8.5546875" style="221" customWidth="1"/>
    <col min="9474" max="9474" width="42.33203125" style="221" customWidth="1"/>
    <col min="9475" max="9475" width="14.5546875" style="221" bestFit="1" customWidth="1"/>
    <col min="9476" max="9477" width="14.109375" style="221" customWidth="1"/>
    <col min="9478" max="9478" width="17.44140625" style="221" customWidth="1"/>
    <col min="9479" max="9479" width="16.6640625" style="221" customWidth="1"/>
    <col min="9480" max="9480" width="16.5546875" style="221" customWidth="1"/>
    <col min="9481" max="9481" width="15.44140625" style="221" customWidth="1"/>
    <col min="9482" max="9482" width="19.109375" style="221" customWidth="1"/>
    <col min="9483" max="9483" width="16.33203125" style="221" customWidth="1"/>
    <col min="9484" max="9484" width="17.6640625" style="221" customWidth="1"/>
    <col min="9485" max="9485" width="20.88671875" style="221" customWidth="1"/>
    <col min="9486" max="9486" width="16.88671875" style="221" customWidth="1"/>
    <col min="9487" max="9487" width="22.33203125" style="221" customWidth="1"/>
    <col min="9488" max="9488" width="18.6640625" style="221" customWidth="1"/>
    <col min="9489" max="9489" width="17.33203125" style="221" customWidth="1"/>
    <col min="9490" max="9490" width="17.6640625" style="221" customWidth="1"/>
    <col min="9491" max="9491" width="18.109375" style="221" customWidth="1"/>
    <col min="9492" max="9492" width="13.109375" style="221" customWidth="1"/>
    <col min="9493" max="9493" width="14.44140625" style="221" bestFit="1" customWidth="1"/>
    <col min="9494" max="9728" width="9.109375" style="221"/>
    <col min="9729" max="9729" width="8.5546875" style="221" customWidth="1"/>
    <col min="9730" max="9730" width="42.33203125" style="221" customWidth="1"/>
    <col min="9731" max="9731" width="14.5546875" style="221" bestFit="1" customWidth="1"/>
    <col min="9732" max="9733" width="14.109375" style="221" customWidth="1"/>
    <col min="9734" max="9734" width="17.44140625" style="221" customWidth="1"/>
    <col min="9735" max="9735" width="16.6640625" style="221" customWidth="1"/>
    <col min="9736" max="9736" width="16.5546875" style="221" customWidth="1"/>
    <col min="9737" max="9737" width="15.44140625" style="221" customWidth="1"/>
    <col min="9738" max="9738" width="19.109375" style="221" customWidth="1"/>
    <col min="9739" max="9739" width="16.33203125" style="221" customWidth="1"/>
    <col min="9740" max="9740" width="17.6640625" style="221" customWidth="1"/>
    <col min="9741" max="9741" width="20.88671875" style="221" customWidth="1"/>
    <col min="9742" max="9742" width="16.88671875" style="221" customWidth="1"/>
    <col min="9743" max="9743" width="22.33203125" style="221" customWidth="1"/>
    <col min="9744" max="9744" width="18.6640625" style="221" customWidth="1"/>
    <col min="9745" max="9745" width="17.33203125" style="221" customWidth="1"/>
    <col min="9746" max="9746" width="17.6640625" style="221" customWidth="1"/>
    <col min="9747" max="9747" width="18.109375" style="221" customWidth="1"/>
    <col min="9748" max="9748" width="13.109375" style="221" customWidth="1"/>
    <col min="9749" max="9749" width="14.44140625" style="221" bestFit="1" customWidth="1"/>
    <col min="9750" max="9984" width="9.109375" style="221"/>
    <col min="9985" max="9985" width="8.5546875" style="221" customWidth="1"/>
    <col min="9986" max="9986" width="42.33203125" style="221" customWidth="1"/>
    <col min="9987" max="9987" width="14.5546875" style="221" bestFit="1" customWidth="1"/>
    <col min="9988" max="9989" width="14.109375" style="221" customWidth="1"/>
    <col min="9990" max="9990" width="17.44140625" style="221" customWidth="1"/>
    <col min="9991" max="9991" width="16.6640625" style="221" customWidth="1"/>
    <col min="9992" max="9992" width="16.5546875" style="221" customWidth="1"/>
    <col min="9993" max="9993" width="15.44140625" style="221" customWidth="1"/>
    <col min="9994" max="9994" width="19.109375" style="221" customWidth="1"/>
    <col min="9995" max="9995" width="16.33203125" style="221" customWidth="1"/>
    <col min="9996" max="9996" width="17.6640625" style="221" customWidth="1"/>
    <col min="9997" max="9997" width="20.88671875" style="221" customWidth="1"/>
    <col min="9998" max="9998" width="16.88671875" style="221" customWidth="1"/>
    <col min="9999" max="9999" width="22.33203125" style="221" customWidth="1"/>
    <col min="10000" max="10000" width="18.6640625" style="221" customWidth="1"/>
    <col min="10001" max="10001" width="17.33203125" style="221" customWidth="1"/>
    <col min="10002" max="10002" width="17.6640625" style="221" customWidth="1"/>
    <col min="10003" max="10003" width="18.109375" style="221" customWidth="1"/>
    <col min="10004" max="10004" width="13.109375" style="221" customWidth="1"/>
    <col min="10005" max="10005" width="14.44140625" style="221" bestFit="1" customWidth="1"/>
    <col min="10006" max="10240" width="9.109375" style="221"/>
    <col min="10241" max="10241" width="8.5546875" style="221" customWidth="1"/>
    <col min="10242" max="10242" width="42.33203125" style="221" customWidth="1"/>
    <col min="10243" max="10243" width="14.5546875" style="221" bestFit="1" customWidth="1"/>
    <col min="10244" max="10245" width="14.109375" style="221" customWidth="1"/>
    <col min="10246" max="10246" width="17.44140625" style="221" customWidth="1"/>
    <col min="10247" max="10247" width="16.6640625" style="221" customWidth="1"/>
    <col min="10248" max="10248" width="16.5546875" style="221" customWidth="1"/>
    <col min="10249" max="10249" width="15.44140625" style="221" customWidth="1"/>
    <col min="10250" max="10250" width="19.109375" style="221" customWidth="1"/>
    <col min="10251" max="10251" width="16.33203125" style="221" customWidth="1"/>
    <col min="10252" max="10252" width="17.6640625" style="221" customWidth="1"/>
    <col min="10253" max="10253" width="20.88671875" style="221" customWidth="1"/>
    <col min="10254" max="10254" width="16.88671875" style="221" customWidth="1"/>
    <col min="10255" max="10255" width="22.33203125" style="221" customWidth="1"/>
    <col min="10256" max="10256" width="18.6640625" style="221" customWidth="1"/>
    <col min="10257" max="10257" width="17.33203125" style="221" customWidth="1"/>
    <col min="10258" max="10258" width="17.6640625" style="221" customWidth="1"/>
    <col min="10259" max="10259" width="18.109375" style="221" customWidth="1"/>
    <col min="10260" max="10260" width="13.109375" style="221" customWidth="1"/>
    <col min="10261" max="10261" width="14.44140625" style="221" bestFit="1" customWidth="1"/>
    <col min="10262" max="10496" width="9.109375" style="221"/>
    <col min="10497" max="10497" width="8.5546875" style="221" customWidth="1"/>
    <col min="10498" max="10498" width="42.33203125" style="221" customWidth="1"/>
    <col min="10499" max="10499" width="14.5546875" style="221" bestFit="1" customWidth="1"/>
    <col min="10500" max="10501" width="14.109375" style="221" customWidth="1"/>
    <col min="10502" max="10502" width="17.44140625" style="221" customWidth="1"/>
    <col min="10503" max="10503" width="16.6640625" style="221" customWidth="1"/>
    <col min="10504" max="10504" width="16.5546875" style="221" customWidth="1"/>
    <col min="10505" max="10505" width="15.44140625" style="221" customWidth="1"/>
    <col min="10506" max="10506" width="19.109375" style="221" customWidth="1"/>
    <col min="10507" max="10507" width="16.33203125" style="221" customWidth="1"/>
    <col min="10508" max="10508" width="17.6640625" style="221" customWidth="1"/>
    <col min="10509" max="10509" width="20.88671875" style="221" customWidth="1"/>
    <col min="10510" max="10510" width="16.88671875" style="221" customWidth="1"/>
    <col min="10511" max="10511" width="22.33203125" style="221" customWidth="1"/>
    <col min="10512" max="10512" width="18.6640625" style="221" customWidth="1"/>
    <col min="10513" max="10513" width="17.33203125" style="221" customWidth="1"/>
    <col min="10514" max="10514" width="17.6640625" style="221" customWidth="1"/>
    <col min="10515" max="10515" width="18.109375" style="221" customWidth="1"/>
    <col min="10516" max="10516" width="13.109375" style="221" customWidth="1"/>
    <col min="10517" max="10517" width="14.44140625" style="221" bestFit="1" customWidth="1"/>
    <col min="10518" max="10752" width="9.109375" style="221"/>
    <col min="10753" max="10753" width="8.5546875" style="221" customWidth="1"/>
    <col min="10754" max="10754" width="42.33203125" style="221" customWidth="1"/>
    <col min="10755" max="10755" width="14.5546875" style="221" bestFit="1" customWidth="1"/>
    <col min="10756" max="10757" width="14.109375" style="221" customWidth="1"/>
    <col min="10758" max="10758" width="17.44140625" style="221" customWidth="1"/>
    <col min="10759" max="10759" width="16.6640625" style="221" customWidth="1"/>
    <col min="10760" max="10760" width="16.5546875" style="221" customWidth="1"/>
    <col min="10761" max="10761" width="15.44140625" style="221" customWidth="1"/>
    <col min="10762" max="10762" width="19.109375" style="221" customWidth="1"/>
    <col min="10763" max="10763" width="16.33203125" style="221" customWidth="1"/>
    <col min="10764" max="10764" width="17.6640625" style="221" customWidth="1"/>
    <col min="10765" max="10765" width="20.88671875" style="221" customWidth="1"/>
    <col min="10766" max="10766" width="16.88671875" style="221" customWidth="1"/>
    <col min="10767" max="10767" width="22.33203125" style="221" customWidth="1"/>
    <col min="10768" max="10768" width="18.6640625" style="221" customWidth="1"/>
    <col min="10769" max="10769" width="17.33203125" style="221" customWidth="1"/>
    <col min="10770" max="10770" width="17.6640625" style="221" customWidth="1"/>
    <col min="10771" max="10771" width="18.109375" style="221" customWidth="1"/>
    <col min="10772" max="10772" width="13.109375" style="221" customWidth="1"/>
    <col min="10773" max="10773" width="14.44140625" style="221" bestFit="1" customWidth="1"/>
    <col min="10774" max="11008" width="9.109375" style="221"/>
    <col min="11009" max="11009" width="8.5546875" style="221" customWidth="1"/>
    <col min="11010" max="11010" width="42.33203125" style="221" customWidth="1"/>
    <col min="11011" max="11011" width="14.5546875" style="221" bestFit="1" customWidth="1"/>
    <col min="11012" max="11013" width="14.109375" style="221" customWidth="1"/>
    <col min="11014" max="11014" width="17.44140625" style="221" customWidth="1"/>
    <col min="11015" max="11015" width="16.6640625" style="221" customWidth="1"/>
    <col min="11016" max="11016" width="16.5546875" style="221" customWidth="1"/>
    <col min="11017" max="11017" width="15.44140625" style="221" customWidth="1"/>
    <col min="11018" max="11018" width="19.109375" style="221" customWidth="1"/>
    <col min="11019" max="11019" width="16.33203125" style="221" customWidth="1"/>
    <col min="11020" max="11020" width="17.6640625" style="221" customWidth="1"/>
    <col min="11021" max="11021" width="20.88671875" style="221" customWidth="1"/>
    <col min="11022" max="11022" width="16.88671875" style="221" customWidth="1"/>
    <col min="11023" max="11023" width="22.33203125" style="221" customWidth="1"/>
    <col min="11024" max="11024" width="18.6640625" style="221" customWidth="1"/>
    <col min="11025" max="11025" width="17.33203125" style="221" customWidth="1"/>
    <col min="11026" max="11026" width="17.6640625" style="221" customWidth="1"/>
    <col min="11027" max="11027" width="18.109375" style="221" customWidth="1"/>
    <col min="11028" max="11028" width="13.109375" style="221" customWidth="1"/>
    <col min="11029" max="11029" width="14.44140625" style="221" bestFit="1" customWidth="1"/>
    <col min="11030" max="11264" width="9.109375" style="221"/>
    <col min="11265" max="11265" width="8.5546875" style="221" customWidth="1"/>
    <col min="11266" max="11266" width="42.33203125" style="221" customWidth="1"/>
    <col min="11267" max="11267" width="14.5546875" style="221" bestFit="1" customWidth="1"/>
    <col min="11268" max="11269" width="14.109375" style="221" customWidth="1"/>
    <col min="11270" max="11270" width="17.44140625" style="221" customWidth="1"/>
    <col min="11271" max="11271" width="16.6640625" style="221" customWidth="1"/>
    <col min="11272" max="11272" width="16.5546875" style="221" customWidth="1"/>
    <col min="11273" max="11273" width="15.44140625" style="221" customWidth="1"/>
    <col min="11274" max="11274" width="19.109375" style="221" customWidth="1"/>
    <col min="11275" max="11275" width="16.33203125" style="221" customWidth="1"/>
    <col min="11276" max="11276" width="17.6640625" style="221" customWidth="1"/>
    <col min="11277" max="11277" width="20.88671875" style="221" customWidth="1"/>
    <col min="11278" max="11278" width="16.88671875" style="221" customWidth="1"/>
    <col min="11279" max="11279" width="22.33203125" style="221" customWidth="1"/>
    <col min="11280" max="11280" width="18.6640625" style="221" customWidth="1"/>
    <col min="11281" max="11281" width="17.33203125" style="221" customWidth="1"/>
    <col min="11282" max="11282" width="17.6640625" style="221" customWidth="1"/>
    <col min="11283" max="11283" width="18.109375" style="221" customWidth="1"/>
    <col min="11284" max="11284" width="13.109375" style="221" customWidth="1"/>
    <col min="11285" max="11285" width="14.44140625" style="221" bestFit="1" customWidth="1"/>
    <col min="11286" max="11520" width="9.109375" style="221"/>
    <col min="11521" max="11521" width="8.5546875" style="221" customWidth="1"/>
    <col min="11522" max="11522" width="42.33203125" style="221" customWidth="1"/>
    <col min="11523" max="11523" width="14.5546875" style="221" bestFit="1" customWidth="1"/>
    <col min="11524" max="11525" width="14.109375" style="221" customWidth="1"/>
    <col min="11526" max="11526" width="17.44140625" style="221" customWidth="1"/>
    <col min="11527" max="11527" width="16.6640625" style="221" customWidth="1"/>
    <col min="11528" max="11528" width="16.5546875" style="221" customWidth="1"/>
    <col min="11529" max="11529" width="15.44140625" style="221" customWidth="1"/>
    <col min="11530" max="11530" width="19.109375" style="221" customWidth="1"/>
    <col min="11531" max="11531" width="16.33203125" style="221" customWidth="1"/>
    <col min="11532" max="11532" width="17.6640625" style="221" customWidth="1"/>
    <col min="11533" max="11533" width="20.88671875" style="221" customWidth="1"/>
    <col min="11534" max="11534" width="16.88671875" style="221" customWidth="1"/>
    <col min="11535" max="11535" width="22.33203125" style="221" customWidth="1"/>
    <col min="11536" max="11536" width="18.6640625" style="221" customWidth="1"/>
    <col min="11537" max="11537" width="17.33203125" style="221" customWidth="1"/>
    <col min="11538" max="11538" width="17.6640625" style="221" customWidth="1"/>
    <col min="11539" max="11539" width="18.109375" style="221" customWidth="1"/>
    <col min="11540" max="11540" width="13.109375" style="221" customWidth="1"/>
    <col min="11541" max="11541" width="14.44140625" style="221" bestFit="1" customWidth="1"/>
    <col min="11542" max="11776" width="9.109375" style="221"/>
    <col min="11777" max="11777" width="8.5546875" style="221" customWidth="1"/>
    <col min="11778" max="11778" width="42.33203125" style="221" customWidth="1"/>
    <col min="11779" max="11779" width="14.5546875" style="221" bestFit="1" customWidth="1"/>
    <col min="11780" max="11781" width="14.109375" style="221" customWidth="1"/>
    <col min="11782" max="11782" width="17.44140625" style="221" customWidth="1"/>
    <col min="11783" max="11783" width="16.6640625" style="221" customWidth="1"/>
    <col min="11784" max="11784" width="16.5546875" style="221" customWidth="1"/>
    <col min="11785" max="11785" width="15.44140625" style="221" customWidth="1"/>
    <col min="11786" max="11786" width="19.109375" style="221" customWidth="1"/>
    <col min="11787" max="11787" width="16.33203125" style="221" customWidth="1"/>
    <col min="11788" max="11788" width="17.6640625" style="221" customWidth="1"/>
    <col min="11789" max="11789" width="20.88671875" style="221" customWidth="1"/>
    <col min="11790" max="11790" width="16.88671875" style="221" customWidth="1"/>
    <col min="11791" max="11791" width="22.33203125" style="221" customWidth="1"/>
    <col min="11792" max="11792" width="18.6640625" style="221" customWidth="1"/>
    <col min="11793" max="11793" width="17.33203125" style="221" customWidth="1"/>
    <col min="11794" max="11794" width="17.6640625" style="221" customWidth="1"/>
    <col min="11795" max="11795" width="18.109375" style="221" customWidth="1"/>
    <col min="11796" max="11796" width="13.109375" style="221" customWidth="1"/>
    <col min="11797" max="11797" width="14.44140625" style="221" bestFit="1" customWidth="1"/>
    <col min="11798" max="12032" width="9.109375" style="221"/>
    <col min="12033" max="12033" width="8.5546875" style="221" customWidth="1"/>
    <col min="12034" max="12034" width="42.33203125" style="221" customWidth="1"/>
    <col min="12035" max="12035" width="14.5546875" style="221" bestFit="1" customWidth="1"/>
    <col min="12036" max="12037" width="14.109375" style="221" customWidth="1"/>
    <col min="12038" max="12038" width="17.44140625" style="221" customWidth="1"/>
    <col min="12039" max="12039" width="16.6640625" style="221" customWidth="1"/>
    <col min="12040" max="12040" width="16.5546875" style="221" customWidth="1"/>
    <col min="12041" max="12041" width="15.44140625" style="221" customWidth="1"/>
    <col min="12042" max="12042" width="19.109375" style="221" customWidth="1"/>
    <col min="12043" max="12043" width="16.33203125" style="221" customWidth="1"/>
    <col min="12044" max="12044" width="17.6640625" style="221" customWidth="1"/>
    <col min="12045" max="12045" width="20.88671875" style="221" customWidth="1"/>
    <col min="12046" max="12046" width="16.88671875" style="221" customWidth="1"/>
    <col min="12047" max="12047" width="22.33203125" style="221" customWidth="1"/>
    <col min="12048" max="12048" width="18.6640625" style="221" customWidth="1"/>
    <col min="12049" max="12049" width="17.33203125" style="221" customWidth="1"/>
    <col min="12050" max="12050" width="17.6640625" style="221" customWidth="1"/>
    <col min="12051" max="12051" width="18.109375" style="221" customWidth="1"/>
    <col min="12052" max="12052" width="13.109375" style="221" customWidth="1"/>
    <col min="12053" max="12053" width="14.44140625" style="221" bestFit="1" customWidth="1"/>
    <col min="12054" max="12288" width="9.109375" style="221"/>
    <col min="12289" max="12289" width="8.5546875" style="221" customWidth="1"/>
    <col min="12290" max="12290" width="42.33203125" style="221" customWidth="1"/>
    <col min="12291" max="12291" width="14.5546875" style="221" bestFit="1" customWidth="1"/>
    <col min="12292" max="12293" width="14.109375" style="221" customWidth="1"/>
    <col min="12294" max="12294" width="17.44140625" style="221" customWidth="1"/>
    <col min="12295" max="12295" width="16.6640625" style="221" customWidth="1"/>
    <col min="12296" max="12296" width="16.5546875" style="221" customWidth="1"/>
    <col min="12297" max="12297" width="15.44140625" style="221" customWidth="1"/>
    <col min="12298" max="12298" width="19.109375" style="221" customWidth="1"/>
    <col min="12299" max="12299" width="16.33203125" style="221" customWidth="1"/>
    <col min="12300" max="12300" width="17.6640625" style="221" customWidth="1"/>
    <col min="12301" max="12301" width="20.88671875" style="221" customWidth="1"/>
    <col min="12302" max="12302" width="16.88671875" style="221" customWidth="1"/>
    <col min="12303" max="12303" width="22.33203125" style="221" customWidth="1"/>
    <col min="12304" max="12304" width="18.6640625" style="221" customWidth="1"/>
    <col min="12305" max="12305" width="17.33203125" style="221" customWidth="1"/>
    <col min="12306" max="12306" width="17.6640625" style="221" customWidth="1"/>
    <col min="12307" max="12307" width="18.109375" style="221" customWidth="1"/>
    <col min="12308" max="12308" width="13.109375" style="221" customWidth="1"/>
    <col min="12309" max="12309" width="14.44140625" style="221" bestFit="1" customWidth="1"/>
    <col min="12310" max="12544" width="9.109375" style="221"/>
    <col min="12545" max="12545" width="8.5546875" style="221" customWidth="1"/>
    <col min="12546" max="12546" width="42.33203125" style="221" customWidth="1"/>
    <col min="12547" max="12547" width="14.5546875" style="221" bestFit="1" customWidth="1"/>
    <col min="12548" max="12549" width="14.109375" style="221" customWidth="1"/>
    <col min="12550" max="12550" width="17.44140625" style="221" customWidth="1"/>
    <col min="12551" max="12551" width="16.6640625" style="221" customWidth="1"/>
    <col min="12552" max="12552" width="16.5546875" style="221" customWidth="1"/>
    <col min="12553" max="12553" width="15.44140625" style="221" customWidth="1"/>
    <col min="12554" max="12554" width="19.109375" style="221" customWidth="1"/>
    <col min="12555" max="12555" width="16.33203125" style="221" customWidth="1"/>
    <col min="12556" max="12556" width="17.6640625" style="221" customWidth="1"/>
    <col min="12557" max="12557" width="20.88671875" style="221" customWidth="1"/>
    <col min="12558" max="12558" width="16.88671875" style="221" customWidth="1"/>
    <col min="12559" max="12559" width="22.33203125" style="221" customWidth="1"/>
    <col min="12560" max="12560" width="18.6640625" style="221" customWidth="1"/>
    <col min="12561" max="12561" width="17.33203125" style="221" customWidth="1"/>
    <col min="12562" max="12562" width="17.6640625" style="221" customWidth="1"/>
    <col min="12563" max="12563" width="18.109375" style="221" customWidth="1"/>
    <col min="12564" max="12564" width="13.109375" style="221" customWidth="1"/>
    <col min="12565" max="12565" width="14.44140625" style="221" bestFit="1" customWidth="1"/>
    <col min="12566" max="12800" width="9.109375" style="221"/>
    <col min="12801" max="12801" width="8.5546875" style="221" customWidth="1"/>
    <col min="12802" max="12802" width="42.33203125" style="221" customWidth="1"/>
    <col min="12803" max="12803" width="14.5546875" style="221" bestFit="1" customWidth="1"/>
    <col min="12804" max="12805" width="14.109375" style="221" customWidth="1"/>
    <col min="12806" max="12806" width="17.44140625" style="221" customWidth="1"/>
    <col min="12807" max="12807" width="16.6640625" style="221" customWidth="1"/>
    <col min="12808" max="12808" width="16.5546875" style="221" customWidth="1"/>
    <col min="12809" max="12809" width="15.44140625" style="221" customWidth="1"/>
    <col min="12810" max="12810" width="19.109375" style="221" customWidth="1"/>
    <col min="12811" max="12811" width="16.33203125" style="221" customWidth="1"/>
    <col min="12812" max="12812" width="17.6640625" style="221" customWidth="1"/>
    <col min="12813" max="12813" width="20.88671875" style="221" customWidth="1"/>
    <col min="12814" max="12814" width="16.88671875" style="221" customWidth="1"/>
    <col min="12815" max="12815" width="22.33203125" style="221" customWidth="1"/>
    <col min="12816" max="12816" width="18.6640625" style="221" customWidth="1"/>
    <col min="12817" max="12817" width="17.33203125" style="221" customWidth="1"/>
    <col min="12818" max="12818" width="17.6640625" style="221" customWidth="1"/>
    <col min="12819" max="12819" width="18.109375" style="221" customWidth="1"/>
    <col min="12820" max="12820" width="13.109375" style="221" customWidth="1"/>
    <col min="12821" max="12821" width="14.44140625" style="221" bestFit="1" customWidth="1"/>
    <col min="12822" max="13056" width="9.109375" style="221"/>
    <col min="13057" max="13057" width="8.5546875" style="221" customWidth="1"/>
    <col min="13058" max="13058" width="42.33203125" style="221" customWidth="1"/>
    <col min="13059" max="13059" width="14.5546875" style="221" bestFit="1" customWidth="1"/>
    <col min="13060" max="13061" width="14.109375" style="221" customWidth="1"/>
    <col min="13062" max="13062" width="17.44140625" style="221" customWidth="1"/>
    <col min="13063" max="13063" width="16.6640625" style="221" customWidth="1"/>
    <col min="13064" max="13064" width="16.5546875" style="221" customWidth="1"/>
    <col min="13065" max="13065" width="15.44140625" style="221" customWidth="1"/>
    <col min="13066" max="13066" width="19.109375" style="221" customWidth="1"/>
    <col min="13067" max="13067" width="16.33203125" style="221" customWidth="1"/>
    <col min="13068" max="13068" width="17.6640625" style="221" customWidth="1"/>
    <col min="13069" max="13069" width="20.88671875" style="221" customWidth="1"/>
    <col min="13070" max="13070" width="16.88671875" style="221" customWidth="1"/>
    <col min="13071" max="13071" width="22.33203125" style="221" customWidth="1"/>
    <col min="13072" max="13072" width="18.6640625" style="221" customWidth="1"/>
    <col min="13073" max="13073" width="17.33203125" style="221" customWidth="1"/>
    <col min="13074" max="13074" width="17.6640625" style="221" customWidth="1"/>
    <col min="13075" max="13075" width="18.109375" style="221" customWidth="1"/>
    <col min="13076" max="13076" width="13.109375" style="221" customWidth="1"/>
    <col min="13077" max="13077" width="14.44140625" style="221" bestFit="1" customWidth="1"/>
    <col min="13078" max="13312" width="9.109375" style="221"/>
    <col min="13313" max="13313" width="8.5546875" style="221" customWidth="1"/>
    <col min="13314" max="13314" width="42.33203125" style="221" customWidth="1"/>
    <col min="13315" max="13315" width="14.5546875" style="221" bestFit="1" customWidth="1"/>
    <col min="13316" max="13317" width="14.109375" style="221" customWidth="1"/>
    <col min="13318" max="13318" width="17.44140625" style="221" customWidth="1"/>
    <col min="13319" max="13319" width="16.6640625" style="221" customWidth="1"/>
    <col min="13320" max="13320" width="16.5546875" style="221" customWidth="1"/>
    <col min="13321" max="13321" width="15.44140625" style="221" customWidth="1"/>
    <col min="13322" max="13322" width="19.109375" style="221" customWidth="1"/>
    <col min="13323" max="13323" width="16.33203125" style="221" customWidth="1"/>
    <col min="13324" max="13324" width="17.6640625" style="221" customWidth="1"/>
    <col min="13325" max="13325" width="20.88671875" style="221" customWidth="1"/>
    <col min="13326" max="13326" width="16.88671875" style="221" customWidth="1"/>
    <col min="13327" max="13327" width="22.33203125" style="221" customWidth="1"/>
    <col min="13328" max="13328" width="18.6640625" style="221" customWidth="1"/>
    <col min="13329" max="13329" width="17.33203125" style="221" customWidth="1"/>
    <col min="13330" max="13330" width="17.6640625" style="221" customWidth="1"/>
    <col min="13331" max="13331" width="18.109375" style="221" customWidth="1"/>
    <col min="13332" max="13332" width="13.109375" style="221" customWidth="1"/>
    <col min="13333" max="13333" width="14.44140625" style="221" bestFit="1" customWidth="1"/>
    <col min="13334" max="13568" width="9.109375" style="221"/>
    <col min="13569" max="13569" width="8.5546875" style="221" customWidth="1"/>
    <col min="13570" max="13570" width="42.33203125" style="221" customWidth="1"/>
    <col min="13571" max="13571" width="14.5546875" style="221" bestFit="1" customWidth="1"/>
    <col min="13572" max="13573" width="14.109375" style="221" customWidth="1"/>
    <col min="13574" max="13574" width="17.44140625" style="221" customWidth="1"/>
    <col min="13575" max="13575" width="16.6640625" style="221" customWidth="1"/>
    <col min="13576" max="13576" width="16.5546875" style="221" customWidth="1"/>
    <col min="13577" max="13577" width="15.44140625" style="221" customWidth="1"/>
    <col min="13578" max="13578" width="19.109375" style="221" customWidth="1"/>
    <col min="13579" max="13579" width="16.33203125" style="221" customWidth="1"/>
    <col min="13580" max="13580" width="17.6640625" style="221" customWidth="1"/>
    <col min="13581" max="13581" width="20.88671875" style="221" customWidth="1"/>
    <col min="13582" max="13582" width="16.88671875" style="221" customWidth="1"/>
    <col min="13583" max="13583" width="22.33203125" style="221" customWidth="1"/>
    <col min="13584" max="13584" width="18.6640625" style="221" customWidth="1"/>
    <col min="13585" max="13585" width="17.33203125" style="221" customWidth="1"/>
    <col min="13586" max="13586" width="17.6640625" style="221" customWidth="1"/>
    <col min="13587" max="13587" width="18.109375" style="221" customWidth="1"/>
    <col min="13588" max="13588" width="13.109375" style="221" customWidth="1"/>
    <col min="13589" max="13589" width="14.44140625" style="221" bestFit="1" customWidth="1"/>
    <col min="13590" max="13824" width="9.109375" style="221"/>
    <col min="13825" max="13825" width="8.5546875" style="221" customWidth="1"/>
    <col min="13826" max="13826" width="42.33203125" style="221" customWidth="1"/>
    <col min="13827" max="13827" width="14.5546875" style="221" bestFit="1" customWidth="1"/>
    <col min="13828" max="13829" width="14.109375" style="221" customWidth="1"/>
    <col min="13830" max="13830" width="17.44140625" style="221" customWidth="1"/>
    <col min="13831" max="13831" width="16.6640625" style="221" customWidth="1"/>
    <col min="13832" max="13832" width="16.5546875" style="221" customWidth="1"/>
    <col min="13833" max="13833" width="15.44140625" style="221" customWidth="1"/>
    <col min="13834" max="13834" width="19.109375" style="221" customWidth="1"/>
    <col min="13835" max="13835" width="16.33203125" style="221" customWidth="1"/>
    <col min="13836" max="13836" width="17.6640625" style="221" customWidth="1"/>
    <col min="13837" max="13837" width="20.88671875" style="221" customWidth="1"/>
    <col min="13838" max="13838" width="16.88671875" style="221" customWidth="1"/>
    <col min="13839" max="13839" width="22.33203125" style="221" customWidth="1"/>
    <col min="13840" max="13840" width="18.6640625" style="221" customWidth="1"/>
    <col min="13841" max="13841" width="17.33203125" style="221" customWidth="1"/>
    <col min="13842" max="13842" width="17.6640625" style="221" customWidth="1"/>
    <col min="13843" max="13843" width="18.109375" style="221" customWidth="1"/>
    <col min="13844" max="13844" width="13.109375" style="221" customWidth="1"/>
    <col min="13845" max="13845" width="14.44140625" style="221" bestFit="1" customWidth="1"/>
    <col min="13846" max="14080" width="9.109375" style="221"/>
    <col min="14081" max="14081" width="8.5546875" style="221" customWidth="1"/>
    <col min="14082" max="14082" width="42.33203125" style="221" customWidth="1"/>
    <col min="14083" max="14083" width="14.5546875" style="221" bestFit="1" customWidth="1"/>
    <col min="14084" max="14085" width="14.109375" style="221" customWidth="1"/>
    <col min="14086" max="14086" width="17.44140625" style="221" customWidth="1"/>
    <col min="14087" max="14087" width="16.6640625" style="221" customWidth="1"/>
    <col min="14088" max="14088" width="16.5546875" style="221" customWidth="1"/>
    <col min="14089" max="14089" width="15.44140625" style="221" customWidth="1"/>
    <col min="14090" max="14090" width="19.109375" style="221" customWidth="1"/>
    <col min="14091" max="14091" width="16.33203125" style="221" customWidth="1"/>
    <col min="14092" max="14092" width="17.6640625" style="221" customWidth="1"/>
    <col min="14093" max="14093" width="20.88671875" style="221" customWidth="1"/>
    <col min="14094" max="14094" width="16.88671875" style="221" customWidth="1"/>
    <col min="14095" max="14095" width="22.33203125" style="221" customWidth="1"/>
    <col min="14096" max="14096" width="18.6640625" style="221" customWidth="1"/>
    <col min="14097" max="14097" width="17.33203125" style="221" customWidth="1"/>
    <col min="14098" max="14098" width="17.6640625" style="221" customWidth="1"/>
    <col min="14099" max="14099" width="18.109375" style="221" customWidth="1"/>
    <col min="14100" max="14100" width="13.109375" style="221" customWidth="1"/>
    <col min="14101" max="14101" width="14.44140625" style="221" bestFit="1" customWidth="1"/>
    <col min="14102" max="14336" width="9.109375" style="221"/>
    <col min="14337" max="14337" width="8.5546875" style="221" customWidth="1"/>
    <col min="14338" max="14338" width="42.33203125" style="221" customWidth="1"/>
    <col min="14339" max="14339" width="14.5546875" style="221" bestFit="1" customWidth="1"/>
    <col min="14340" max="14341" width="14.109375" style="221" customWidth="1"/>
    <col min="14342" max="14342" width="17.44140625" style="221" customWidth="1"/>
    <col min="14343" max="14343" width="16.6640625" style="221" customWidth="1"/>
    <col min="14344" max="14344" width="16.5546875" style="221" customWidth="1"/>
    <col min="14345" max="14345" width="15.44140625" style="221" customWidth="1"/>
    <col min="14346" max="14346" width="19.109375" style="221" customWidth="1"/>
    <col min="14347" max="14347" width="16.33203125" style="221" customWidth="1"/>
    <col min="14348" max="14348" width="17.6640625" style="221" customWidth="1"/>
    <col min="14349" max="14349" width="20.88671875" style="221" customWidth="1"/>
    <col min="14350" max="14350" width="16.88671875" style="221" customWidth="1"/>
    <col min="14351" max="14351" width="22.33203125" style="221" customWidth="1"/>
    <col min="14352" max="14352" width="18.6640625" style="221" customWidth="1"/>
    <col min="14353" max="14353" width="17.33203125" style="221" customWidth="1"/>
    <col min="14354" max="14354" width="17.6640625" style="221" customWidth="1"/>
    <col min="14355" max="14355" width="18.109375" style="221" customWidth="1"/>
    <col min="14356" max="14356" width="13.109375" style="221" customWidth="1"/>
    <col min="14357" max="14357" width="14.44140625" style="221" bestFit="1" customWidth="1"/>
    <col min="14358" max="14592" width="9.109375" style="221"/>
    <col min="14593" max="14593" width="8.5546875" style="221" customWidth="1"/>
    <col min="14594" max="14594" width="42.33203125" style="221" customWidth="1"/>
    <col min="14595" max="14595" width="14.5546875" style="221" bestFit="1" customWidth="1"/>
    <col min="14596" max="14597" width="14.109375" style="221" customWidth="1"/>
    <col min="14598" max="14598" width="17.44140625" style="221" customWidth="1"/>
    <col min="14599" max="14599" width="16.6640625" style="221" customWidth="1"/>
    <col min="14600" max="14600" width="16.5546875" style="221" customWidth="1"/>
    <col min="14601" max="14601" width="15.44140625" style="221" customWidth="1"/>
    <col min="14602" max="14602" width="19.109375" style="221" customWidth="1"/>
    <col min="14603" max="14603" width="16.33203125" style="221" customWidth="1"/>
    <col min="14604" max="14604" width="17.6640625" style="221" customWidth="1"/>
    <col min="14605" max="14605" width="20.88671875" style="221" customWidth="1"/>
    <col min="14606" max="14606" width="16.88671875" style="221" customWidth="1"/>
    <col min="14607" max="14607" width="22.33203125" style="221" customWidth="1"/>
    <col min="14608" max="14608" width="18.6640625" style="221" customWidth="1"/>
    <col min="14609" max="14609" width="17.33203125" style="221" customWidth="1"/>
    <col min="14610" max="14610" width="17.6640625" style="221" customWidth="1"/>
    <col min="14611" max="14611" width="18.109375" style="221" customWidth="1"/>
    <col min="14612" max="14612" width="13.109375" style="221" customWidth="1"/>
    <col min="14613" max="14613" width="14.44140625" style="221" bestFit="1" customWidth="1"/>
    <col min="14614" max="14848" width="9.109375" style="221"/>
    <col min="14849" max="14849" width="8.5546875" style="221" customWidth="1"/>
    <col min="14850" max="14850" width="42.33203125" style="221" customWidth="1"/>
    <col min="14851" max="14851" width="14.5546875" style="221" bestFit="1" customWidth="1"/>
    <col min="14852" max="14853" width="14.109375" style="221" customWidth="1"/>
    <col min="14854" max="14854" width="17.44140625" style="221" customWidth="1"/>
    <col min="14855" max="14855" width="16.6640625" style="221" customWidth="1"/>
    <col min="14856" max="14856" width="16.5546875" style="221" customWidth="1"/>
    <col min="14857" max="14857" width="15.44140625" style="221" customWidth="1"/>
    <col min="14858" max="14858" width="19.109375" style="221" customWidth="1"/>
    <col min="14859" max="14859" width="16.33203125" style="221" customWidth="1"/>
    <col min="14860" max="14860" width="17.6640625" style="221" customWidth="1"/>
    <col min="14861" max="14861" width="20.88671875" style="221" customWidth="1"/>
    <col min="14862" max="14862" width="16.88671875" style="221" customWidth="1"/>
    <col min="14863" max="14863" width="22.33203125" style="221" customWidth="1"/>
    <col min="14864" max="14864" width="18.6640625" style="221" customWidth="1"/>
    <col min="14865" max="14865" width="17.33203125" style="221" customWidth="1"/>
    <col min="14866" max="14866" width="17.6640625" style="221" customWidth="1"/>
    <col min="14867" max="14867" width="18.109375" style="221" customWidth="1"/>
    <col min="14868" max="14868" width="13.109375" style="221" customWidth="1"/>
    <col min="14869" max="14869" width="14.44140625" style="221" bestFit="1" customWidth="1"/>
    <col min="14870" max="15104" width="9.109375" style="221"/>
    <col min="15105" max="15105" width="8.5546875" style="221" customWidth="1"/>
    <col min="15106" max="15106" width="42.33203125" style="221" customWidth="1"/>
    <col min="15107" max="15107" width="14.5546875" style="221" bestFit="1" customWidth="1"/>
    <col min="15108" max="15109" width="14.109375" style="221" customWidth="1"/>
    <col min="15110" max="15110" width="17.44140625" style="221" customWidth="1"/>
    <col min="15111" max="15111" width="16.6640625" style="221" customWidth="1"/>
    <col min="15112" max="15112" width="16.5546875" style="221" customWidth="1"/>
    <col min="15113" max="15113" width="15.44140625" style="221" customWidth="1"/>
    <col min="15114" max="15114" width="19.109375" style="221" customWidth="1"/>
    <col min="15115" max="15115" width="16.33203125" style="221" customWidth="1"/>
    <col min="15116" max="15116" width="17.6640625" style="221" customWidth="1"/>
    <col min="15117" max="15117" width="20.88671875" style="221" customWidth="1"/>
    <col min="15118" max="15118" width="16.88671875" style="221" customWidth="1"/>
    <col min="15119" max="15119" width="22.33203125" style="221" customWidth="1"/>
    <col min="15120" max="15120" width="18.6640625" style="221" customWidth="1"/>
    <col min="15121" max="15121" width="17.33203125" style="221" customWidth="1"/>
    <col min="15122" max="15122" width="17.6640625" style="221" customWidth="1"/>
    <col min="15123" max="15123" width="18.109375" style="221" customWidth="1"/>
    <col min="15124" max="15124" width="13.109375" style="221" customWidth="1"/>
    <col min="15125" max="15125" width="14.44140625" style="221" bestFit="1" customWidth="1"/>
    <col min="15126" max="15360" width="9.109375" style="221"/>
    <col min="15361" max="15361" width="8.5546875" style="221" customWidth="1"/>
    <col min="15362" max="15362" width="42.33203125" style="221" customWidth="1"/>
    <col min="15363" max="15363" width="14.5546875" style="221" bestFit="1" customWidth="1"/>
    <col min="15364" max="15365" width="14.109375" style="221" customWidth="1"/>
    <col min="15366" max="15366" width="17.44140625" style="221" customWidth="1"/>
    <col min="15367" max="15367" width="16.6640625" style="221" customWidth="1"/>
    <col min="15368" max="15368" width="16.5546875" style="221" customWidth="1"/>
    <col min="15369" max="15369" width="15.44140625" style="221" customWidth="1"/>
    <col min="15370" max="15370" width="19.109375" style="221" customWidth="1"/>
    <col min="15371" max="15371" width="16.33203125" style="221" customWidth="1"/>
    <col min="15372" max="15372" width="17.6640625" style="221" customWidth="1"/>
    <col min="15373" max="15373" width="20.88671875" style="221" customWidth="1"/>
    <col min="15374" max="15374" width="16.88671875" style="221" customWidth="1"/>
    <col min="15375" max="15375" width="22.33203125" style="221" customWidth="1"/>
    <col min="15376" max="15376" width="18.6640625" style="221" customWidth="1"/>
    <col min="15377" max="15377" width="17.33203125" style="221" customWidth="1"/>
    <col min="15378" max="15378" width="17.6640625" style="221" customWidth="1"/>
    <col min="15379" max="15379" width="18.109375" style="221" customWidth="1"/>
    <col min="15380" max="15380" width="13.109375" style="221" customWidth="1"/>
    <col min="15381" max="15381" width="14.44140625" style="221" bestFit="1" customWidth="1"/>
    <col min="15382" max="15616" width="9.109375" style="221"/>
    <col min="15617" max="15617" width="8.5546875" style="221" customWidth="1"/>
    <col min="15618" max="15618" width="42.33203125" style="221" customWidth="1"/>
    <col min="15619" max="15619" width="14.5546875" style="221" bestFit="1" customWidth="1"/>
    <col min="15620" max="15621" width="14.109375" style="221" customWidth="1"/>
    <col min="15622" max="15622" width="17.44140625" style="221" customWidth="1"/>
    <col min="15623" max="15623" width="16.6640625" style="221" customWidth="1"/>
    <col min="15624" max="15624" width="16.5546875" style="221" customWidth="1"/>
    <col min="15625" max="15625" width="15.44140625" style="221" customWidth="1"/>
    <col min="15626" max="15626" width="19.109375" style="221" customWidth="1"/>
    <col min="15627" max="15627" width="16.33203125" style="221" customWidth="1"/>
    <col min="15628" max="15628" width="17.6640625" style="221" customWidth="1"/>
    <col min="15629" max="15629" width="20.88671875" style="221" customWidth="1"/>
    <col min="15630" max="15630" width="16.88671875" style="221" customWidth="1"/>
    <col min="15631" max="15631" width="22.33203125" style="221" customWidth="1"/>
    <col min="15632" max="15632" width="18.6640625" style="221" customWidth="1"/>
    <col min="15633" max="15633" width="17.33203125" style="221" customWidth="1"/>
    <col min="15634" max="15634" width="17.6640625" style="221" customWidth="1"/>
    <col min="15635" max="15635" width="18.109375" style="221" customWidth="1"/>
    <col min="15636" max="15636" width="13.109375" style="221" customWidth="1"/>
    <col min="15637" max="15637" width="14.44140625" style="221" bestFit="1" customWidth="1"/>
    <col min="15638" max="15872" width="9.109375" style="221"/>
    <col min="15873" max="15873" width="8.5546875" style="221" customWidth="1"/>
    <col min="15874" max="15874" width="42.33203125" style="221" customWidth="1"/>
    <col min="15875" max="15875" width="14.5546875" style="221" bestFit="1" customWidth="1"/>
    <col min="15876" max="15877" width="14.109375" style="221" customWidth="1"/>
    <col min="15878" max="15878" width="17.44140625" style="221" customWidth="1"/>
    <col min="15879" max="15879" width="16.6640625" style="221" customWidth="1"/>
    <col min="15880" max="15880" width="16.5546875" style="221" customWidth="1"/>
    <col min="15881" max="15881" width="15.44140625" style="221" customWidth="1"/>
    <col min="15882" max="15882" width="19.109375" style="221" customWidth="1"/>
    <col min="15883" max="15883" width="16.33203125" style="221" customWidth="1"/>
    <col min="15884" max="15884" width="17.6640625" style="221" customWidth="1"/>
    <col min="15885" max="15885" width="20.88671875" style="221" customWidth="1"/>
    <col min="15886" max="15886" width="16.88671875" style="221" customWidth="1"/>
    <col min="15887" max="15887" width="22.33203125" style="221" customWidth="1"/>
    <col min="15888" max="15888" width="18.6640625" style="221" customWidth="1"/>
    <col min="15889" max="15889" width="17.33203125" style="221" customWidth="1"/>
    <col min="15890" max="15890" width="17.6640625" style="221" customWidth="1"/>
    <col min="15891" max="15891" width="18.109375" style="221" customWidth="1"/>
    <col min="15892" max="15892" width="13.109375" style="221" customWidth="1"/>
    <col min="15893" max="15893" width="14.44140625" style="221" bestFit="1" customWidth="1"/>
    <col min="15894" max="16128" width="9.109375" style="221"/>
    <col min="16129" max="16129" width="8.5546875" style="221" customWidth="1"/>
    <col min="16130" max="16130" width="42.33203125" style="221" customWidth="1"/>
    <col min="16131" max="16131" width="14.5546875" style="221" bestFit="1" customWidth="1"/>
    <col min="16132" max="16133" width="14.109375" style="221" customWidth="1"/>
    <col min="16134" max="16134" width="17.44140625" style="221" customWidth="1"/>
    <col min="16135" max="16135" width="16.6640625" style="221" customWidth="1"/>
    <col min="16136" max="16136" width="16.5546875" style="221" customWidth="1"/>
    <col min="16137" max="16137" width="15.44140625" style="221" customWidth="1"/>
    <col min="16138" max="16138" width="19.109375" style="221" customWidth="1"/>
    <col min="16139" max="16139" width="16.33203125" style="221" customWidth="1"/>
    <col min="16140" max="16140" width="17.6640625" style="221" customWidth="1"/>
    <col min="16141" max="16141" width="20.88671875" style="221" customWidth="1"/>
    <col min="16142" max="16142" width="16.88671875" style="221" customWidth="1"/>
    <col min="16143" max="16143" width="22.33203125" style="221" customWidth="1"/>
    <col min="16144" max="16144" width="18.6640625" style="221" customWidth="1"/>
    <col min="16145" max="16145" width="17.33203125" style="221" customWidth="1"/>
    <col min="16146" max="16146" width="17.6640625" style="221" customWidth="1"/>
    <col min="16147" max="16147" width="18.109375" style="221" customWidth="1"/>
    <col min="16148" max="16148" width="13.109375" style="221" customWidth="1"/>
    <col min="16149" max="16149" width="14.44140625" style="221" bestFit="1" customWidth="1"/>
    <col min="16150" max="16384" width="9.109375" style="221"/>
  </cols>
  <sheetData>
    <row r="1" spans="1:25" ht="16.5" customHeight="1">
      <c r="A1" s="985" t="s">
        <v>343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985"/>
      <c r="T1" s="985"/>
      <c r="U1" s="985"/>
    </row>
    <row r="2" spans="1:25" ht="17.399999999999999">
      <c r="A2" s="986" t="s">
        <v>612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</row>
    <row r="3" spans="1:25" s="224" customFormat="1" ht="69.75" customHeight="1">
      <c r="A3" s="252" t="s">
        <v>244</v>
      </c>
      <c r="B3" s="253" t="s">
        <v>245</v>
      </c>
      <c r="C3" s="253" t="s">
        <v>613</v>
      </c>
      <c r="D3" s="253" t="s">
        <v>246</v>
      </c>
      <c r="E3" s="253" t="s">
        <v>614</v>
      </c>
      <c r="F3" s="253" t="s">
        <v>247</v>
      </c>
      <c r="G3" s="253" t="s">
        <v>248</v>
      </c>
      <c r="H3" s="253" t="s">
        <v>249</v>
      </c>
      <c r="I3" s="253" t="s">
        <v>250</v>
      </c>
      <c r="J3" s="253" t="s">
        <v>251</v>
      </c>
      <c r="K3" s="253" t="s">
        <v>252</v>
      </c>
      <c r="L3" s="253" t="s">
        <v>253</v>
      </c>
      <c r="M3" s="253" t="s">
        <v>254</v>
      </c>
      <c r="N3" s="253" t="s">
        <v>255</v>
      </c>
      <c r="O3" s="253" t="s">
        <v>256</v>
      </c>
      <c r="P3" s="253" t="s">
        <v>257</v>
      </c>
      <c r="Q3" s="253" t="s">
        <v>258</v>
      </c>
      <c r="R3" s="253" t="s">
        <v>259</v>
      </c>
      <c r="S3" s="253" t="s">
        <v>260</v>
      </c>
      <c r="T3" s="253" t="s">
        <v>261</v>
      </c>
      <c r="U3" s="253" t="s">
        <v>3</v>
      </c>
    </row>
    <row r="4" spans="1:25" s="227" customFormat="1" ht="15" customHeight="1">
      <c r="A4" s="254">
        <v>1</v>
      </c>
      <c r="B4" s="226">
        <v>2</v>
      </c>
      <c r="C4" s="226">
        <v>3</v>
      </c>
      <c r="D4" s="226">
        <v>4</v>
      </c>
      <c r="E4" s="254">
        <v>5</v>
      </c>
      <c r="F4" s="226">
        <v>6</v>
      </c>
      <c r="G4" s="226">
        <v>7</v>
      </c>
      <c r="H4" s="226">
        <v>8</v>
      </c>
      <c r="I4" s="254">
        <v>9</v>
      </c>
      <c r="J4" s="226">
        <v>10</v>
      </c>
      <c r="K4" s="226">
        <v>11</v>
      </c>
      <c r="L4" s="226">
        <v>12</v>
      </c>
      <c r="M4" s="254">
        <v>13</v>
      </c>
      <c r="N4" s="226">
        <v>14</v>
      </c>
      <c r="O4" s="226">
        <v>15</v>
      </c>
      <c r="P4" s="226">
        <v>16</v>
      </c>
      <c r="Q4" s="254">
        <v>17</v>
      </c>
      <c r="R4" s="226">
        <v>18</v>
      </c>
      <c r="S4" s="226">
        <v>19</v>
      </c>
      <c r="T4" s="226">
        <v>20</v>
      </c>
      <c r="U4" s="254">
        <v>21</v>
      </c>
    </row>
    <row r="5" spans="1:25" s="231" customFormat="1" ht="15">
      <c r="A5" s="228">
        <v>1</v>
      </c>
      <c r="B5" s="229" t="s">
        <v>262</v>
      </c>
      <c r="C5" s="255">
        <v>11902327</v>
      </c>
      <c r="D5" s="255">
        <v>35873695</v>
      </c>
      <c r="E5" s="255">
        <v>5130273</v>
      </c>
      <c r="F5" s="255">
        <v>2699554</v>
      </c>
      <c r="G5" s="255">
        <v>4901162</v>
      </c>
      <c r="H5" s="255">
        <v>6850831</v>
      </c>
      <c r="I5" s="255">
        <v>6312306</v>
      </c>
      <c r="J5" s="255">
        <v>9201766</v>
      </c>
      <c r="K5" s="255">
        <v>2861587</v>
      </c>
      <c r="L5" s="255">
        <v>4922822</v>
      </c>
      <c r="M5" s="255">
        <v>9951642</v>
      </c>
      <c r="N5" s="255">
        <v>4982587</v>
      </c>
      <c r="O5" s="255">
        <v>2546865</v>
      </c>
      <c r="P5" s="255">
        <v>3847444</v>
      </c>
      <c r="Q5" s="255">
        <v>5028246</v>
      </c>
      <c r="R5" s="255">
        <v>2967832</v>
      </c>
      <c r="S5" s="255">
        <v>3562050</v>
      </c>
      <c r="T5" s="255">
        <v>728924</v>
      </c>
      <c r="U5" s="256">
        <v>124271913</v>
      </c>
    </row>
    <row r="6" spans="1:25" s="227" customFormat="1" ht="30">
      <c r="A6" s="257" t="s">
        <v>263</v>
      </c>
      <c r="B6" s="258" t="s">
        <v>264</v>
      </c>
      <c r="C6" s="259">
        <v>6543777</v>
      </c>
      <c r="D6" s="259">
        <v>23115755</v>
      </c>
      <c r="F6" s="259">
        <v>1945398</v>
      </c>
      <c r="G6" s="259">
        <v>2876596</v>
      </c>
      <c r="H6" s="259">
        <v>5978829</v>
      </c>
      <c r="I6" s="259">
        <v>4156605</v>
      </c>
      <c r="J6" s="259">
        <v>6054651</v>
      </c>
      <c r="K6" s="259">
        <v>2506166</v>
      </c>
      <c r="L6" s="259">
        <v>4148911</v>
      </c>
      <c r="M6" s="259">
        <v>3888172</v>
      </c>
      <c r="N6" s="259">
        <v>3827164</v>
      </c>
      <c r="O6" s="259">
        <v>2040001</v>
      </c>
      <c r="P6" s="259">
        <v>1675715</v>
      </c>
      <c r="Q6" s="259">
        <v>2797056</v>
      </c>
      <c r="R6" s="259">
        <v>2401412</v>
      </c>
      <c r="S6" s="259">
        <v>2962237</v>
      </c>
      <c r="T6" s="259">
        <v>31811</v>
      </c>
      <c r="U6" s="259">
        <v>81092540</v>
      </c>
    </row>
    <row r="7" spans="1:25" s="227" customFormat="1" ht="30">
      <c r="A7" s="237" t="s">
        <v>265</v>
      </c>
      <c r="B7" s="238" t="s">
        <v>266</v>
      </c>
      <c r="C7" s="260">
        <v>173818</v>
      </c>
      <c r="D7" s="260">
        <v>699223</v>
      </c>
      <c r="E7" s="260">
        <v>101213</v>
      </c>
      <c r="F7" s="260">
        <v>28454</v>
      </c>
      <c r="G7" s="260">
        <v>56511</v>
      </c>
      <c r="H7" s="260">
        <v>60226</v>
      </c>
      <c r="I7" s="260">
        <v>72544</v>
      </c>
      <c r="J7" s="260">
        <v>76918</v>
      </c>
      <c r="K7" s="260">
        <v>29597</v>
      </c>
      <c r="L7" s="260">
        <v>59647</v>
      </c>
      <c r="M7" s="260">
        <v>144591</v>
      </c>
      <c r="N7" s="260">
        <v>56959</v>
      </c>
      <c r="O7" s="260">
        <v>33860</v>
      </c>
      <c r="P7" s="260">
        <v>59857</v>
      </c>
      <c r="Q7" s="260">
        <v>71172</v>
      </c>
      <c r="R7" s="260">
        <v>28491</v>
      </c>
      <c r="S7" s="260">
        <v>37500</v>
      </c>
      <c r="T7" s="260">
        <v>415231</v>
      </c>
      <c r="U7" s="260">
        <v>2205812</v>
      </c>
      <c r="Y7" s="259">
        <v>4142284</v>
      </c>
    </row>
    <row r="8" spans="1:25" s="227" customFormat="1" ht="15">
      <c r="A8" s="237" t="s">
        <v>267</v>
      </c>
      <c r="B8" s="238" t="s">
        <v>268</v>
      </c>
      <c r="C8" s="260">
        <v>0</v>
      </c>
      <c r="D8" s="260">
        <v>0</v>
      </c>
      <c r="E8" s="260">
        <v>0</v>
      </c>
      <c r="F8" s="260">
        <v>0</v>
      </c>
      <c r="G8" s="260">
        <v>0</v>
      </c>
      <c r="H8" s="260">
        <v>0</v>
      </c>
      <c r="I8" s="260">
        <v>0</v>
      </c>
      <c r="J8" s="260">
        <v>0</v>
      </c>
      <c r="K8" s="260">
        <v>0</v>
      </c>
      <c r="L8" s="260">
        <v>0</v>
      </c>
      <c r="M8" s="260">
        <v>0</v>
      </c>
      <c r="N8" s="260">
        <v>0</v>
      </c>
      <c r="O8" s="260">
        <v>0</v>
      </c>
      <c r="P8" s="260">
        <v>0</v>
      </c>
      <c r="Q8" s="260">
        <v>0</v>
      </c>
      <c r="R8" s="260">
        <v>0</v>
      </c>
      <c r="S8" s="260">
        <v>0</v>
      </c>
      <c r="T8" s="260">
        <v>0</v>
      </c>
      <c r="U8" s="260">
        <v>0</v>
      </c>
    </row>
    <row r="9" spans="1:25" s="227" customFormat="1" ht="30">
      <c r="A9" s="237" t="s">
        <v>269</v>
      </c>
      <c r="B9" s="238" t="s">
        <v>270</v>
      </c>
      <c r="C9" s="260">
        <v>7993</v>
      </c>
      <c r="D9" s="260">
        <v>9235</v>
      </c>
      <c r="E9" s="260">
        <v>5756</v>
      </c>
      <c r="F9" s="260">
        <v>1575</v>
      </c>
      <c r="G9" s="260">
        <v>1677</v>
      </c>
      <c r="H9" s="260">
        <v>1964</v>
      </c>
      <c r="I9" s="260">
        <v>1612</v>
      </c>
      <c r="J9" s="260">
        <v>2773</v>
      </c>
      <c r="K9" s="260">
        <v>1610</v>
      </c>
      <c r="L9" s="260">
        <v>1452</v>
      </c>
      <c r="M9" s="260">
        <v>3632</v>
      </c>
      <c r="N9" s="260">
        <v>837</v>
      </c>
      <c r="O9" s="260">
        <v>1932</v>
      </c>
      <c r="P9" s="260">
        <v>954</v>
      </c>
      <c r="Q9" s="260">
        <v>1095</v>
      </c>
      <c r="R9" s="260">
        <v>618</v>
      </c>
      <c r="S9" s="260">
        <v>76</v>
      </c>
      <c r="T9" s="260">
        <v>9445</v>
      </c>
      <c r="U9" s="260">
        <v>54236</v>
      </c>
    </row>
    <row r="10" spans="1:25" s="227" customFormat="1" ht="15">
      <c r="A10" s="237" t="s">
        <v>271</v>
      </c>
      <c r="B10" s="238" t="s">
        <v>272</v>
      </c>
      <c r="C10" s="260">
        <v>124951</v>
      </c>
      <c r="D10" s="260">
        <v>591025</v>
      </c>
      <c r="E10" s="260">
        <v>42058</v>
      </c>
      <c r="F10" s="260">
        <v>42405</v>
      </c>
      <c r="G10" s="260">
        <v>55935</v>
      </c>
      <c r="H10" s="260">
        <v>72989</v>
      </c>
      <c r="I10" s="260">
        <v>53525</v>
      </c>
      <c r="J10" s="260">
        <v>133043</v>
      </c>
      <c r="K10" s="260">
        <v>61197</v>
      </c>
      <c r="L10" s="260">
        <v>33534</v>
      </c>
      <c r="M10" s="260">
        <v>72675</v>
      </c>
      <c r="N10" s="260">
        <v>17922</v>
      </c>
      <c r="O10" s="260">
        <v>20287</v>
      </c>
      <c r="P10" s="260">
        <v>60994</v>
      </c>
      <c r="Q10" s="260">
        <v>24748</v>
      </c>
      <c r="R10" s="260">
        <v>42630</v>
      </c>
      <c r="S10" s="260">
        <v>24981</v>
      </c>
      <c r="T10" s="260">
        <v>197972</v>
      </c>
      <c r="U10" s="260">
        <v>1672871</v>
      </c>
    </row>
    <row r="11" spans="1:25" s="227" customFormat="1" ht="30">
      <c r="A11" s="237" t="s">
        <v>273</v>
      </c>
      <c r="B11" s="238" t="s">
        <v>274</v>
      </c>
      <c r="C11" s="260">
        <v>4262</v>
      </c>
      <c r="D11" s="260">
        <v>27951</v>
      </c>
      <c r="E11" s="260">
        <v>2807</v>
      </c>
      <c r="F11" s="260">
        <v>239</v>
      </c>
      <c r="G11" s="260">
        <v>628</v>
      </c>
      <c r="H11" s="260">
        <v>0</v>
      </c>
      <c r="I11" s="260">
        <v>172</v>
      </c>
      <c r="J11" s="260">
        <v>442</v>
      </c>
      <c r="K11" s="260">
        <v>237</v>
      </c>
      <c r="L11" s="260">
        <v>181</v>
      </c>
      <c r="M11" s="260">
        <v>375</v>
      </c>
      <c r="N11" s="260">
        <v>431</v>
      </c>
      <c r="O11" s="260">
        <v>172</v>
      </c>
      <c r="P11" s="260">
        <v>255</v>
      </c>
      <c r="Q11" s="260">
        <v>97</v>
      </c>
      <c r="R11" s="260">
        <v>133</v>
      </c>
      <c r="S11" s="260">
        <v>235</v>
      </c>
      <c r="T11" s="260">
        <v>0</v>
      </c>
      <c r="U11" s="260">
        <v>38617</v>
      </c>
    </row>
    <row r="12" spans="1:25" s="227" customFormat="1" ht="15">
      <c r="A12" s="237" t="s">
        <v>275</v>
      </c>
      <c r="B12" s="238" t="s">
        <v>276</v>
      </c>
      <c r="C12" s="260">
        <v>850</v>
      </c>
      <c r="D12" s="260">
        <v>1249735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  <c r="K12" s="260">
        <v>0</v>
      </c>
      <c r="L12" s="260">
        <v>0</v>
      </c>
      <c r="M12" s="260">
        <v>1827</v>
      </c>
      <c r="N12" s="260">
        <v>0</v>
      </c>
      <c r="O12" s="260">
        <v>0</v>
      </c>
      <c r="P12" s="260">
        <v>0</v>
      </c>
      <c r="Q12" s="260">
        <v>0</v>
      </c>
      <c r="R12" s="260">
        <v>0</v>
      </c>
      <c r="S12" s="260">
        <v>0</v>
      </c>
      <c r="T12" s="260">
        <v>0</v>
      </c>
      <c r="U12" s="260">
        <v>1252412</v>
      </c>
    </row>
    <row r="13" spans="1:25" s="227" customFormat="1" ht="60">
      <c r="A13" s="237" t="s">
        <v>277</v>
      </c>
      <c r="B13" s="238" t="s">
        <v>278</v>
      </c>
      <c r="C13" s="260">
        <v>56949</v>
      </c>
      <c r="D13" s="260">
        <v>118743</v>
      </c>
      <c r="E13" s="260">
        <v>10207</v>
      </c>
      <c r="F13" s="260">
        <v>16522</v>
      </c>
      <c r="G13" s="260">
        <v>54953</v>
      </c>
      <c r="H13" s="260">
        <v>19443</v>
      </c>
      <c r="I13" s="260">
        <v>25552</v>
      </c>
      <c r="J13" s="260">
        <v>35884</v>
      </c>
      <c r="K13" s="260">
        <v>9723</v>
      </c>
      <c r="L13" s="260">
        <v>9368</v>
      </c>
      <c r="M13" s="260">
        <v>53648</v>
      </c>
      <c r="N13" s="260">
        <v>11861</v>
      </c>
      <c r="O13" s="260">
        <v>30169</v>
      </c>
      <c r="P13" s="260">
        <v>30517</v>
      </c>
      <c r="Q13" s="260">
        <v>27065</v>
      </c>
      <c r="R13" s="260">
        <v>11489</v>
      </c>
      <c r="S13" s="260">
        <v>18886</v>
      </c>
      <c r="T13" s="260">
        <v>74465</v>
      </c>
      <c r="U13" s="260">
        <v>615444</v>
      </c>
    </row>
    <row r="14" spans="1:25" s="227" customFormat="1" ht="45">
      <c r="A14" s="237" t="s">
        <v>279</v>
      </c>
      <c r="B14" s="238" t="s">
        <v>280</v>
      </c>
      <c r="C14" s="260">
        <v>4989727</v>
      </c>
      <c r="D14" s="260">
        <v>10062028</v>
      </c>
      <c r="E14" s="260">
        <v>825948</v>
      </c>
      <c r="F14" s="260">
        <v>664961</v>
      </c>
      <c r="G14" s="260">
        <v>1854862</v>
      </c>
      <c r="H14" s="260">
        <v>717380</v>
      </c>
      <c r="I14" s="260">
        <v>2002296</v>
      </c>
      <c r="J14" s="260">
        <v>2898055</v>
      </c>
      <c r="K14" s="260">
        <v>253057</v>
      </c>
      <c r="L14" s="260">
        <v>669729</v>
      </c>
      <c r="M14" s="260">
        <v>5786722</v>
      </c>
      <c r="N14" s="260">
        <v>1067413</v>
      </c>
      <c r="O14" s="260">
        <v>420444</v>
      </c>
      <c r="P14" s="260">
        <v>2019152</v>
      </c>
      <c r="Q14" s="260">
        <v>2107013</v>
      </c>
      <c r="R14" s="260">
        <v>483059</v>
      </c>
      <c r="S14" s="260">
        <v>518135</v>
      </c>
      <c r="T14" s="260">
        <v>0</v>
      </c>
      <c r="U14" s="260">
        <v>37339981</v>
      </c>
    </row>
    <row r="15" spans="1:25" s="227" customFormat="1" ht="15">
      <c r="A15" s="261" t="s">
        <v>281</v>
      </c>
      <c r="B15" s="262" t="s">
        <v>282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63">
        <v>0</v>
      </c>
      <c r="O15" s="263">
        <v>0</v>
      </c>
      <c r="P15" s="263">
        <v>0</v>
      </c>
      <c r="Q15" s="263">
        <v>0</v>
      </c>
      <c r="R15" s="263">
        <v>0</v>
      </c>
      <c r="S15" s="263">
        <v>0</v>
      </c>
      <c r="T15" s="260">
        <v>0</v>
      </c>
      <c r="U15" s="260">
        <v>0</v>
      </c>
    </row>
    <row r="16" spans="1:25" s="231" customFormat="1" ht="15">
      <c r="A16" s="228">
        <v>2</v>
      </c>
      <c r="B16" s="229" t="s">
        <v>283</v>
      </c>
      <c r="C16" s="255">
        <v>34858278</v>
      </c>
      <c r="D16" s="255">
        <v>50465810</v>
      </c>
      <c r="E16" s="255">
        <v>5509912</v>
      </c>
      <c r="F16" s="255">
        <v>3613527</v>
      </c>
      <c r="G16" s="255">
        <v>9056840</v>
      </c>
      <c r="H16" s="255">
        <v>7442601</v>
      </c>
      <c r="I16" s="255">
        <v>24483058</v>
      </c>
      <c r="J16" s="255">
        <v>8515080</v>
      </c>
      <c r="K16" s="255">
        <v>5329717</v>
      </c>
      <c r="L16" s="255">
        <v>11137734</v>
      </c>
      <c r="M16" s="255">
        <v>13689314</v>
      </c>
      <c r="N16" s="255">
        <v>4669649</v>
      </c>
      <c r="O16" s="255">
        <v>4862924</v>
      </c>
      <c r="P16" s="255">
        <v>21422108</v>
      </c>
      <c r="Q16" s="255">
        <v>5406224</v>
      </c>
      <c r="R16" s="255">
        <v>3424812</v>
      </c>
      <c r="S16" s="255">
        <v>6225251</v>
      </c>
      <c r="T16" s="255">
        <v>2719814</v>
      </c>
      <c r="U16" s="255">
        <v>222832653</v>
      </c>
    </row>
    <row r="17" spans="1:22" s="227" customFormat="1" ht="15">
      <c r="A17" s="257" t="s">
        <v>284</v>
      </c>
      <c r="B17" s="258" t="s">
        <v>285</v>
      </c>
      <c r="C17" s="259">
        <v>17489998</v>
      </c>
      <c r="D17" s="259">
        <v>13015028</v>
      </c>
      <c r="E17" s="259">
        <v>3428071</v>
      </c>
      <c r="F17" s="259">
        <v>2882917</v>
      </c>
      <c r="G17" s="259">
        <v>4448742</v>
      </c>
      <c r="H17" s="259">
        <v>5416884</v>
      </c>
      <c r="I17" s="259">
        <v>6319528</v>
      </c>
      <c r="J17" s="259">
        <v>4671628</v>
      </c>
      <c r="K17" s="259">
        <v>4079711</v>
      </c>
      <c r="L17" s="259">
        <v>3519054</v>
      </c>
      <c r="M17" s="259">
        <v>7206587</v>
      </c>
      <c r="N17" s="259">
        <v>3540196</v>
      </c>
      <c r="O17" s="259">
        <v>2749050</v>
      </c>
      <c r="P17" s="259">
        <v>5428287</v>
      </c>
      <c r="Q17" s="259">
        <v>3496644</v>
      </c>
      <c r="R17" s="259">
        <v>2889411</v>
      </c>
      <c r="S17" s="259">
        <v>4675671</v>
      </c>
      <c r="T17" s="259">
        <v>2318869</v>
      </c>
      <c r="U17" s="259">
        <v>97576276</v>
      </c>
    </row>
    <row r="18" spans="1:22" s="227" customFormat="1" ht="15">
      <c r="A18" s="237" t="s">
        <v>286</v>
      </c>
      <c r="B18" s="238" t="s">
        <v>287</v>
      </c>
      <c r="C18" s="260">
        <v>7215989</v>
      </c>
      <c r="D18" s="260">
        <v>20377767</v>
      </c>
      <c r="E18" s="260">
        <v>1554768</v>
      </c>
      <c r="F18" s="260">
        <v>283705</v>
      </c>
      <c r="G18" s="260">
        <v>3558017</v>
      </c>
      <c r="H18" s="260">
        <v>598337</v>
      </c>
      <c r="I18" s="260">
        <v>13478648</v>
      </c>
      <c r="J18" s="260">
        <v>2467305</v>
      </c>
      <c r="K18" s="260">
        <v>455189</v>
      </c>
      <c r="L18" s="260">
        <v>6506898</v>
      </c>
      <c r="M18" s="260">
        <v>3208163</v>
      </c>
      <c r="N18" s="260">
        <v>536052</v>
      </c>
      <c r="O18" s="260">
        <v>895299</v>
      </c>
      <c r="P18" s="260">
        <v>14965055</v>
      </c>
      <c r="Q18" s="260">
        <v>924257</v>
      </c>
      <c r="R18" s="260">
        <v>310882</v>
      </c>
      <c r="S18" s="260">
        <v>297996</v>
      </c>
      <c r="T18" s="260">
        <v>0</v>
      </c>
      <c r="U18" s="260">
        <v>77634327</v>
      </c>
    </row>
    <row r="19" spans="1:22" s="227" customFormat="1" ht="15">
      <c r="A19" s="237" t="s">
        <v>288</v>
      </c>
      <c r="B19" s="238" t="s">
        <v>289</v>
      </c>
      <c r="C19" s="260">
        <v>6935457</v>
      </c>
      <c r="D19" s="260">
        <v>19626564</v>
      </c>
      <c r="E19" s="260">
        <v>1497100</v>
      </c>
      <c r="F19" s="260">
        <v>203342</v>
      </c>
      <c r="G19" s="260">
        <v>3339937</v>
      </c>
      <c r="H19" s="260">
        <v>496165</v>
      </c>
      <c r="I19" s="260">
        <v>12968085</v>
      </c>
      <c r="J19" s="260">
        <v>1136610</v>
      </c>
      <c r="K19" s="260">
        <v>333955</v>
      </c>
      <c r="L19" s="260">
        <v>6453881</v>
      </c>
      <c r="M19" s="260">
        <v>1514425</v>
      </c>
      <c r="N19" s="260">
        <v>397214</v>
      </c>
      <c r="O19" s="260">
        <v>793219</v>
      </c>
      <c r="P19" s="260">
        <v>14460579</v>
      </c>
      <c r="Q19" s="260">
        <v>722062</v>
      </c>
      <c r="R19" s="260">
        <v>278687</v>
      </c>
      <c r="S19" s="260">
        <v>210927</v>
      </c>
      <c r="T19" s="260">
        <v>0</v>
      </c>
      <c r="U19" s="260">
        <v>71368209</v>
      </c>
    </row>
    <row r="20" spans="1:22" s="227" customFormat="1" ht="15">
      <c r="A20" s="237" t="s">
        <v>290</v>
      </c>
      <c r="B20" s="238" t="s">
        <v>291</v>
      </c>
      <c r="C20" s="260">
        <v>217832</v>
      </c>
      <c r="D20" s="260">
        <v>708193</v>
      </c>
      <c r="E20" s="260">
        <v>35361</v>
      </c>
      <c r="F20" s="260">
        <v>77310</v>
      </c>
      <c r="G20" s="260">
        <v>208811</v>
      </c>
      <c r="H20" s="260">
        <v>88860</v>
      </c>
      <c r="I20" s="260">
        <v>146057</v>
      </c>
      <c r="J20" s="260">
        <v>518417</v>
      </c>
      <c r="K20" s="260">
        <v>119267</v>
      </c>
      <c r="L20" s="260">
        <v>45398</v>
      </c>
      <c r="M20" s="260">
        <v>1475079</v>
      </c>
      <c r="N20" s="260">
        <v>127696</v>
      </c>
      <c r="O20" s="260">
        <v>69669</v>
      </c>
      <c r="P20" s="260">
        <v>322035</v>
      </c>
      <c r="Q20" s="260">
        <v>185013</v>
      </c>
      <c r="R20" s="260">
        <v>30312</v>
      </c>
      <c r="S20" s="260">
        <v>79657</v>
      </c>
      <c r="T20" s="260">
        <v>0</v>
      </c>
      <c r="U20" s="260">
        <v>4454967</v>
      </c>
    </row>
    <row r="21" spans="1:22" s="227" customFormat="1" ht="15">
      <c r="A21" s="237" t="s">
        <v>292</v>
      </c>
      <c r="B21" s="238" t="s">
        <v>293</v>
      </c>
      <c r="C21" s="260">
        <v>62700</v>
      </c>
      <c r="D21" s="260">
        <v>43010</v>
      </c>
      <c r="E21" s="260">
        <v>22307</v>
      </c>
      <c r="F21" s="260">
        <v>3053</v>
      </c>
      <c r="G21" s="260">
        <v>9269</v>
      </c>
      <c r="H21" s="260">
        <v>13312</v>
      </c>
      <c r="I21" s="260">
        <v>364506</v>
      </c>
      <c r="J21" s="260">
        <v>812278</v>
      </c>
      <c r="K21" s="260">
        <v>1967</v>
      </c>
      <c r="L21" s="260">
        <v>7619</v>
      </c>
      <c r="M21" s="260">
        <v>218659</v>
      </c>
      <c r="N21" s="260">
        <v>11142</v>
      </c>
      <c r="O21" s="260">
        <v>32411</v>
      </c>
      <c r="P21" s="260">
        <v>182441</v>
      </c>
      <c r="Q21" s="260">
        <v>17182</v>
      </c>
      <c r="R21" s="260">
        <v>1883</v>
      </c>
      <c r="S21" s="260">
        <v>7412</v>
      </c>
      <c r="T21" s="260">
        <v>0</v>
      </c>
      <c r="U21" s="260">
        <v>1811151</v>
      </c>
    </row>
    <row r="22" spans="1:22" s="227" customFormat="1" ht="15">
      <c r="A22" s="237" t="s">
        <v>294</v>
      </c>
      <c r="B22" s="238" t="s">
        <v>295</v>
      </c>
      <c r="C22" s="260">
        <v>894741</v>
      </c>
      <c r="D22" s="260">
        <v>4920359</v>
      </c>
      <c r="E22" s="260">
        <v>474410</v>
      </c>
      <c r="F22" s="260">
        <v>415557</v>
      </c>
      <c r="G22" s="260">
        <v>627012</v>
      </c>
      <c r="H22" s="260">
        <v>1303576</v>
      </c>
      <c r="I22" s="260">
        <v>533808</v>
      </c>
      <c r="J22" s="260">
        <v>1297990</v>
      </c>
      <c r="K22" s="260">
        <v>583475</v>
      </c>
      <c r="L22" s="260">
        <v>371779</v>
      </c>
      <c r="M22" s="260">
        <v>3123245</v>
      </c>
      <c r="N22" s="260">
        <v>562924</v>
      </c>
      <c r="O22" s="260">
        <v>617458</v>
      </c>
      <c r="P22" s="260">
        <v>695230</v>
      </c>
      <c r="Q22" s="260">
        <v>492349</v>
      </c>
      <c r="R22" s="260">
        <v>206474</v>
      </c>
      <c r="S22" s="260">
        <v>990123</v>
      </c>
      <c r="T22" s="260">
        <v>367764</v>
      </c>
      <c r="U22" s="260">
        <v>18478274</v>
      </c>
    </row>
    <row r="23" spans="1:22" s="249" customFormat="1" ht="30">
      <c r="A23" s="247" t="s">
        <v>296</v>
      </c>
      <c r="B23" s="248" t="s">
        <v>297</v>
      </c>
      <c r="C23" s="264">
        <v>9257550</v>
      </c>
      <c r="D23" s="264">
        <v>12152656</v>
      </c>
      <c r="E23" s="264">
        <v>52663</v>
      </c>
      <c r="F23" s="264">
        <v>31348</v>
      </c>
      <c r="G23" s="264">
        <v>423069</v>
      </c>
      <c r="H23" s="264">
        <v>123804</v>
      </c>
      <c r="I23" s="264">
        <v>4151074</v>
      </c>
      <c r="J23" s="264">
        <v>78157</v>
      </c>
      <c r="K23" s="264">
        <v>211342</v>
      </c>
      <c r="L23" s="264">
        <v>740003</v>
      </c>
      <c r="M23" s="264">
        <v>151319</v>
      </c>
      <c r="N23" s="264">
        <v>30477</v>
      </c>
      <c r="O23" s="264">
        <v>601117</v>
      </c>
      <c r="P23" s="264">
        <v>333536</v>
      </c>
      <c r="Q23" s="264">
        <v>492974</v>
      </c>
      <c r="R23" s="264">
        <v>18045</v>
      </c>
      <c r="S23" s="264">
        <v>261461</v>
      </c>
      <c r="T23" s="264">
        <v>33181</v>
      </c>
      <c r="U23" s="264">
        <v>29143776</v>
      </c>
      <c r="V23" s="500">
        <f>U23-T23</f>
        <v>29110595</v>
      </c>
    </row>
    <row r="24" spans="1:22" s="227" customFormat="1" ht="15">
      <c r="A24" s="237" t="s">
        <v>298</v>
      </c>
      <c r="B24" s="238" t="s">
        <v>299</v>
      </c>
      <c r="C24" s="260">
        <v>164266</v>
      </c>
      <c r="D24" s="260">
        <v>1119822</v>
      </c>
      <c r="E24" s="260">
        <v>25980</v>
      </c>
      <c r="F24" s="260">
        <v>17002</v>
      </c>
      <c r="G24" s="260">
        <v>22980</v>
      </c>
      <c r="H24" s="260">
        <v>5498</v>
      </c>
      <c r="I24" s="260">
        <v>11072</v>
      </c>
      <c r="J24" s="260">
        <v>30084</v>
      </c>
      <c r="K24" s="260">
        <v>6235</v>
      </c>
      <c r="L24" s="260">
        <v>29448</v>
      </c>
      <c r="M24" s="260">
        <v>72720</v>
      </c>
      <c r="N24" s="260">
        <v>21291</v>
      </c>
      <c r="O24" s="260">
        <v>4448</v>
      </c>
      <c r="P24" s="260">
        <v>10665</v>
      </c>
      <c r="Q24" s="260">
        <v>25957</v>
      </c>
      <c r="R24" s="260">
        <v>10900</v>
      </c>
      <c r="S24" s="260">
        <v>8750</v>
      </c>
      <c r="T24" s="260">
        <v>3139</v>
      </c>
      <c r="U24" s="260">
        <v>1590257</v>
      </c>
    </row>
    <row r="25" spans="1:22" s="227" customFormat="1" ht="15">
      <c r="A25" s="261" t="s">
        <v>300</v>
      </c>
      <c r="B25" s="262" t="s">
        <v>282</v>
      </c>
      <c r="C25" s="263">
        <v>0</v>
      </c>
      <c r="D25" s="263">
        <v>0</v>
      </c>
      <c r="E25" s="263">
        <v>0</v>
      </c>
      <c r="F25" s="263">
        <v>0</v>
      </c>
      <c r="G25" s="263">
        <v>0</v>
      </c>
      <c r="H25" s="263">
        <v>0</v>
      </c>
      <c r="I25" s="263">
        <v>0</v>
      </c>
      <c r="J25" s="263">
        <v>0</v>
      </c>
      <c r="K25" s="263">
        <v>0</v>
      </c>
      <c r="L25" s="263">
        <v>0</v>
      </c>
      <c r="M25" s="263">
        <v>0</v>
      </c>
      <c r="N25" s="263">
        <v>0</v>
      </c>
      <c r="O25" s="263">
        <v>0</v>
      </c>
      <c r="P25" s="263">
        <v>0</v>
      </c>
      <c r="Q25" s="263">
        <v>0</v>
      </c>
      <c r="R25" s="263">
        <v>0</v>
      </c>
      <c r="S25" s="263">
        <v>0</v>
      </c>
      <c r="T25" s="263">
        <v>0</v>
      </c>
      <c r="U25" s="263">
        <v>0</v>
      </c>
    </row>
    <row r="26" spans="1:22" s="231" customFormat="1" ht="30">
      <c r="A26" s="228">
        <v>3</v>
      </c>
      <c r="B26" s="229" t="s">
        <v>301</v>
      </c>
      <c r="C26" s="255">
        <v>10099242</v>
      </c>
      <c r="D26" s="255">
        <v>96341238</v>
      </c>
      <c r="E26" s="255">
        <v>3426892</v>
      </c>
      <c r="F26" s="255">
        <v>1301873</v>
      </c>
      <c r="G26" s="255">
        <v>7469727</v>
      </c>
      <c r="H26" s="255">
        <v>1880432</v>
      </c>
      <c r="I26" s="255">
        <v>5044178</v>
      </c>
      <c r="J26" s="255">
        <v>2808878</v>
      </c>
      <c r="K26" s="255">
        <v>743153</v>
      </c>
      <c r="L26" s="255">
        <v>1198393</v>
      </c>
      <c r="M26" s="255">
        <v>13280137</v>
      </c>
      <c r="N26" s="255">
        <v>6501086</v>
      </c>
      <c r="O26" s="255">
        <v>1420018</v>
      </c>
      <c r="P26" s="255">
        <v>4390815</v>
      </c>
      <c r="Q26" s="255">
        <v>5517109</v>
      </c>
      <c r="R26" s="255">
        <v>931781</v>
      </c>
      <c r="S26" s="255">
        <v>1202970</v>
      </c>
      <c r="T26" s="255">
        <v>3477984</v>
      </c>
      <c r="U26" s="265">
        <v>167035906</v>
      </c>
    </row>
    <row r="27" spans="1:22" s="227" customFormat="1" ht="30">
      <c r="A27" s="257" t="s">
        <v>302</v>
      </c>
      <c r="B27" s="258" t="s">
        <v>303</v>
      </c>
      <c r="C27" s="259">
        <v>2934502</v>
      </c>
      <c r="D27" s="259">
        <v>14063198</v>
      </c>
      <c r="E27" s="259">
        <v>1820072</v>
      </c>
      <c r="F27" s="259">
        <v>506680</v>
      </c>
      <c r="G27" s="259">
        <v>597095</v>
      </c>
      <c r="H27" s="259">
        <v>793770</v>
      </c>
      <c r="I27" s="259">
        <v>985549</v>
      </c>
      <c r="J27" s="259">
        <v>674961</v>
      </c>
      <c r="K27" s="259">
        <v>181044</v>
      </c>
      <c r="L27" s="259">
        <v>538052</v>
      </c>
      <c r="M27" s="259">
        <v>1004216</v>
      </c>
      <c r="N27" s="259">
        <v>593884</v>
      </c>
      <c r="O27" s="259">
        <v>434474</v>
      </c>
      <c r="P27" s="259">
        <v>597951</v>
      </c>
      <c r="Q27" s="259">
        <v>468840</v>
      </c>
      <c r="R27" s="259">
        <v>332869</v>
      </c>
      <c r="S27" s="259">
        <v>276338</v>
      </c>
      <c r="T27" s="259">
        <v>1223093</v>
      </c>
      <c r="U27" s="259">
        <v>28026588</v>
      </c>
    </row>
    <row r="28" spans="1:22" s="227" customFormat="1" ht="30">
      <c r="A28" s="237" t="s">
        <v>304</v>
      </c>
      <c r="B28" s="238" t="s">
        <v>305</v>
      </c>
      <c r="C28" s="260">
        <v>139817</v>
      </c>
      <c r="D28" s="260">
        <v>838795</v>
      </c>
      <c r="E28" s="260">
        <v>716</v>
      </c>
      <c r="F28" s="260">
        <v>3843</v>
      </c>
      <c r="G28" s="260">
        <v>12127</v>
      </c>
      <c r="H28" s="260">
        <v>3678</v>
      </c>
      <c r="I28" s="260">
        <v>14941</v>
      </c>
      <c r="J28" s="260">
        <v>8845</v>
      </c>
      <c r="K28" s="260">
        <v>0</v>
      </c>
      <c r="L28" s="260">
        <v>0</v>
      </c>
      <c r="M28" s="260">
        <v>0</v>
      </c>
      <c r="N28" s="260">
        <v>7267</v>
      </c>
      <c r="O28" s="260">
        <v>7357</v>
      </c>
      <c r="P28" s="260">
        <v>0</v>
      </c>
      <c r="Q28" s="260">
        <v>17844</v>
      </c>
      <c r="R28" s="260">
        <v>8662</v>
      </c>
      <c r="S28" s="260">
        <v>361</v>
      </c>
      <c r="T28" s="260">
        <v>74608</v>
      </c>
      <c r="U28" s="260">
        <v>1138861</v>
      </c>
    </row>
    <row r="29" spans="1:22" s="227" customFormat="1" ht="15">
      <c r="A29" s="237" t="s">
        <v>306</v>
      </c>
      <c r="B29" s="238" t="s">
        <v>307</v>
      </c>
      <c r="C29" s="260">
        <v>359207</v>
      </c>
      <c r="D29" s="260">
        <v>4773033</v>
      </c>
      <c r="E29" s="260">
        <v>0</v>
      </c>
      <c r="F29" s="260">
        <v>0</v>
      </c>
      <c r="G29" s="260">
        <v>130</v>
      </c>
      <c r="H29" s="260">
        <v>0</v>
      </c>
      <c r="I29" s="260">
        <v>0</v>
      </c>
      <c r="J29" s="260">
        <v>53817</v>
      </c>
      <c r="K29" s="260">
        <v>0</v>
      </c>
      <c r="L29" s="260">
        <v>0</v>
      </c>
      <c r="M29" s="260">
        <v>0</v>
      </c>
      <c r="N29" s="260">
        <v>0</v>
      </c>
      <c r="O29" s="260">
        <v>0</v>
      </c>
      <c r="P29" s="260">
        <v>0</v>
      </c>
      <c r="Q29" s="260">
        <v>0</v>
      </c>
      <c r="R29" s="260">
        <v>0</v>
      </c>
      <c r="S29" s="260">
        <v>0</v>
      </c>
      <c r="T29" s="260">
        <v>59772</v>
      </c>
      <c r="U29" s="260">
        <v>5245959</v>
      </c>
    </row>
    <row r="30" spans="1:22" s="227" customFormat="1" ht="15">
      <c r="A30" s="237" t="s">
        <v>308</v>
      </c>
      <c r="B30" s="238" t="s">
        <v>309</v>
      </c>
      <c r="C30" s="260">
        <v>1486</v>
      </c>
      <c r="D30" s="260">
        <v>1993725</v>
      </c>
      <c r="E30" s="260">
        <v>0</v>
      </c>
      <c r="F30" s="260">
        <v>0</v>
      </c>
      <c r="G30" s="260">
        <v>0</v>
      </c>
      <c r="H30" s="260">
        <v>0</v>
      </c>
      <c r="I30" s="260">
        <v>35318</v>
      </c>
      <c r="J30" s="260">
        <v>300</v>
      </c>
      <c r="K30" s="260">
        <v>0</v>
      </c>
      <c r="L30" s="260">
        <v>0</v>
      </c>
      <c r="M30" s="260">
        <v>0</v>
      </c>
      <c r="N30" s="260">
        <v>0</v>
      </c>
      <c r="O30" s="260">
        <v>112</v>
      </c>
      <c r="P30" s="260">
        <v>178531</v>
      </c>
      <c r="Q30" s="260">
        <v>7867</v>
      </c>
      <c r="R30" s="260">
        <v>0</v>
      </c>
      <c r="S30" s="260">
        <v>0</v>
      </c>
      <c r="T30" s="260">
        <v>13650</v>
      </c>
      <c r="U30" s="260">
        <v>2230989</v>
      </c>
    </row>
    <row r="31" spans="1:22" s="227" customFormat="1" ht="15">
      <c r="A31" s="237" t="s">
        <v>310</v>
      </c>
      <c r="B31" s="238" t="s">
        <v>311</v>
      </c>
      <c r="C31" s="260">
        <v>873407</v>
      </c>
      <c r="D31" s="260">
        <v>75479</v>
      </c>
      <c r="E31" s="260">
        <v>0</v>
      </c>
      <c r="F31" s="260">
        <v>0</v>
      </c>
      <c r="G31" s="260">
        <v>0</v>
      </c>
      <c r="H31" s="260">
        <v>0</v>
      </c>
      <c r="I31" s="260">
        <v>0</v>
      </c>
      <c r="J31" s="260">
        <v>0</v>
      </c>
      <c r="K31" s="260">
        <v>0</v>
      </c>
      <c r="L31" s="260">
        <v>0</v>
      </c>
      <c r="M31" s="260">
        <v>0</v>
      </c>
      <c r="N31" s="260">
        <v>0</v>
      </c>
      <c r="O31" s="260">
        <v>0</v>
      </c>
      <c r="P31" s="260">
        <v>0</v>
      </c>
      <c r="Q31" s="260">
        <v>0</v>
      </c>
      <c r="R31" s="260">
        <v>0</v>
      </c>
      <c r="S31" s="260">
        <v>0</v>
      </c>
      <c r="T31" s="260">
        <v>0</v>
      </c>
      <c r="U31" s="260">
        <v>948886</v>
      </c>
    </row>
    <row r="32" spans="1:22" s="227" customFormat="1" ht="15">
      <c r="A32" s="237" t="s">
        <v>312</v>
      </c>
      <c r="B32" s="238" t="s">
        <v>313</v>
      </c>
      <c r="C32" s="260">
        <v>139382</v>
      </c>
      <c r="D32" s="260">
        <v>6222811</v>
      </c>
      <c r="E32" s="260">
        <v>14886</v>
      </c>
      <c r="F32" s="260">
        <v>1754</v>
      </c>
      <c r="G32" s="260">
        <v>32910</v>
      </c>
      <c r="H32" s="260">
        <v>30189</v>
      </c>
      <c r="I32" s="260">
        <v>109534</v>
      </c>
      <c r="J32" s="260">
        <v>9081</v>
      </c>
      <c r="K32" s="260">
        <v>792</v>
      </c>
      <c r="L32" s="260">
        <v>21986</v>
      </c>
      <c r="M32" s="260">
        <v>60339</v>
      </c>
      <c r="N32" s="260">
        <v>2708</v>
      </c>
      <c r="O32" s="260">
        <v>10655</v>
      </c>
      <c r="P32" s="260">
        <v>11728</v>
      </c>
      <c r="Q32" s="260">
        <v>1565</v>
      </c>
      <c r="R32" s="260">
        <v>4427</v>
      </c>
      <c r="S32" s="260">
        <v>36374</v>
      </c>
      <c r="T32" s="260">
        <v>282896</v>
      </c>
      <c r="U32" s="260">
        <v>6994017</v>
      </c>
    </row>
    <row r="33" spans="1:21" s="227" customFormat="1" ht="45">
      <c r="A33" s="237" t="s">
        <v>314</v>
      </c>
      <c r="B33" s="238" t="s">
        <v>315</v>
      </c>
      <c r="C33" s="260">
        <v>2846567</v>
      </c>
      <c r="D33" s="260">
        <v>34426061</v>
      </c>
      <c r="E33" s="260">
        <v>1104384</v>
      </c>
      <c r="F33" s="260">
        <v>587484</v>
      </c>
      <c r="G33" s="260">
        <v>6148555</v>
      </c>
      <c r="H33" s="260">
        <v>473984</v>
      </c>
      <c r="I33" s="260">
        <v>2550789</v>
      </c>
      <c r="J33" s="260">
        <v>1242361</v>
      </c>
      <c r="K33" s="260">
        <v>300033</v>
      </c>
      <c r="L33" s="260">
        <v>267164</v>
      </c>
      <c r="M33" s="260">
        <v>9491349</v>
      </c>
      <c r="N33" s="260">
        <v>5340389</v>
      </c>
      <c r="O33" s="260">
        <v>647064</v>
      </c>
      <c r="P33" s="260">
        <v>1675940</v>
      </c>
      <c r="Q33" s="260">
        <v>4510909</v>
      </c>
      <c r="R33" s="260">
        <v>305098</v>
      </c>
      <c r="S33" s="260">
        <v>665761</v>
      </c>
      <c r="T33" s="260">
        <v>796124</v>
      </c>
      <c r="U33" s="260">
        <v>73380016</v>
      </c>
    </row>
    <row r="34" spans="1:21" s="227" customFormat="1" ht="45">
      <c r="A34" s="237" t="s">
        <v>316</v>
      </c>
      <c r="B34" s="238" t="s">
        <v>317</v>
      </c>
      <c r="C34" s="260">
        <v>38317</v>
      </c>
      <c r="D34" s="260">
        <v>243421</v>
      </c>
      <c r="E34" s="260">
        <v>27385</v>
      </c>
      <c r="F34" s="260">
        <v>12029</v>
      </c>
      <c r="G34" s="260">
        <v>12160</v>
      </c>
      <c r="H34" s="260">
        <v>9568</v>
      </c>
      <c r="I34" s="260">
        <v>143817</v>
      </c>
      <c r="J34" s="260">
        <v>20021</v>
      </c>
      <c r="K34" s="260">
        <v>4373</v>
      </c>
      <c r="L34" s="260">
        <v>32953</v>
      </c>
      <c r="M34" s="260">
        <v>17624</v>
      </c>
      <c r="N34" s="260">
        <v>15111</v>
      </c>
      <c r="O34" s="260">
        <v>8073</v>
      </c>
      <c r="P34" s="260">
        <v>16583</v>
      </c>
      <c r="Q34" s="260">
        <v>9749</v>
      </c>
      <c r="R34" s="260">
        <v>13413</v>
      </c>
      <c r="S34" s="260">
        <v>7602</v>
      </c>
      <c r="T34" s="260">
        <v>116297</v>
      </c>
      <c r="U34" s="260">
        <v>748496</v>
      </c>
    </row>
    <row r="35" spans="1:21" s="227" customFormat="1" ht="45">
      <c r="A35" s="237" t="s">
        <v>318</v>
      </c>
      <c r="B35" s="238" t="s">
        <v>319</v>
      </c>
      <c r="C35" s="260">
        <v>11390</v>
      </c>
      <c r="D35" s="260">
        <v>1665307</v>
      </c>
      <c r="E35" s="260">
        <v>6284</v>
      </c>
      <c r="F35" s="260">
        <v>0</v>
      </c>
      <c r="G35" s="260">
        <v>46</v>
      </c>
      <c r="H35" s="260">
        <v>97</v>
      </c>
      <c r="I35" s="260">
        <v>0</v>
      </c>
      <c r="J35" s="260">
        <v>25784</v>
      </c>
      <c r="K35" s="260">
        <v>28784</v>
      </c>
      <c r="L35" s="260">
        <v>225</v>
      </c>
      <c r="M35" s="260">
        <v>365</v>
      </c>
      <c r="N35" s="260">
        <v>185</v>
      </c>
      <c r="O35" s="260">
        <v>0</v>
      </c>
      <c r="P35" s="260">
        <v>0</v>
      </c>
      <c r="Q35" s="260">
        <v>0</v>
      </c>
      <c r="R35" s="260">
        <v>0</v>
      </c>
      <c r="S35" s="260">
        <v>0</v>
      </c>
      <c r="T35" s="260">
        <v>11843</v>
      </c>
      <c r="U35" s="260">
        <v>1750310</v>
      </c>
    </row>
    <row r="36" spans="1:21" s="227" customFormat="1" ht="45">
      <c r="A36" s="237" t="s">
        <v>320</v>
      </c>
      <c r="B36" s="238" t="s">
        <v>321</v>
      </c>
      <c r="C36" s="260">
        <v>476</v>
      </c>
      <c r="D36" s="260">
        <v>507423</v>
      </c>
      <c r="E36" s="260">
        <v>0</v>
      </c>
      <c r="F36" s="260">
        <v>0</v>
      </c>
      <c r="G36" s="260">
        <v>0</v>
      </c>
      <c r="H36" s="260">
        <v>0</v>
      </c>
      <c r="I36" s="260">
        <v>37052</v>
      </c>
      <c r="J36" s="260">
        <v>3</v>
      </c>
      <c r="K36" s="260">
        <v>0</v>
      </c>
      <c r="L36" s="260">
        <v>0</v>
      </c>
      <c r="M36" s="260">
        <v>10</v>
      </c>
      <c r="N36" s="260">
        <v>0</v>
      </c>
      <c r="O36" s="260">
        <v>0</v>
      </c>
      <c r="P36" s="260">
        <v>176299</v>
      </c>
      <c r="Q36" s="260">
        <v>0</v>
      </c>
      <c r="R36" s="260">
        <v>8</v>
      </c>
      <c r="S36" s="260">
        <v>0</v>
      </c>
      <c r="T36" s="260">
        <v>36622</v>
      </c>
      <c r="U36" s="260">
        <v>757893</v>
      </c>
    </row>
    <row r="37" spans="1:21" s="227" customFormat="1" ht="45">
      <c r="A37" s="237" t="s">
        <v>322</v>
      </c>
      <c r="B37" s="238" t="s">
        <v>323</v>
      </c>
      <c r="C37" s="260">
        <v>12857</v>
      </c>
      <c r="D37" s="260">
        <v>55631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  <c r="K37" s="260">
        <v>0</v>
      </c>
      <c r="L37" s="260">
        <v>0</v>
      </c>
      <c r="M37" s="260">
        <v>0</v>
      </c>
      <c r="N37" s="260">
        <v>0</v>
      </c>
      <c r="O37" s="260">
        <v>0</v>
      </c>
      <c r="P37" s="260">
        <v>0</v>
      </c>
      <c r="Q37" s="260">
        <v>0</v>
      </c>
      <c r="R37" s="260">
        <v>0</v>
      </c>
      <c r="S37" s="260">
        <v>0</v>
      </c>
      <c r="T37" s="260">
        <v>0</v>
      </c>
      <c r="U37" s="260">
        <v>68488</v>
      </c>
    </row>
    <row r="38" spans="1:21" s="227" customFormat="1" ht="30">
      <c r="A38" s="237" t="s">
        <v>324</v>
      </c>
      <c r="B38" s="238" t="s">
        <v>325</v>
      </c>
      <c r="C38" s="260">
        <v>516460</v>
      </c>
      <c r="D38" s="260">
        <v>4156535</v>
      </c>
      <c r="E38" s="260">
        <v>62902</v>
      </c>
      <c r="F38" s="260">
        <v>48186</v>
      </c>
      <c r="G38" s="260">
        <v>48934</v>
      </c>
      <c r="H38" s="260">
        <v>89994</v>
      </c>
      <c r="I38" s="260">
        <v>105798</v>
      </c>
      <c r="J38" s="260">
        <v>21488</v>
      </c>
      <c r="K38" s="260">
        <v>36976</v>
      </c>
      <c r="L38" s="260">
        <v>73577</v>
      </c>
      <c r="M38" s="260">
        <v>75330</v>
      </c>
      <c r="N38" s="260">
        <v>23007</v>
      </c>
      <c r="O38" s="260">
        <v>34596</v>
      </c>
      <c r="P38" s="260">
        <v>98803</v>
      </c>
      <c r="Q38" s="260">
        <v>57257</v>
      </c>
      <c r="R38" s="260">
        <v>40096</v>
      </c>
      <c r="S38" s="260">
        <v>35313</v>
      </c>
      <c r="T38" s="260">
        <v>200178</v>
      </c>
      <c r="U38" s="260">
        <v>5725430</v>
      </c>
    </row>
    <row r="39" spans="1:21" s="227" customFormat="1" ht="60">
      <c r="A39" s="237" t="s">
        <v>326</v>
      </c>
      <c r="B39" s="238" t="s">
        <v>327</v>
      </c>
      <c r="C39" s="260">
        <v>1992363</v>
      </c>
      <c r="D39" s="260">
        <v>10174829</v>
      </c>
      <c r="E39" s="260">
        <v>309713</v>
      </c>
      <c r="F39" s="260">
        <v>93866</v>
      </c>
      <c r="G39" s="260">
        <v>214649</v>
      </c>
      <c r="H39" s="260">
        <v>344753</v>
      </c>
      <c r="I39" s="260">
        <v>482784</v>
      </c>
      <c r="J39" s="260">
        <v>147250</v>
      </c>
      <c r="K39" s="260">
        <v>94191</v>
      </c>
      <c r="L39" s="260">
        <v>205478</v>
      </c>
      <c r="M39" s="260">
        <v>388010</v>
      </c>
      <c r="N39" s="260">
        <v>146162</v>
      </c>
      <c r="O39" s="260">
        <v>89822</v>
      </c>
      <c r="P39" s="260">
        <v>585625</v>
      </c>
      <c r="Q39" s="260">
        <v>311006</v>
      </c>
      <c r="R39" s="260">
        <v>97654</v>
      </c>
      <c r="S39" s="260">
        <v>180301</v>
      </c>
      <c r="T39" s="260">
        <v>539305</v>
      </c>
      <c r="U39" s="260">
        <v>16397761</v>
      </c>
    </row>
    <row r="40" spans="1:21" s="227" customFormat="1" ht="15">
      <c r="A40" s="237" t="s">
        <v>328</v>
      </c>
      <c r="B40" s="238" t="s">
        <v>329</v>
      </c>
      <c r="C40" s="260">
        <v>67868</v>
      </c>
      <c r="D40" s="260">
        <v>634329</v>
      </c>
      <c r="E40" s="260">
        <v>-6011</v>
      </c>
      <c r="F40" s="260">
        <v>10982</v>
      </c>
      <c r="G40" s="260">
        <v>261533</v>
      </c>
      <c r="H40" s="260">
        <v>59010</v>
      </c>
      <c r="I40" s="260">
        <v>0</v>
      </c>
      <c r="J40" s="260">
        <v>483962</v>
      </c>
      <c r="K40" s="260">
        <v>22584</v>
      </c>
      <c r="L40" s="260">
        <v>33660</v>
      </c>
      <c r="M40" s="260">
        <v>627192</v>
      </c>
      <c r="N40" s="260">
        <v>296025</v>
      </c>
      <c r="O40" s="260">
        <v>0</v>
      </c>
      <c r="P40" s="260">
        <v>808920</v>
      </c>
      <c r="Q40" s="260">
        <v>0</v>
      </c>
      <c r="R40" s="260">
        <v>81300</v>
      </c>
      <c r="S40" s="260">
        <v>0</v>
      </c>
      <c r="T40" s="260">
        <v>0</v>
      </c>
      <c r="U40" s="260">
        <v>3381354</v>
      </c>
    </row>
    <row r="41" spans="1:21" s="227" customFormat="1" ht="15">
      <c r="A41" s="237" t="s">
        <v>330</v>
      </c>
      <c r="B41" s="238" t="s">
        <v>331</v>
      </c>
      <c r="C41" s="260">
        <v>0</v>
      </c>
      <c r="D41" s="260">
        <v>0</v>
      </c>
      <c r="E41" s="260"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  <c r="P41" s="260">
        <v>0</v>
      </c>
      <c r="Q41" s="260">
        <v>0</v>
      </c>
      <c r="R41" s="260">
        <v>0</v>
      </c>
      <c r="S41" s="260">
        <v>0</v>
      </c>
      <c r="T41" s="260">
        <v>0</v>
      </c>
      <c r="U41" s="260">
        <v>0</v>
      </c>
    </row>
    <row r="42" spans="1:21" s="227" customFormat="1" ht="15">
      <c r="A42" s="237" t="s">
        <v>332</v>
      </c>
      <c r="B42" s="238" t="s">
        <v>333</v>
      </c>
      <c r="C42" s="260">
        <v>0</v>
      </c>
      <c r="D42" s="260">
        <v>0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  <c r="K42" s="260">
        <v>0</v>
      </c>
      <c r="L42" s="260">
        <v>0</v>
      </c>
      <c r="M42" s="260">
        <v>0</v>
      </c>
      <c r="N42" s="260">
        <v>0</v>
      </c>
      <c r="O42" s="260">
        <v>0</v>
      </c>
      <c r="P42" s="260">
        <v>0</v>
      </c>
      <c r="Q42" s="260">
        <v>0</v>
      </c>
      <c r="R42" s="260">
        <v>0</v>
      </c>
      <c r="S42" s="260">
        <v>0</v>
      </c>
      <c r="T42" s="260">
        <v>0</v>
      </c>
      <c r="U42" s="260">
        <v>0</v>
      </c>
    </row>
    <row r="43" spans="1:21" s="227" customFormat="1" ht="30">
      <c r="A43" s="237" t="s">
        <v>334</v>
      </c>
      <c r="B43" s="238" t="s">
        <v>335</v>
      </c>
      <c r="C43" s="260">
        <v>69857</v>
      </c>
      <c r="D43" s="260">
        <v>15597083</v>
      </c>
      <c r="E43" s="260">
        <v>65798</v>
      </c>
      <c r="F43" s="260">
        <v>33012</v>
      </c>
      <c r="G43" s="260">
        <v>129574</v>
      </c>
      <c r="H43" s="260">
        <v>56023</v>
      </c>
      <c r="I43" s="260">
        <v>575349</v>
      </c>
      <c r="J43" s="260">
        <v>103638</v>
      </c>
      <c r="K43" s="260">
        <v>68498</v>
      </c>
      <c r="L43" s="260">
        <v>14039</v>
      </c>
      <c r="M43" s="260">
        <v>1565510</v>
      </c>
      <c r="N43" s="260">
        <v>72725</v>
      </c>
      <c r="O43" s="260">
        <v>184063</v>
      </c>
      <c r="P43" s="260">
        <v>236028</v>
      </c>
      <c r="Q43" s="260">
        <v>105096</v>
      </c>
      <c r="R43" s="260">
        <v>39709</v>
      </c>
      <c r="S43" s="260">
        <v>99</v>
      </c>
      <c r="T43" s="260">
        <v>110780</v>
      </c>
      <c r="U43" s="260">
        <v>19026881</v>
      </c>
    </row>
    <row r="44" spans="1:21" s="227" customFormat="1" ht="60">
      <c r="A44" s="237" t="s">
        <v>336</v>
      </c>
      <c r="B44" s="238" t="s">
        <v>337</v>
      </c>
      <c r="C44" s="260">
        <v>25839</v>
      </c>
      <c r="D44" s="260">
        <v>659101</v>
      </c>
      <c r="E44" s="260">
        <v>9585</v>
      </c>
      <c r="F44" s="260">
        <v>0</v>
      </c>
      <c r="G44" s="260">
        <v>0</v>
      </c>
      <c r="H44" s="260">
        <v>10753</v>
      </c>
      <c r="I44" s="260">
        <v>834</v>
      </c>
      <c r="J44" s="260">
        <v>0</v>
      </c>
      <c r="K44" s="260">
        <v>0</v>
      </c>
      <c r="L44" s="260">
        <v>0</v>
      </c>
      <c r="M44" s="260">
        <v>19277</v>
      </c>
      <c r="N44" s="260">
        <v>0</v>
      </c>
      <c r="O44" s="260">
        <v>716</v>
      </c>
      <c r="P44" s="260">
        <v>0</v>
      </c>
      <c r="Q44" s="260">
        <v>19191</v>
      </c>
      <c r="R44" s="260">
        <v>0</v>
      </c>
      <c r="S44" s="260">
        <v>0</v>
      </c>
      <c r="T44" s="260">
        <v>0</v>
      </c>
      <c r="U44" s="260">
        <v>745296</v>
      </c>
    </row>
    <row r="45" spans="1:21" s="231" customFormat="1" ht="15">
      <c r="A45" s="237" t="s">
        <v>338</v>
      </c>
      <c r="B45" s="238" t="s">
        <v>339</v>
      </c>
      <c r="C45" s="260">
        <v>69447</v>
      </c>
      <c r="D45" s="260">
        <v>202297</v>
      </c>
      <c r="E45" s="260">
        <v>11178</v>
      </c>
      <c r="F45" s="260">
        <v>4037</v>
      </c>
      <c r="G45" s="260">
        <v>12014</v>
      </c>
      <c r="H45" s="260">
        <v>8613</v>
      </c>
      <c r="I45" s="260">
        <v>2413</v>
      </c>
      <c r="J45" s="260">
        <v>17367</v>
      </c>
      <c r="K45" s="260">
        <v>5878</v>
      </c>
      <c r="L45" s="260">
        <v>11259</v>
      </c>
      <c r="M45" s="260">
        <v>30915</v>
      </c>
      <c r="N45" s="260">
        <v>3623</v>
      </c>
      <c r="O45" s="260">
        <v>3086</v>
      </c>
      <c r="P45" s="260">
        <v>4407</v>
      </c>
      <c r="Q45" s="260">
        <v>7785</v>
      </c>
      <c r="R45" s="260">
        <v>8545</v>
      </c>
      <c r="S45" s="260">
        <v>821</v>
      </c>
      <c r="T45" s="260">
        <v>12816</v>
      </c>
      <c r="U45" s="260">
        <v>416501</v>
      </c>
    </row>
    <row r="46" spans="1:21" ht="15">
      <c r="A46" s="237" t="s">
        <v>340</v>
      </c>
      <c r="B46" s="238" t="s">
        <v>341</v>
      </c>
      <c r="C46" s="260">
        <v>0</v>
      </c>
      <c r="D46" s="260">
        <v>52180</v>
      </c>
      <c r="E46" s="260">
        <v>0</v>
      </c>
      <c r="F46" s="260">
        <v>0</v>
      </c>
      <c r="G46" s="260">
        <v>0</v>
      </c>
      <c r="H46" s="260">
        <v>0</v>
      </c>
      <c r="I46" s="260">
        <v>0</v>
      </c>
      <c r="J46" s="260">
        <v>0</v>
      </c>
      <c r="K46" s="260">
        <v>0</v>
      </c>
      <c r="L46" s="260">
        <v>0</v>
      </c>
      <c r="M46" s="260">
        <v>0</v>
      </c>
      <c r="N46" s="260">
        <v>0</v>
      </c>
      <c r="O46" s="260">
        <v>0</v>
      </c>
      <c r="P46" s="260">
        <v>0</v>
      </c>
      <c r="Q46" s="260">
        <v>0</v>
      </c>
      <c r="R46" s="260">
        <v>0</v>
      </c>
      <c r="S46" s="260">
        <v>0</v>
      </c>
      <c r="T46" s="260">
        <v>0</v>
      </c>
      <c r="U46" s="260">
        <v>52180</v>
      </c>
    </row>
    <row r="47" spans="1:21" ht="15">
      <c r="A47" s="261" t="s">
        <v>342</v>
      </c>
      <c r="B47" s="262" t="s">
        <v>282</v>
      </c>
      <c r="C47" s="263">
        <v>0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263">
        <v>0</v>
      </c>
      <c r="J47" s="263">
        <v>0</v>
      </c>
      <c r="K47" s="263">
        <v>0</v>
      </c>
      <c r="L47" s="263">
        <v>0</v>
      </c>
      <c r="M47" s="263">
        <v>0</v>
      </c>
      <c r="N47" s="263">
        <v>0</v>
      </c>
      <c r="O47" s="263">
        <v>0</v>
      </c>
      <c r="P47" s="263">
        <v>0</v>
      </c>
      <c r="Q47" s="263">
        <v>0</v>
      </c>
      <c r="R47" s="263">
        <v>0</v>
      </c>
      <c r="S47" s="263">
        <v>0</v>
      </c>
      <c r="T47" s="263">
        <v>0</v>
      </c>
      <c r="U47" s="263">
        <v>0</v>
      </c>
    </row>
    <row r="48" spans="1:21" s="250" customFormat="1" ht="15">
      <c r="A48" s="228">
        <v>4</v>
      </c>
      <c r="B48" s="229" t="s">
        <v>3</v>
      </c>
      <c r="C48" s="255">
        <v>56859847</v>
      </c>
      <c r="D48" s="255">
        <v>182680743</v>
      </c>
      <c r="E48" s="255">
        <v>14067077</v>
      </c>
      <c r="F48" s="255">
        <v>7614954</v>
      </c>
      <c r="G48" s="255">
        <v>21427729</v>
      </c>
      <c r="H48" s="255">
        <v>16173864</v>
      </c>
      <c r="I48" s="255">
        <v>35839542</v>
      </c>
      <c r="J48" s="255">
        <v>20525724</v>
      </c>
      <c r="K48" s="255">
        <v>8934457</v>
      </c>
      <c r="L48" s="255">
        <v>17258949</v>
      </c>
      <c r="M48" s="255">
        <v>36921093</v>
      </c>
      <c r="N48" s="255">
        <v>16153322</v>
      </c>
      <c r="O48" s="255">
        <v>8829807</v>
      </c>
      <c r="P48" s="255">
        <v>29660367</v>
      </c>
      <c r="Q48" s="255">
        <v>15951579</v>
      </c>
      <c r="R48" s="255">
        <v>7324425</v>
      </c>
      <c r="S48" s="255">
        <v>10990271</v>
      </c>
      <c r="T48" s="255">
        <v>6926722</v>
      </c>
      <c r="U48" s="255">
        <v>514140472</v>
      </c>
    </row>
    <row r="49" spans="1:21" s="251" customFormat="1" ht="17.399999999999999">
      <c r="A49" s="985"/>
      <c r="B49" s="985"/>
      <c r="C49" s="985"/>
      <c r="D49" s="985"/>
      <c r="E49" s="985"/>
      <c r="F49" s="985"/>
      <c r="G49" s="985"/>
      <c r="H49" s="985"/>
      <c r="I49" s="985"/>
      <c r="J49" s="985"/>
      <c r="K49" s="985"/>
      <c r="L49" s="985"/>
      <c r="M49" s="985"/>
      <c r="N49" s="985"/>
      <c r="O49" s="985"/>
      <c r="P49" s="985"/>
      <c r="Q49" s="985"/>
      <c r="R49" s="985"/>
      <c r="S49" s="985"/>
      <c r="T49" s="985"/>
      <c r="U49" s="985"/>
    </row>
    <row r="50" spans="1:21" s="251" customFormat="1">
      <c r="B50" s="251" t="s">
        <v>1108</v>
      </c>
    </row>
    <row r="51" spans="1:21" s="250" customFormat="1" ht="10.199999999999999">
      <c r="A51" s="989"/>
      <c r="B51" s="989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</row>
    <row r="52" spans="1:21" ht="14.4">
      <c r="B52" s="567" t="s">
        <v>1110</v>
      </c>
    </row>
  </sheetData>
  <mergeCells count="4">
    <mergeCell ref="A1:U1"/>
    <mergeCell ref="A2:U2"/>
    <mergeCell ref="A49:U49"/>
    <mergeCell ref="A51:O51"/>
  </mergeCells>
  <hyperlinks>
    <hyperlink ref="B52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topLeftCell="A55" workbookViewId="0">
      <selection activeCell="E53" sqref="E53"/>
    </sheetView>
  </sheetViews>
  <sheetFormatPr defaultColWidth="9.109375" defaultRowHeight="13.2"/>
  <cols>
    <col min="1" max="1" width="7.44140625" style="390" customWidth="1"/>
    <col min="2" max="2" width="7.5546875" style="390" customWidth="1"/>
    <col min="3" max="3" width="67.5546875" style="388" customWidth="1"/>
    <col min="4" max="4" width="18.109375" style="390" customWidth="1"/>
    <col min="5" max="5" width="15.33203125" style="390" customWidth="1"/>
    <col min="6" max="6" width="12.44140625" style="390" customWidth="1"/>
    <col min="7" max="7" width="14.44140625" style="389" customWidth="1"/>
    <col min="8" max="8" width="12.33203125" style="388" customWidth="1"/>
    <col min="9" max="9" width="9.5546875" style="388" bestFit="1" customWidth="1"/>
    <col min="10" max="10" width="30.109375" style="388" customWidth="1"/>
    <col min="11" max="16384" width="9.109375" style="388"/>
  </cols>
  <sheetData>
    <row r="1" spans="1:8" ht="15" customHeight="1"/>
    <row r="2" spans="1:8" s="405" customFormat="1" ht="24.9" customHeight="1">
      <c r="A2" s="990" t="s">
        <v>978</v>
      </c>
      <c r="B2" s="990"/>
      <c r="C2" s="990"/>
      <c r="D2" s="990"/>
      <c r="E2" s="990"/>
      <c r="F2" s="990"/>
      <c r="G2" s="406"/>
    </row>
    <row r="3" spans="1:8" s="405" customFormat="1" ht="15" customHeight="1">
      <c r="A3" s="452"/>
      <c r="B3" s="452"/>
      <c r="C3" s="452"/>
      <c r="D3" s="452"/>
      <c r="E3" s="452"/>
      <c r="F3" s="452"/>
      <c r="G3" s="406"/>
    </row>
    <row r="4" spans="1:8" s="405" customFormat="1" ht="15" customHeight="1">
      <c r="A4" s="407"/>
      <c r="B4" s="407"/>
      <c r="C4" s="451"/>
      <c r="D4" s="407"/>
      <c r="E4" s="407"/>
      <c r="F4" s="450" t="s">
        <v>345</v>
      </c>
      <c r="G4" s="406"/>
    </row>
    <row r="5" spans="1:8" s="405" customFormat="1" ht="39" customHeight="1">
      <c r="A5" s="449" t="s">
        <v>977</v>
      </c>
      <c r="B5" s="449" t="s">
        <v>976</v>
      </c>
      <c r="C5" s="448" t="s">
        <v>421</v>
      </c>
      <c r="D5" s="447" t="s">
        <v>975</v>
      </c>
      <c r="E5" s="447" t="s">
        <v>974</v>
      </c>
      <c r="F5" s="446" t="s">
        <v>973</v>
      </c>
      <c r="G5" s="416" t="s">
        <v>972</v>
      </c>
      <c r="H5" s="416" t="s">
        <v>971</v>
      </c>
    </row>
    <row r="6" spans="1:8" s="405" customFormat="1" ht="20.100000000000001" customHeight="1">
      <c r="A6" s="445"/>
      <c r="B6" s="445"/>
      <c r="C6" s="444" t="s">
        <v>970</v>
      </c>
      <c r="D6" s="443">
        <v>1662991044.7</v>
      </c>
      <c r="E6" s="443">
        <v>1662033013.7935801</v>
      </c>
      <c r="F6" s="420">
        <f t="shared" ref="F6:F37" si="0">E6/D6</f>
        <v>0.99942391096484062</v>
      </c>
      <c r="G6" s="416"/>
      <c r="H6" s="408"/>
    </row>
    <row r="7" spans="1:8" s="405" customFormat="1" ht="15.75" customHeight="1">
      <c r="A7" s="442" t="s">
        <v>445</v>
      </c>
      <c r="B7" s="441"/>
      <c r="C7" s="440" t="s">
        <v>969</v>
      </c>
      <c r="D7" s="439">
        <v>22231138</v>
      </c>
      <c r="E7" s="439">
        <v>22215261.998939998</v>
      </c>
      <c r="F7" s="438">
        <f t="shared" si="0"/>
        <v>0.99928586646981354</v>
      </c>
      <c r="G7" s="416"/>
      <c r="H7" s="408"/>
    </row>
    <row r="8" spans="1:8" s="405" customFormat="1" ht="15" customHeight="1">
      <c r="A8" s="413"/>
      <c r="B8" s="413" t="s">
        <v>904</v>
      </c>
      <c r="C8" s="412" t="s">
        <v>968</v>
      </c>
      <c r="D8" s="411">
        <v>2316002.7999999998</v>
      </c>
      <c r="E8" s="411">
        <v>2315313.47419</v>
      </c>
      <c r="F8" s="410">
        <f t="shared" si="0"/>
        <v>0.99970236399973267</v>
      </c>
      <c r="G8" s="418" t="s">
        <v>447</v>
      </c>
      <c r="H8" s="2" t="s">
        <v>446</v>
      </c>
    </row>
    <row r="9" spans="1:8" s="405" customFormat="1" ht="24.9" customHeight="1">
      <c r="A9" s="414"/>
      <c r="B9" s="413" t="s">
        <v>935</v>
      </c>
      <c r="C9" s="412" t="s">
        <v>967</v>
      </c>
      <c r="D9" s="411">
        <v>117170.6</v>
      </c>
      <c r="E9" s="411">
        <v>117170.57143</v>
      </c>
      <c r="F9" s="410">
        <f t="shared" si="0"/>
        <v>0.9999997561675027</v>
      </c>
      <c r="G9" s="418" t="s">
        <v>447</v>
      </c>
      <c r="H9" s="2" t="s">
        <v>446</v>
      </c>
    </row>
    <row r="10" spans="1:8" s="405" customFormat="1" ht="24.9" customHeight="1">
      <c r="A10" s="414"/>
      <c r="B10" s="413" t="s">
        <v>933</v>
      </c>
      <c r="C10" s="412" t="s">
        <v>966</v>
      </c>
      <c r="D10" s="411">
        <v>1099003.8999999999</v>
      </c>
      <c r="E10" s="411">
        <v>1099001.1858399999</v>
      </c>
      <c r="F10" s="410">
        <f t="shared" si="0"/>
        <v>0.99999753034543371</v>
      </c>
      <c r="G10" s="418" t="s">
        <v>447</v>
      </c>
      <c r="H10" s="2" t="s">
        <v>446</v>
      </c>
    </row>
    <row r="11" spans="1:8" s="405" customFormat="1" ht="15" customHeight="1">
      <c r="A11" s="414"/>
      <c r="B11" s="413" t="s">
        <v>900</v>
      </c>
      <c r="C11" s="412" t="s">
        <v>965</v>
      </c>
      <c r="D11" s="411">
        <v>1010785</v>
      </c>
      <c r="E11" s="411">
        <v>1001707.5</v>
      </c>
      <c r="F11" s="410">
        <f t="shared" si="0"/>
        <v>0.99101935624292015</v>
      </c>
      <c r="G11" s="418" t="s">
        <v>447</v>
      </c>
      <c r="H11" s="2" t="s">
        <v>446</v>
      </c>
    </row>
    <row r="12" spans="1:8" s="405" customFormat="1" ht="28.5" customHeight="1">
      <c r="A12" s="414"/>
      <c r="B12" s="413" t="s">
        <v>950</v>
      </c>
      <c r="C12" s="412" t="s">
        <v>964</v>
      </c>
      <c r="D12" s="411">
        <v>664509.19999999995</v>
      </c>
      <c r="E12" s="411">
        <v>664388.62087999994</v>
      </c>
      <c r="F12" s="410">
        <f t="shared" si="0"/>
        <v>0.99981854409239179</v>
      </c>
      <c r="G12" s="409" t="s">
        <v>880</v>
      </c>
      <c r="H12" s="408"/>
    </row>
    <row r="13" spans="1:8" s="405" customFormat="1" ht="15" customHeight="1">
      <c r="A13" s="414"/>
      <c r="B13" s="413" t="s">
        <v>963</v>
      </c>
      <c r="C13" s="415" t="s">
        <v>962</v>
      </c>
      <c r="D13" s="411">
        <v>17023666.5</v>
      </c>
      <c r="E13" s="411">
        <v>17017680.646600001</v>
      </c>
      <c r="F13" s="410">
        <f t="shared" si="0"/>
        <v>0.99964838048254767</v>
      </c>
      <c r="G13" s="418" t="s">
        <v>447</v>
      </c>
      <c r="H13" s="2" t="s">
        <v>446</v>
      </c>
    </row>
    <row r="14" spans="1:8" s="405" customFormat="1" ht="24.9" customHeight="1">
      <c r="A14" s="413" t="s">
        <v>961</v>
      </c>
      <c r="B14" s="413" t="s">
        <v>889</v>
      </c>
      <c r="C14" s="412" t="s">
        <v>960</v>
      </c>
      <c r="D14" s="411">
        <v>626577</v>
      </c>
      <c r="E14" s="411">
        <v>626576.15689999994</v>
      </c>
      <c r="F14" s="410">
        <f t="shared" si="0"/>
        <v>0.99999865443512914</v>
      </c>
      <c r="G14" s="395" t="s">
        <v>887</v>
      </c>
      <c r="H14" s="408"/>
    </row>
    <row r="15" spans="1:8" s="405" customFormat="1" ht="15" customHeight="1">
      <c r="A15" s="413" t="s">
        <v>959</v>
      </c>
      <c r="B15" s="413" t="s">
        <v>889</v>
      </c>
      <c r="C15" s="412" t="s">
        <v>958</v>
      </c>
      <c r="D15" s="411">
        <v>639638</v>
      </c>
      <c r="E15" s="411">
        <v>639636.86471999995</v>
      </c>
      <c r="F15" s="410">
        <f t="shared" si="0"/>
        <v>0.99999822512108405</v>
      </c>
      <c r="G15" s="395" t="s">
        <v>887</v>
      </c>
      <c r="H15" s="408"/>
    </row>
    <row r="16" spans="1:8" s="405" customFormat="1" ht="24.9" customHeight="1">
      <c r="A16" s="413" t="s">
        <v>440</v>
      </c>
      <c r="B16" s="413" t="s">
        <v>889</v>
      </c>
      <c r="C16" s="412" t="s">
        <v>957</v>
      </c>
      <c r="D16" s="411">
        <v>29948701</v>
      </c>
      <c r="E16" s="411">
        <v>29948647.52321</v>
      </c>
      <c r="F16" s="410">
        <f t="shared" si="0"/>
        <v>0.99999821438699465</v>
      </c>
      <c r="G16" s="395" t="s">
        <v>887</v>
      </c>
      <c r="H16" s="408"/>
    </row>
    <row r="17" spans="1:10" s="405" customFormat="1" ht="24.9" customHeight="1">
      <c r="A17" s="413" t="s">
        <v>956</v>
      </c>
      <c r="B17" s="413" t="s">
        <v>889</v>
      </c>
      <c r="C17" s="412" t="s">
        <v>955</v>
      </c>
      <c r="D17" s="411">
        <v>232193</v>
      </c>
      <c r="E17" s="411">
        <v>232193</v>
      </c>
      <c r="F17" s="410">
        <f t="shared" si="0"/>
        <v>1</v>
      </c>
      <c r="G17" s="395" t="s">
        <v>887</v>
      </c>
      <c r="H17" s="408"/>
    </row>
    <row r="18" spans="1:10" s="405" customFormat="1" ht="15" customHeight="1">
      <c r="A18" s="413" t="s">
        <v>954</v>
      </c>
      <c r="B18" s="413" t="s">
        <v>889</v>
      </c>
      <c r="C18" s="412" t="s">
        <v>953</v>
      </c>
      <c r="D18" s="411">
        <v>896167</v>
      </c>
      <c r="E18" s="411">
        <v>896167</v>
      </c>
      <c r="F18" s="410">
        <f t="shared" si="0"/>
        <v>1</v>
      </c>
      <c r="G18" s="418" t="s">
        <v>476</v>
      </c>
      <c r="H18" s="417" t="s">
        <v>466</v>
      </c>
    </row>
    <row r="19" spans="1:10" s="405" customFormat="1" ht="31.5" customHeight="1">
      <c r="A19" s="442" t="s">
        <v>885</v>
      </c>
      <c r="B19" s="441"/>
      <c r="C19" s="440" t="s">
        <v>886</v>
      </c>
      <c r="D19" s="439">
        <v>1888443</v>
      </c>
      <c r="E19" s="439">
        <v>1888443</v>
      </c>
      <c r="F19" s="438">
        <f t="shared" si="0"/>
        <v>1</v>
      </c>
      <c r="G19" s="437"/>
      <c r="H19" s="408"/>
    </row>
    <row r="20" spans="1:10" s="405" customFormat="1" ht="15" customHeight="1">
      <c r="A20" s="413"/>
      <c r="B20" s="413" t="s">
        <v>952</v>
      </c>
      <c r="C20" s="412" t="s">
        <v>951</v>
      </c>
      <c r="D20" s="411">
        <v>82150</v>
      </c>
      <c r="E20" s="426">
        <v>82150</v>
      </c>
      <c r="F20" s="410">
        <f t="shared" si="0"/>
        <v>1</v>
      </c>
      <c r="G20" s="418" t="s">
        <v>405</v>
      </c>
      <c r="H20" s="425" t="s">
        <v>406</v>
      </c>
    </row>
    <row r="21" spans="1:10" s="405" customFormat="1" ht="24.9" customHeight="1">
      <c r="A21" s="423"/>
      <c r="B21" s="424" t="s">
        <v>950</v>
      </c>
      <c r="C21" s="422" t="s">
        <v>949</v>
      </c>
      <c r="D21" s="421">
        <v>19488</v>
      </c>
      <c r="E21" s="421">
        <v>19488</v>
      </c>
      <c r="F21" s="420">
        <f t="shared" si="0"/>
        <v>1</v>
      </c>
      <c r="G21" s="409" t="s">
        <v>880</v>
      </c>
      <c r="H21" s="408"/>
    </row>
    <row r="22" spans="1:10" s="405" customFormat="1" ht="51.9" customHeight="1">
      <c r="A22" s="414"/>
      <c r="B22" s="413" t="s">
        <v>948</v>
      </c>
      <c r="C22" s="512" t="s">
        <v>947</v>
      </c>
      <c r="D22" s="514">
        <v>1101</v>
      </c>
      <c r="E22" s="514">
        <v>1101</v>
      </c>
      <c r="F22" s="520">
        <f t="shared" si="0"/>
        <v>1</v>
      </c>
      <c r="G22" s="523" t="s">
        <v>405</v>
      </c>
      <c r="H22" s="524"/>
      <c r="I22" s="525" t="s">
        <v>164</v>
      </c>
      <c r="J22" s="509" t="s">
        <v>1077</v>
      </c>
    </row>
    <row r="23" spans="1:10" s="405" customFormat="1" ht="38.1" customHeight="1">
      <c r="A23" s="423"/>
      <c r="B23" s="424" t="s">
        <v>896</v>
      </c>
      <c r="C23" s="513" t="s">
        <v>946</v>
      </c>
      <c r="D23" s="515">
        <v>1754983</v>
      </c>
      <c r="E23" s="421">
        <v>1754983</v>
      </c>
      <c r="F23" s="420">
        <f t="shared" si="0"/>
        <v>1</v>
      </c>
      <c r="G23" s="416"/>
      <c r="H23" s="408"/>
    </row>
    <row r="24" spans="1:10" s="405" customFormat="1" ht="38.1" customHeight="1">
      <c r="A24" s="414"/>
      <c r="B24" s="413" t="s">
        <v>945</v>
      </c>
      <c r="C24" s="412" t="s">
        <v>944</v>
      </c>
      <c r="D24" s="411">
        <v>30721</v>
      </c>
      <c r="E24" s="411">
        <v>30721</v>
      </c>
      <c r="F24" s="410">
        <f t="shared" si="0"/>
        <v>1</v>
      </c>
      <c r="G24" s="416"/>
      <c r="H24" s="408"/>
    </row>
    <row r="25" spans="1:10" s="405" customFormat="1" ht="24.9" customHeight="1">
      <c r="A25" s="413" t="s">
        <v>943</v>
      </c>
      <c r="B25" s="414"/>
      <c r="C25" s="412" t="s">
        <v>942</v>
      </c>
      <c r="D25" s="411">
        <v>9232584</v>
      </c>
      <c r="E25" s="411">
        <v>8409820.6412899997</v>
      </c>
      <c r="F25" s="410">
        <f t="shared" si="0"/>
        <v>0.9108848228502443</v>
      </c>
      <c r="G25" s="418" t="s">
        <v>878</v>
      </c>
      <c r="H25" s="425" t="s">
        <v>927</v>
      </c>
    </row>
    <row r="26" spans="1:10" s="405" customFormat="1" ht="15" customHeight="1">
      <c r="A26" s="413"/>
      <c r="B26" s="413" t="s">
        <v>941</v>
      </c>
      <c r="C26" s="412" t="s">
        <v>940</v>
      </c>
      <c r="D26" s="411">
        <v>9097126</v>
      </c>
      <c r="E26" s="411">
        <v>8274363</v>
      </c>
      <c r="F26" s="410">
        <f t="shared" si="0"/>
        <v>0.90955791972101963</v>
      </c>
      <c r="G26" s="418" t="s">
        <v>878</v>
      </c>
      <c r="H26" s="425" t="s">
        <v>927</v>
      </c>
    </row>
    <row r="27" spans="1:10" s="405" customFormat="1" ht="15" customHeight="1">
      <c r="A27" s="414"/>
      <c r="B27" s="413" t="s">
        <v>448</v>
      </c>
      <c r="C27" s="412" t="s">
        <v>939</v>
      </c>
      <c r="D27" s="411">
        <v>135458</v>
      </c>
      <c r="E27" s="411">
        <v>135457.64129</v>
      </c>
      <c r="F27" s="410">
        <f t="shared" si="0"/>
        <v>0.99999735187290528</v>
      </c>
      <c r="G27" s="418" t="s">
        <v>878</v>
      </c>
      <c r="H27" s="425" t="s">
        <v>927</v>
      </c>
    </row>
    <row r="28" spans="1:10" s="405" customFormat="1" ht="24.9" customHeight="1">
      <c r="A28" s="413" t="s">
        <v>938</v>
      </c>
      <c r="B28" s="414"/>
      <c r="C28" s="412" t="s">
        <v>937</v>
      </c>
      <c r="D28" s="411">
        <v>299833066</v>
      </c>
      <c r="E28" s="411">
        <v>299833063.88572001</v>
      </c>
      <c r="F28" s="410">
        <f t="shared" si="0"/>
        <v>0.9999999929484763</v>
      </c>
      <c r="G28" s="416"/>
      <c r="H28" s="408"/>
    </row>
    <row r="29" spans="1:10" s="405" customFormat="1" ht="50.1" customHeight="1">
      <c r="A29" s="413"/>
      <c r="B29" s="413" t="s">
        <v>902</v>
      </c>
      <c r="C29" s="412" t="s">
        <v>936</v>
      </c>
      <c r="D29" s="411">
        <v>297554617</v>
      </c>
      <c r="E29" s="411">
        <v>297554616.41210002</v>
      </c>
      <c r="F29" s="410">
        <f t="shared" si="0"/>
        <v>0.99999999802422834</v>
      </c>
      <c r="G29" s="436" t="s">
        <v>876</v>
      </c>
      <c r="H29" s="408"/>
    </row>
    <row r="30" spans="1:10" s="405" customFormat="1" ht="24.9" customHeight="1">
      <c r="A30" s="414"/>
      <c r="B30" s="413" t="s">
        <v>935</v>
      </c>
      <c r="C30" s="412" t="s">
        <v>934</v>
      </c>
      <c r="D30" s="411">
        <v>1003200</v>
      </c>
      <c r="E30" s="411">
        <v>1003199.07744</v>
      </c>
      <c r="F30" s="410">
        <f t="shared" si="0"/>
        <v>0.99999908038277519</v>
      </c>
      <c r="G30" s="418" t="s">
        <v>878</v>
      </c>
      <c r="H30" s="425" t="s">
        <v>927</v>
      </c>
      <c r="J30" s="405">
        <v>569329736</v>
      </c>
    </row>
    <row r="31" spans="1:10" s="405" customFormat="1" ht="50.1" customHeight="1">
      <c r="A31" s="414"/>
      <c r="B31" s="413" t="s">
        <v>933</v>
      </c>
      <c r="C31" s="415" t="s">
        <v>932</v>
      </c>
      <c r="D31" s="411">
        <v>1275249</v>
      </c>
      <c r="E31" s="411">
        <v>1275248.3961799999</v>
      </c>
      <c r="F31" s="410">
        <f t="shared" si="0"/>
        <v>0.99999952650815638</v>
      </c>
      <c r="G31" s="436" t="s">
        <v>876</v>
      </c>
      <c r="H31" s="408"/>
      <c r="I31" s="434">
        <f>E29+E31</f>
        <v>298829864.80827999</v>
      </c>
      <c r="J31" s="405">
        <v>542581183.86632347</v>
      </c>
    </row>
    <row r="32" spans="1:10" s="405" customFormat="1" ht="15.75" customHeight="1">
      <c r="A32" s="413" t="s">
        <v>931</v>
      </c>
      <c r="B32" s="414"/>
      <c r="C32" s="412" t="s">
        <v>930</v>
      </c>
      <c r="D32" s="411">
        <v>1161509545</v>
      </c>
      <c r="E32" s="411">
        <v>1161508145.4342201</v>
      </c>
      <c r="F32" s="410">
        <f t="shared" si="0"/>
        <v>0.99999879504582123</v>
      </c>
      <c r="G32" s="416"/>
      <c r="H32" s="408"/>
      <c r="J32" s="434">
        <f>J31-I31</f>
        <v>243751319.05804348</v>
      </c>
    </row>
    <row r="33" spans="1:10" s="405" customFormat="1" ht="24.9" customHeight="1">
      <c r="A33" s="413"/>
      <c r="B33" s="413" t="s">
        <v>904</v>
      </c>
      <c r="C33" s="412" t="s">
        <v>929</v>
      </c>
      <c r="D33" s="411">
        <v>1147913856</v>
      </c>
      <c r="E33" s="411">
        <v>1147913856</v>
      </c>
      <c r="F33" s="410">
        <f t="shared" si="0"/>
        <v>1</v>
      </c>
      <c r="G33" s="416" t="s">
        <v>877</v>
      </c>
      <c r="H33" s="408"/>
      <c r="J33" s="435">
        <v>270499871.19</v>
      </c>
    </row>
    <row r="34" spans="1:10" s="405" customFormat="1" ht="24.9" customHeight="1">
      <c r="A34" s="414"/>
      <c r="B34" s="413" t="s">
        <v>902</v>
      </c>
      <c r="C34" s="412" t="s">
        <v>928</v>
      </c>
      <c r="D34" s="411">
        <v>610555</v>
      </c>
      <c r="E34" s="411">
        <v>610555</v>
      </c>
      <c r="F34" s="410">
        <f t="shared" si="0"/>
        <v>1</v>
      </c>
      <c r="G34" s="418" t="s">
        <v>878</v>
      </c>
      <c r="H34" s="425" t="s">
        <v>927</v>
      </c>
      <c r="J34" s="405">
        <f>J30</f>
        <v>569329736</v>
      </c>
    </row>
    <row r="35" spans="1:10" s="405" customFormat="1" ht="24.9" customHeight="1">
      <c r="A35" s="414"/>
      <c r="B35" s="413" t="s">
        <v>900</v>
      </c>
      <c r="C35" s="412" t="s">
        <v>926</v>
      </c>
      <c r="D35" s="411">
        <v>44404</v>
      </c>
      <c r="E35" s="426">
        <v>44403.525560000002</v>
      </c>
      <c r="F35" s="410">
        <f t="shared" si="0"/>
        <v>0.99998931537699309</v>
      </c>
      <c r="G35" s="418" t="s">
        <v>405</v>
      </c>
      <c r="H35" s="425" t="s">
        <v>406</v>
      </c>
      <c r="J35" s="434"/>
    </row>
    <row r="36" spans="1:10" s="405" customFormat="1" ht="38.1" customHeight="1">
      <c r="A36" s="414"/>
      <c r="B36" s="413" t="s">
        <v>912</v>
      </c>
      <c r="C36" s="412" t="s">
        <v>925</v>
      </c>
      <c r="D36" s="411">
        <v>2200665</v>
      </c>
      <c r="E36" s="426">
        <v>2199265.9086600002</v>
      </c>
      <c r="F36" s="410">
        <f t="shared" si="0"/>
        <v>0.99936424156334569</v>
      </c>
      <c r="G36" s="418" t="s">
        <v>405</v>
      </c>
      <c r="H36" s="425" t="s">
        <v>619</v>
      </c>
    </row>
    <row r="37" spans="1:10" s="405" customFormat="1" ht="15" customHeight="1">
      <c r="A37" s="433"/>
      <c r="B37" s="432" t="s">
        <v>924</v>
      </c>
      <c r="C37" s="431" t="s">
        <v>923</v>
      </c>
      <c r="D37" s="430">
        <v>7379838</v>
      </c>
      <c r="E37" s="430">
        <v>7379838</v>
      </c>
      <c r="F37" s="429">
        <f t="shared" si="0"/>
        <v>1</v>
      </c>
      <c r="G37" s="428" t="s">
        <v>450</v>
      </c>
      <c r="H37" s="427" t="s">
        <v>449</v>
      </c>
      <c r="J37" s="405">
        <f>'[27]РБ здрав'!H24+'[27]МБ здрав+образ'!G71+'[27]МБ здрав+образ'!G60+'[27]067'!C8+'[27]067'!C9</f>
        <v>53214324.213480003</v>
      </c>
    </row>
    <row r="38" spans="1:10" s="405" customFormat="1" ht="39.9" customHeight="1">
      <c r="A38" s="414"/>
      <c r="B38" s="516" t="s">
        <v>922</v>
      </c>
      <c r="C38" s="512" t="s">
        <v>921</v>
      </c>
      <c r="D38" s="514">
        <v>3174331</v>
      </c>
      <c r="E38" s="514">
        <v>3174331</v>
      </c>
      <c r="F38" s="520">
        <f t="shared" ref="F38:F59" si="1">E38/D38</f>
        <v>1</v>
      </c>
      <c r="G38" s="521"/>
      <c r="H38" s="522"/>
      <c r="I38" s="509" t="s">
        <v>1077</v>
      </c>
    </row>
    <row r="39" spans="1:10" s="405" customFormat="1" ht="15" customHeight="1">
      <c r="A39" s="414"/>
      <c r="B39" s="413" t="s">
        <v>882</v>
      </c>
      <c r="C39" s="412" t="s">
        <v>920</v>
      </c>
      <c r="D39" s="411">
        <v>185896</v>
      </c>
      <c r="E39" s="426">
        <v>185896</v>
      </c>
      <c r="F39" s="410">
        <f t="shared" si="1"/>
        <v>1</v>
      </c>
      <c r="G39" s="418" t="s">
        <v>405</v>
      </c>
      <c r="H39" s="425" t="s">
        <v>406</v>
      </c>
    </row>
    <row r="40" spans="1:10" s="405" customFormat="1" ht="15" customHeight="1">
      <c r="A40" s="424" t="s">
        <v>919</v>
      </c>
      <c r="B40" s="423"/>
      <c r="C40" s="422" t="s">
        <v>918</v>
      </c>
      <c r="D40" s="421">
        <v>51574414</v>
      </c>
      <c r="E40" s="421">
        <v>51564276.621250004</v>
      </c>
      <c r="F40" s="420">
        <f t="shared" si="1"/>
        <v>0.99980344170754909</v>
      </c>
      <c r="G40" s="416"/>
      <c r="H40" s="408"/>
    </row>
    <row r="41" spans="1:10" s="405" customFormat="1" ht="15" customHeight="1">
      <c r="A41" s="413"/>
      <c r="B41" s="413" t="s">
        <v>904</v>
      </c>
      <c r="C41" s="412" t="s">
        <v>917</v>
      </c>
      <c r="D41" s="411">
        <v>18460659</v>
      </c>
      <c r="E41" s="411">
        <v>18460646.449450001</v>
      </c>
      <c r="F41" s="410">
        <f t="shared" si="1"/>
        <v>0.99999932014615522</v>
      </c>
      <c r="G41" s="416" t="s">
        <v>879</v>
      </c>
      <c r="H41" s="419" t="s">
        <v>441</v>
      </c>
    </row>
    <row r="42" spans="1:10" s="405" customFormat="1" ht="38.1" customHeight="1">
      <c r="A42" s="414"/>
      <c r="B42" s="516" t="s">
        <v>916</v>
      </c>
      <c r="C42" s="512" t="s">
        <v>915</v>
      </c>
      <c r="D42" s="514">
        <v>28532264</v>
      </c>
      <c r="E42" s="514">
        <v>28532264</v>
      </c>
      <c r="F42" s="520">
        <f t="shared" si="1"/>
        <v>1</v>
      </c>
      <c r="G42" s="526" t="s">
        <v>444</v>
      </c>
      <c r="H42" s="527" t="s">
        <v>441</v>
      </c>
      <c r="I42" s="509" t="s">
        <v>1077</v>
      </c>
    </row>
    <row r="43" spans="1:10" s="405" customFormat="1" ht="24.9" customHeight="1">
      <c r="A43" s="414"/>
      <c r="B43" s="516" t="s">
        <v>902</v>
      </c>
      <c r="C43" s="512" t="s">
        <v>914</v>
      </c>
      <c r="D43" s="514">
        <v>1273891</v>
      </c>
      <c r="E43" s="514">
        <v>1273891</v>
      </c>
      <c r="F43" s="520">
        <f t="shared" si="1"/>
        <v>1</v>
      </c>
      <c r="G43" s="523" t="s">
        <v>443</v>
      </c>
      <c r="H43" s="527" t="s">
        <v>441</v>
      </c>
      <c r="I43" s="509" t="s">
        <v>1077</v>
      </c>
    </row>
    <row r="44" spans="1:10" s="405" customFormat="1" ht="15" customHeight="1">
      <c r="A44" s="414"/>
      <c r="B44" s="413" t="s">
        <v>900</v>
      </c>
      <c r="C44" s="412" t="s">
        <v>913</v>
      </c>
      <c r="D44" s="411">
        <v>103665</v>
      </c>
      <c r="E44" s="411">
        <v>103665</v>
      </c>
      <c r="F44" s="410">
        <f t="shared" si="1"/>
        <v>1</v>
      </c>
      <c r="G44" s="418" t="s">
        <v>443</v>
      </c>
      <c r="H44" s="419" t="s">
        <v>441</v>
      </c>
    </row>
    <row r="45" spans="1:10" s="405" customFormat="1" ht="38.1" customHeight="1">
      <c r="A45" s="414"/>
      <c r="B45" s="516" t="s">
        <v>912</v>
      </c>
      <c r="C45" s="512" t="s">
        <v>911</v>
      </c>
      <c r="D45" s="514">
        <v>2068240</v>
      </c>
      <c r="E45" s="514">
        <v>2068240</v>
      </c>
      <c r="F45" s="520">
        <f t="shared" si="1"/>
        <v>1</v>
      </c>
      <c r="G45" s="523" t="s">
        <v>443</v>
      </c>
      <c r="H45" s="527" t="s">
        <v>441</v>
      </c>
      <c r="I45" s="509" t="s">
        <v>1077</v>
      </c>
    </row>
    <row r="46" spans="1:10" s="405" customFormat="1" ht="38.1" customHeight="1">
      <c r="A46" s="414"/>
      <c r="B46" s="413" t="s">
        <v>910</v>
      </c>
      <c r="C46" s="412" t="s">
        <v>909</v>
      </c>
      <c r="D46" s="411">
        <v>1135695</v>
      </c>
      <c r="E46" s="411">
        <v>1125570.1717999999</v>
      </c>
      <c r="F46" s="410">
        <f t="shared" si="1"/>
        <v>0.99108490554242101</v>
      </c>
      <c r="G46" s="409" t="s">
        <v>880</v>
      </c>
      <c r="H46" s="408"/>
    </row>
    <row r="47" spans="1:10" s="405" customFormat="1" ht="65.099999999999994" customHeight="1">
      <c r="A47" s="413" t="s">
        <v>908</v>
      </c>
      <c r="B47" s="516" t="s">
        <v>889</v>
      </c>
      <c r="C47" s="517" t="s">
        <v>907</v>
      </c>
      <c r="D47" s="514">
        <v>484959</v>
      </c>
      <c r="E47" s="411">
        <v>484959</v>
      </c>
      <c r="F47" s="410">
        <f t="shared" si="1"/>
        <v>1</v>
      </c>
      <c r="G47" s="416"/>
      <c r="H47" s="408"/>
      <c r="I47" s="510"/>
    </row>
    <row r="48" spans="1:10" s="405" customFormat="1" ht="38.1" customHeight="1">
      <c r="A48" s="413" t="s">
        <v>906</v>
      </c>
      <c r="B48" s="516" t="s">
        <v>889</v>
      </c>
      <c r="C48" s="512" t="s">
        <v>905</v>
      </c>
      <c r="D48" s="514">
        <v>681555</v>
      </c>
      <c r="E48" s="411">
        <v>681555</v>
      </c>
      <c r="F48" s="410">
        <f t="shared" si="1"/>
        <v>1</v>
      </c>
      <c r="G48" s="416"/>
      <c r="H48" s="408"/>
    </row>
    <row r="49" spans="1:9" s="405" customFormat="1" ht="24.9" customHeight="1">
      <c r="A49" s="413" t="s">
        <v>904</v>
      </c>
      <c r="B49" s="413" t="s">
        <v>889</v>
      </c>
      <c r="C49" s="412" t="s">
        <v>903</v>
      </c>
      <c r="D49" s="411">
        <v>120899.4</v>
      </c>
      <c r="E49" s="411">
        <v>120899.314</v>
      </c>
      <c r="F49" s="410">
        <f t="shared" si="1"/>
        <v>0.99999928866479071</v>
      </c>
      <c r="G49" s="416"/>
      <c r="H49" s="408"/>
    </row>
    <row r="50" spans="1:9" s="405" customFormat="1" ht="24.9" customHeight="1">
      <c r="A50" s="413" t="s">
        <v>902</v>
      </c>
      <c r="B50" s="413" t="s">
        <v>889</v>
      </c>
      <c r="C50" s="412" t="s">
        <v>901</v>
      </c>
      <c r="D50" s="411">
        <v>517158</v>
      </c>
      <c r="E50" s="411">
        <v>517158</v>
      </c>
      <c r="F50" s="410">
        <f t="shared" si="1"/>
        <v>1</v>
      </c>
      <c r="G50" s="416"/>
      <c r="H50" s="408"/>
    </row>
    <row r="51" spans="1:9" s="405" customFormat="1" ht="66" customHeight="1">
      <c r="A51" s="413" t="s">
        <v>900</v>
      </c>
      <c r="B51" s="413" t="s">
        <v>889</v>
      </c>
      <c r="C51" s="415" t="s">
        <v>899</v>
      </c>
      <c r="D51" s="411">
        <v>41473</v>
      </c>
      <c r="E51" s="411">
        <v>31516.421999999999</v>
      </c>
      <c r="F51" s="410">
        <f t="shared" si="1"/>
        <v>0.75992626528102614</v>
      </c>
      <c r="G51" s="418" t="s">
        <v>476</v>
      </c>
      <c r="H51" s="417" t="s">
        <v>466</v>
      </c>
    </row>
    <row r="52" spans="1:9" s="405" customFormat="1" ht="24.9" customHeight="1">
      <c r="A52" s="413" t="s">
        <v>898</v>
      </c>
      <c r="B52" s="413" t="s">
        <v>889</v>
      </c>
      <c r="C52" s="415" t="s">
        <v>897</v>
      </c>
      <c r="D52" s="411">
        <v>30615980.100000001</v>
      </c>
      <c r="E52" s="411">
        <v>30519534.285330001</v>
      </c>
      <c r="F52" s="410">
        <f t="shared" si="1"/>
        <v>0.99684982109489939</v>
      </c>
      <c r="G52" s="416"/>
      <c r="H52" s="408"/>
    </row>
    <row r="53" spans="1:9" s="405" customFormat="1" ht="38.1" customHeight="1">
      <c r="A53" s="516" t="s">
        <v>896</v>
      </c>
      <c r="B53" s="516" t="s">
        <v>889</v>
      </c>
      <c r="C53" s="517" t="s">
        <v>895</v>
      </c>
      <c r="D53" s="514">
        <v>17513738.699999999</v>
      </c>
      <c r="E53" s="514">
        <v>17513738.699999999</v>
      </c>
      <c r="F53" s="520">
        <f t="shared" si="1"/>
        <v>1</v>
      </c>
      <c r="G53" s="521"/>
      <c r="H53" s="522"/>
      <c r="I53" s="509" t="s">
        <v>1085</v>
      </c>
    </row>
    <row r="54" spans="1:9" s="405" customFormat="1" ht="24.9" customHeight="1">
      <c r="A54" s="413" t="s">
        <v>894</v>
      </c>
      <c r="B54" s="413" t="s">
        <v>889</v>
      </c>
      <c r="C54" s="412" t="s">
        <v>893</v>
      </c>
      <c r="D54" s="411">
        <v>426770</v>
      </c>
      <c r="E54" s="411">
        <v>426770</v>
      </c>
      <c r="F54" s="410">
        <f t="shared" si="1"/>
        <v>1</v>
      </c>
      <c r="G54" s="418" t="s">
        <v>476</v>
      </c>
      <c r="H54" s="417" t="s">
        <v>466</v>
      </c>
    </row>
    <row r="55" spans="1:9" s="405" customFormat="1" ht="38.1" customHeight="1">
      <c r="A55" s="413" t="s">
        <v>892</v>
      </c>
      <c r="B55" s="413" t="s">
        <v>889</v>
      </c>
      <c r="C55" s="412" t="s">
        <v>891</v>
      </c>
      <c r="D55" s="411">
        <v>2000000</v>
      </c>
      <c r="E55" s="411">
        <v>2000000</v>
      </c>
      <c r="F55" s="410">
        <f t="shared" si="1"/>
        <v>1</v>
      </c>
      <c r="G55" s="416"/>
      <c r="H55" s="408"/>
    </row>
    <row r="56" spans="1:9" s="405" customFormat="1" ht="15" customHeight="1">
      <c r="A56" s="413" t="s">
        <v>890</v>
      </c>
      <c r="B56" s="413" t="s">
        <v>889</v>
      </c>
      <c r="C56" s="412" t="s">
        <v>888</v>
      </c>
      <c r="D56" s="411">
        <v>89695.5</v>
      </c>
      <c r="E56" s="411">
        <v>88302.524000000005</v>
      </c>
      <c r="F56" s="410">
        <f t="shared" si="1"/>
        <v>0.98446994553795908</v>
      </c>
      <c r="G56" s="395" t="s">
        <v>887</v>
      </c>
      <c r="H56" s="408"/>
    </row>
    <row r="57" spans="1:9" s="405" customFormat="1" ht="24.9" customHeight="1">
      <c r="A57" s="413" t="s">
        <v>885</v>
      </c>
      <c r="B57" s="414"/>
      <c r="C57" s="412" t="s">
        <v>886</v>
      </c>
      <c r="D57" s="411">
        <v>31886350</v>
      </c>
      <c r="E57" s="411">
        <v>31886348.421999998</v>
      </c>
      <c r="F57" s="410">
        <f t="shared" si="1"/>
        <v>0.99999995051173929</v>
      </c>
      <c r="G57" s="416"/>
      <c r="H57" s="408"/>
    </row>
    <row r="58" spans="1:9" s="405" customFormat="1" ht="50.1" customHeight="1">
      <c r="A58" s="413" t="s">
        <v>885</v>
      </c>
      <c r="B58" s="516" t="s">
        <v>884</v>
      </c>
      <c r="C58" s="517" t="s">
        <v>883</v>
      </c>
      <c r="D58" s="514">
        <v>25899401</v>
      </c>
      <c r="E58" s="411">
        <v>25899401</v>
      </c>
      <c r="F58" s="410">
        <f t="shared" si="1"/>
        <v>1</v>
      </c>
      <c r="G58" s="409" t="s">
        <v>880</v>
      </c>
      <c r="H58" s="408"/>
    </row>
    <row r="59" spans="1:9" s="405" customFormat="1" ht="24.9" customHeight="1">
      <c r="A59" s="414"/>
      <c r="B59" s="413" t="s">
        <v>882</v>
      </c>
      <c r="C59" s="412" t="s">
        <v>881</v>
      </c>
      <c r="D59" s="411">
        <v>5986949</v>
      </c>
      <c r="E59" s="411">
        <v>5986947.4220000003</v>
      </c>
      <c r="F59" s="410">
        <f t="shared" si="1"/>
        <v>0.99999973642668416</v>
      </c>
      <c r="G59" s="409" t="s">
        <v>880</v>
      </c>
      <c r="H59" s="408"/>
    </row>
    <row r="60" spans="1:9" s="405" customFormat="1" ht="28.65" customHeight="1">
      <c r="A60" s="407"/>
      <c r="B60" s="407"/>
      <c r="D60" s="407"/>
      <c r="E60" s="411">
        <f>E22+E38+E42+E43+E45+E53</f>
        <v>52563565.700000003</v>
      </c>
      <c r="F60" s="408" t="s">
        <v>1078</v>
      </c>
      <c r="G60" s="406"/>
    </row>
    <row r="61" spans="1:9">
      <c r="E61" s="398">
        <f>E20+E35+E36+E39</f>
        <v>2511715.4342200002</v>
      </c>
      <c r="F61" s="403" t="s">
        <v>405</v>
      </c>
      <c r="G61" s="389" t="s">
        <v>982</v>
      </c>
    </row>
    <row r="62" spans="1:9" ht="13.8">
      <c r="E62" s="398">
        <f>E37</f>
        <v>7379838</v>
      </c>
      <c r="F62" s="404" t="s">
        <v>450</v>
      </c>
      <c r="G62" s="389" t="s">
        <v>1079</v>
      </c>
    </row>
    <row r="63" spans="1:9">
      <c r="E63" s="398">
        <f>E54+E51+E18</f>
        <v>1354453.422</v>
      </c>
      <c r="F63" s="403" t="s">
        <v>476</v>
      </c>
      <c r="G63" s="389" t="s">
        <v>548</v>
      </c>
    </row>
    <row r="64" spans="1:9">
      <c r="D64" s="391"/>
      <c r="E64" s="398">
        <f>E44</f>
        <v>103665</v>
      </c>
      <c r="F64" s="403" t="s">
        <v>443</v>
      </c>
      <c r="G64" s="389" t="s">
        <v>1080</v>
      </c>
    </row>
    <row r="65" spans="4:7">
      <c r="E65" s="398"/>
      <c r="F65" s="402" t="s">
        <v>444</v>
      </c>
      <c r="G65" s="389" t="s">
        <v>1080</v>
      </c>
    </row>
    <row r="66" spans="4:7">
      <c r="D66" s="401"/>
      <c r="E66" s="400">
        <f>E41</f>
        <v>18460646.449450001</v>
      </c>
      <c r="F66" s="399" t="s">
        <v>879</v>
      </c>
      <c r="G66" s="389" t="s">
        <v>1080</v>
      </c>
    </row>
    <row r="67" spans="4:7">
      <c r="E67" s="398">
        <f>E8+E9+E10+E11+E13</f>
        <v>21550873.378059998</v>
      </c>
      <c r="F67" s="397" t="s">
        <v>447</v>
      </c>
      <c r="G67" s="389" t="s">
        <v>1081</v>
      </c>
    </row>
    <row r="68" spans="4:7">
      <c r="E68" s="398">
        <f>E25+E30+E34</f>
        <v>10023574.718729999</v>
      </c>
      <c r="F68" s="397" t="s">
        <v>878</v>
      </c>
      <c r="G68" s="389" t="s">
        <v>1082</v>
      </c>
    </row>
    <row r="69" spans="4:7">
      <c r="E69" s="396">
        <f>E33</f>
        <v>1147913856</v>
      </c>
      <c r="F69" s="395" t="s">
        <v>877</v>
      </c>
    </row>
    <row r="70" spans="4:7">
      <c r="E70" s="396">
        <f>E29+E31</f>
        <v>298829864.80827999</v>
      </c>
      <c r="F70" s="395" t="s">
        <v>876</v>
      </c>
    </row>
    <row r="71" spans="4:7">
      <c r="E71" s="396">
        <f>E59+E58+E46+E21+E12</f>
        <v>33695795.214679994</v>
      </c>
      <c r="F71" s="395" t="s">
        <v>875</v>
      </c>
    </row>
    <row r="72" spans="4:7">
      <c r="E72" s="396">
        <f>E14+E15+E16+E17+E56</f>
        <v>31535356.068830002</v>
      </c>
      <c r="F72" s="395" t="s">
        <v>874</v>
      </c>
    </row>
    <row r="73" spans="4:7">
      <c r="E73" s="393">
        <f>E55+E52+E50+E49+E48+E47+E24+E23</f>
        <v>36109809.599330001</v>
      </c>
      <c r="F73" s="392" t="s">
        <v>1053</v>
      </c>
      <c r="G73" s="389" t="s">
        <v>1083</v>
      </c>
    </row>
    <row r="74" spans="4:7">
      <c r="E74" s="393">
        <f>SUM(E60:E73)</f>
        <v>1662033013.7935798</v>
      </c>
      <c r="F74" s="392"/>
      <c r="G74" s="394"/>
    </row>
    <row r="75" spans="4:7">
      <c r="E75" s="393">
        <f>E74-E72-E71-E70</f>
        <v>1297971997.7017899</v>
      </c>
      <c r="F75" s="392"/>
      <c r="G75" s="528"/>
    </row>
    <row r="76" spans="4:7">
      <c r="E76" s="393"/>
      <c r="F76" s="392"/>
    </row>
    <row r="77" spans="4:7">
      <c r="E77" s="391"/>
    </row>
    <row r="78" spans="4:7">
      <c r="E78" s="391"/>
    </row>
    <row r="79" spans="4:7">
      <c r="E79" s="391">
        <f>E74-E71-E72-E70</f>
        <v>1297971997.7017899</v>
      </c>
    </row>
    <row r="80" spans="4:7">
      <c r="E80" s="391">
        <v>1353748852.3575101</v>
      </c>
    </row>
    <row r="81" spans="5:5">
      <c r="E81" s="391">
        <f>E80-E79</f>
        <v>55776854.655720234</v>
      </c>
    </row>
    <row r="82" spans="5:5">
      <c r="E82" s="391"/>
    </row>
    <row r="308" spans="6:6">
      <c r="F308" s="390">
        <f>(F43+'РБ -20г'!F168+F173+F187)/1000</f>
        <v>1E-3</v>
      </c>
    </row>
  </sheetData>
  <autoFilter ref="A5:H59"/>
  <mergeCells count="1">
    <mergeCell ref="A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T59"/>
  <sheetViews>
    <sheetView topLeftCell="A16" workbookViewId="0">
      <selection activeCell="C41" sqref="C41"/>
    </sheetView>
  </sheetViews>
  <sheetFormatPr defaultRowHeight="14.4"/>
  <cols>
    <col min="1" max="1" width="5.5546875" customWidth="1"/>
    <col min="2" max="2" width="10" customWidth="1"/>
    <col min="3" max="3" width="10.44140625" customWidth="1"/>
    <col min="4" max="5" width="26" customWidth="1"/>
    <col min="6" max="6" width="15.88671875" hidden="1" customWidth="1"/>
    <col min="7" max="7" width="16.33203125" customWidth="1"/>
    <col min="8" max="8" width="16.88671875" customWidth="1"/>
    <col min="9" max="9" width="13.109375" customWidth="1"/>
    <col min="10" max="10" width="16.109375" customWidth="1"/>
    <col min="11" max="11" width="15.88671875" customWidth="1"/>
    <col min="12" max="12" width="16.44140625" customWidth="1"/>
    <col min="13" max="13" width="15.109375" customWidth="1"/>
    <col min="14" max="14" width="13.88671875" customWidth="1"/>
    <col min="15" max="15" width="16" customWidth="1"/>
    <col min="16" max="16" width="16.6640625" customWidth="1"/>
    <col min="17" max="17" width="15.44140625" customWidth="1"/>
    <col min="18" max="18" width="15.88671875" customWidth="1"/>
    <col min="19" max="19" width="13.109375" customWidth="1"/>
    <col min="20" max="20" width="13.6640625" customWidth="1"/>
    <col min="21" max="21" width="14.109375" customWidth="1"/>
    <col min="22" max="22" width="14" customWidth="1"/>
    <col min="23" max="23" width="12.33203125" customWidth="1"/>
    <col min="24" max="24" width="14.6640625" customWidth="1"/>
  </cols>
  <sheetData>
    <row r="2" spans="1:25" ht="18">
      <c r="G2" s="630" t="s">
        <v>1177</v>
      </c>
    </row>
    <row r="4" spans="1:25" s="634" customFormat="1" ht="54" customHeight="1">
      <c r="A4" s="631"/>
      <c r="B4" s="631" t="s">
        <v>1178</v>
      </c>
      <c r="C4" s="631" t="s">
        <v>1179</v>
      </c>
      <c r="D4" s="631" t="s">
        <v>1180</v>
      </c>
      <c r="E4" s="631"/>
      <c r="F4" s="632" t="s">
        <v>1181</v>
      </c>
      <c r="G4" s="632" t="s">
        <v>1182</v>
      </c>
      <c r="H4" s="632" t="s">
        <v>1183</v>
      </c>
      <c r="I4" s="632" t="s">
        <v>422</v>
      </c>
      <c r="J4" s="632" t="s">
        <v>423</v>
      </c>
      <c r="K4" s="632" t="s">
        <v>424</v>
      </c>
      <c r="L4" s="632" t="s">
        <v>425</v>
      </c>
      <c r="M4" s="632" t="s">
        <v>426</v>
      </c>
      <c r="N4" s="632" t="s">
        <v>427</v>
      </c>
      <c r="O4" s="632" t="s">
        <v>1184</v>
      </c>
      <c r="P4" s="632" t="s">
        <v>428</v>
      </c>
      <c r="Q4" s="632" t="s">
        <v>1185</v>
      </c>
      <c r="R4" s="632" t="s">
        <v>1186</v>
      </c>
      <c r="S4" s="632" t="s">
        <v>429</v>
      </c>
      <c r="T4" s="632" t="s">
        <v>1187</v>
      </c>
      <c r="U4" s="632" t="s">
        <v>1188</v>
      </c>
      <c r="V4" s="632" t="s">
        <v>430</v>
      </c>
      <c r="W4" s="632" t="s">
        <v>1189</v>
      </c>
      <c r="X4" s="632" t="s">
        <v>431</v>
      </c>
      <c r="Y4" s="633"/>
    </row>
    <row r="5" spans="1:25" ht="18.75" customHeight="1">
      <c r="A5" s="635"/>
      <c r="B5" s="635"/>
      <c r="C5" s="635"/>
      <c r="D5" s="635" t="s">
        <v>1190</v>
      </c>
      <c r="E5" s="635"/>
      <c r="F5" s="636">
        <f>SUM(F6:F24)</f>
        <v>1146857653.9167497</v>
      </c>
      <c r="G5" s="636">
        <f>SUM(G6:G24)</f>
        <v>1126590254.0940099</v>
      </c>
      <c r="H5" s="636">
        <f t="shared" ref="H5:X5" si="0">SUM(H6:H24)</f>
        <v>44151321.938319996</v>
      </c>
      <c r="I5" s="636">
        <f t="shared" si="0"/>
        <v>48123057.666639999</v>
      </c>
      <c r="J5" s="636">
        <f t="shared" si="0"/>
        <v>97089919.925689965</v>
      </c>
      <c r="K5" s="636">
        <f t="shared" si="0"/>
        <v>33084692.075610001</v>
      </c>
      <c r="L5" s="636">
        <f t="shared" si="0"/>
        <v>94868692.368279994</v>
      </c>
      <c r="M5" s="636">
        <f t="shared" si="0"/>
        <v>141163616.35093999</v>
      </c>
      <c r="N5" s="636">
        <f t="shared" si="0"/>
        <v>101226160.82795</v>
      </c>
      <c r="O5" s="636">
        <f t="shared" si="0"/>
        <v>53376572.034450002</v>
      </c>
      <c r="P5" s="636">
        <f t="shared" si="0"/>
        <v>57375482.151089996</v>
      </c>
      <c r="Q5" s="636">
        <f t="shared" si="0"/>
        <v>42194714.004919998</v>
      </c>
      <c r="R5" s="636">
        <f t="shared" si="0"/>
        <v>87816073.182410017</v>
      </c>
      <c r="S5" s="636">
        <f t="shared" si="0"/>
        <v>51117125.857309997</v>
      </c>
      <c r="T5" s="636">
        <f t="shared" si="0"/>
        <v>49409215.973630011</v>
      </c>
      <c r="U5" s="636">
        <f t="shared" si="0"/>
        <v>35405905.710919999</v>
      </c>
      <c r="V5" s="636">
        <f t="shared" si="0"/>
        <v>52796235.302860007</v>
      </c>
      <c r="W5" s="636">
        <f t="shared" si="0"/>
        <v>43168249.035549998</v>
      </c>
      <c r="X5" s="636">
        <f t="shared" si="0"/>
        <v>94223219.687440023</v>
      </c>
      <c r="Y5" s="6"/>
    </row>
    <row r="6" spans="1:25">
      <c r="A6" s="637">
        <v>1</v>
      </c>
      <c r="B6" s="637" t="s">
        <v>450</v>
      </c>
      <c r="C6" s="637" t="s">
        <v>449</v>
      </c>
      <c r="D6" s="637" t="s">
        <v>1191</v>
      </c>
      <c r="E6" s="635" t="s">
        <v>471</v>
      </c>
      <c r="F6" s="638">
        <v>56207880.204939999</v>
      </c>
      <c r="G6" s="638">
        <f t="shared" ref="G6:G24" si="1">SUM(H6:X6)</f>
        <v>56207880.204939999</v>
      </c>
      <c r="H6" s="638">
        <v>2130191</v>
      </c>
      <c r="I6" s="638">
        <v>2274873.0091399997</v>
      </c>
      <c r="J6" s="638">
        <v>5429155.6549400007</v>
      </c>
      <c r="K6" s="638">
        <v>1692656.9622700003</v>
      </c>
      <c r="L6" s="638">
        <v>5057883.3734199991</v>
      </c>
      <c r="M6" s="638">
        <v>8051265.6888100002</v>
      </c>
      <c r="N6" s="638">
        <v>3781376.6676699999</v>
      </c>
      <c r="O6" s="638">
        <v>3872017.9443900003</v>
      </c>
      <c r="P6" s="638">
        <v>3062954.10782</v>
      </c>
      <c r="Q6" s="638">
        <v>1681888.0592</v>
      </c>
      <c r="R6" s="638">
        <v>3702619.3041999997</v>
      </c>
      <c r="S6" s="638">
        <v>2224228.8650599997</v>
      </c>
      <c r="T6" s="638">
        <v>2706489.8235299997</v>
      </c>
      <c r="U6" s="638">
        <v>1889402.53718</v>
      </c>
      <c r="V6" s="638">
        <v>1876830.4471199999</v>
      </c>
      <c r="W6" s="638">
        <v>1423147.0758700001</v>
      </c>
      <c r="X6" s="638">
        <v>5350899.68432</v>
      </c>
    </row>
    <row r="7" spans="1:25">
      <c r="A7" s="637">
        <v>2</v>
      </c>
      <c r="B7" s="637" t="s">
        <v>408</v>
      </c>
      <c r="C7" s="637" t="s">
        <v>409</v>
      </c>
      <c r="D7" s="637" t="s">
        <v>1192</v>
      </c>
      <c r="E7" s="635" t="s">
        <v>472</v>
      </c>
      <c r="F7" s="638">
        <v>336704053.25213772</v>
      </c>
      <c r="G7" s="638">
        <f t="shared" si="1"/>
        <v>335495084.67534</v>
      </c>
      <c r="H7" s="638">
        <v>14054712.186299996</v>
      </c>
      <c r="I7" s="638">
        <v>16229930.555579999</v>
      </c>
      <c r="J7" s="638">
        <v>37709674.23009</v>
      </c>
      <c r="K7" s="638">
        <v>11491279.576680001</v>
      </c>
      <c r="L7" s="638">
        <v>26550624.02468</v>
      </c>
      <c r="M7" s="638">
        <v>31085182.758069996</v>
      </c>
      <c r="N7" s="638">
        <v>17913199.660250001</v>
      </c>
      <c r="O7" s="638">
        <v>16004249.07614</v>
      </c>
      <c r="P7" s="638">
        <v>19205164.690369997</v>
      </c>
      <c r="Q7" s="638">
        <v>13145121.281160001</v>
      </c>
      <c r="R7" s="638">
        <v>26051229.06927</v>
      </c>
      <c r="S7" s="638">
        <v>15294862.830640001</v>
      </c>
      <c r="T7" s="638">
        <v>16871361.311560001</v>
      </c>
      <c r="U7" s="638">
        <v>13341454.24413</v>
      </c>
      <c r="V7" s="638">
        <v>14319183.832980001</v>
      </c>
      <c r="W7" s="638">
        <v>10946988.82309</v>
      </c>
      <c r="X7" s="638">
        <v>35280866.524349995</v>
      </c>
    </row>
    <row r="8" spans="1:25">
      <c r="A8" s="637">
        <v>3</v>
      </c>
      <c r="B8" s="637" t="s">
        <v>1119</v>
      </c>
      <c r="C8" s="637" t="s">
        <v>1118</v>
      </c>
      <c r="D8" s="637" t="s">
        <v>1193</v>
      </c>
      <c r="E8" s="635" t="s">
        <v>438</v>
      </c>
      <c r="F8" s="638">
        <v>20331883.501729995</v>
      </c>
      <c r="G8" s="638">
        <f t="shared" si="1"/>
        <v>20331883.501730002</v>
      </c>
      <c r="H8" s="638">
        <v>610131.19802999997</v>
      </c>
      <c r="I8" s="638">
        <v>840766.47048999998</v>
      </c>
      <c r="J8" s="638">
        <v>1019562.5838500001</v>
      </c>
      <c r="K8" s="638">
        <v>527865.83343</v>
      </c>
      <c r="L8" s="638">
        <v>1528111.7808700001</v>
      </c>
      <c r="M8" s="638">
        <v>3203177.27104</v>
      </c>
      <c r="N8" s="638">
        <v>4464498</v>
      </c>
      <c r="O8" s="638">
        <v>1698284.53504</v>
      </c>
      <c r="P8" s="638">
        <v>774650.01243</v>
      </c>
      <c r="Q8" s="638">
        <v>833116.60099000006</v>
      </c>
      <c r="R8" s="638">
        <v>1191440.6960199999</v>
      </c>
      <c r="S8" s="638">
        <v>907049.43960000004</v>
      </c>
      <c r="T8" s="638">
        <v>812008.69998000003</v>
      </c>
      <c r="U8" s="638">
        <v>433996.78013999999</v>
      </c>
      <c r="V8" s="638">
        <v>653826.71878</v>
      </c>
      <c r="W8" s="638">
        <v>833396.88104000001</v>
      </c>
      <c r="X8" s="638">
        <v>0</v>
      </c>
    </row>
    <row r="9" spans="1:25">
      <c r="A9" s="637">
        <v>4</v>
      </c>
      <c r="B9" s="637" t="s">
        <v>414</v>
      </c>
      <c r="C9" s="637" t="s">
        <v>1194</v>
      </c>
      <c r="D9" s="637" t="s">
        <v>1195</v>
      </c>
      <c r="E9" s="635" t="s">
        <v>432</v>
      </c>
      <c r="F9" s="638">
        <v>30423217.415969998</v>
      </c>
      <c r="G9" s="638">
        <f t="shared" si="1"/>
        <v>30401853.981599998</v>
      </c>
      <c r="H9" s="638">
        <v>770655.53408000001</v>
      </c>
      <c r="I9" s="638">
        <v>1892448.0825799999</v>
      </c>
      <c r="J9" s="638">
        <v>3199394.8717799997</v>
      </c>
      <c r="K9" s="638">
        <v>549106.62612000003</v>
      </c>
      <c r="L9" s="638">
        <v>1465726.5138300001</v>
      </c>
      <c r="M9" s="638">
        <v>4760979.9924400002</v>
      </c>
      <c r="N9" s="638">
        <v>2194457.5773299998</v>
      </c>
      <c r="O9" s="638">
        <v>2673492.3657900002</v>
      </c>
      <c r="P9" s="638">
        <v>1572593.0222</v>
      </c>
      <c r="Q9" s="638">
        <v>1070655.93998</v>
      </c>
      <c r="R9" s="638">
        <v>2645800.5488899997</v>
      </c>
      <c r="S9" s="638">
        <v>1312287.32764</v>
      </c>
      <c r="T9" s="638">
        <v>1212964.8976499999</v>
      </c>
      <c r="U9" s="638">
        <v>1033683.9947</v>
      </c>
      <c r="V9" s="638">
        <v>1567656.6025799999</v>
      </c>
      <c r="W9" s="638">
        <v>672472.78142999997</v>
      </c>
      <c r="X9" s="638">
        <v>1807477.3025799999</v>
      </c>
    </row>
    <row r="10" spans="1:25">
      <c r="A10" s="637">
        <v>5</v>
      </c>
      <c r="B10" s="637" t="s">
        <v>405</v>
      </c>
      <c r="C10" s="637" t="s">
        <v>406</v>
      </c>
      <c r="D10" s="637" t="s">
        <v>1196</v>
      </c>
      <c r="E10" s="635" t="s">
        <v>1196</v>
      </c>
      <c r="F10" s="638">
        <v>9617348.4167600013</v>
      </c>
      <c r="G10" s="638">
        <f t="shared" si="1"/>
        <v>9617348.4167600013</v>
      </c>
      <c r="H10" s="638">
        <v>162923.82937999998</v>
      </c>
      <c r="I10" s="638">
        <v>240810.07502000002</v>
      </c>
      <c r="J10" s="638">
        <v>283367.31174999999</v>
      </c>
      <c r="K10" s="638">
        <v>356271.62014000001</v>
      </c>
      <c r="L10" s="638">
        <v>738104.87819000008</v>
      </c>
      <c r="M10" s="638">
        <v>1541017.9702000001</v>
      </c>
      <c r="N10" s="638">
        <v>1277293.9975399999</v>
      </c>
      <c r="O10" s="638">
        <v>1004113.14812</v>
      </c>
      <c r="P10" s="638">
        <v>516607.42183000001</v>
      </c>
      <c r="Q10" s="638">
        <v>288938.21006999997</v>
      </c>
      <c r="R10" s="638">
        <v>623082.52801999997</v>
      </c>
      <c r="S10" s="638">
        <v>604568.23720000009</v>
      </c>
      <c r="T10" s="638">
        <v>493445.31199999998</v>
      </c>
      <c r="U10" s="638">
        <v>374482.26387000002</v>
      </c>
      <c r="V10" s="638">
        <v>549709.99636999995</v>
      </c>
      <c r="W10" s="638">
        <v>203974.57380000001</v>
      </c>
      <c r="X10" s="638">
        <v>358637.04326000001</v>
      </c>
    </row>
    <row r="11" spans="1:25">
      <c r="A11" s="637">
        <v>6</v>
      </c>
      <c r="B11" s="637" t="s">
        <v>405</v>
      </c>
      <c r="C11" s="637" t="s">
        <v>406</v>
      </c>
      <c r="D11" s="637" t="s">
        <v>1197</v>
      </c>
      <c r="E11" s="635" t="s">
        <v>1197</v>
      </c>
      <c r="F11" s="638">
        <v>13270974.96477</v>
      </c>
      <c r="G11" s="638">
        <f t="shared" si="1"/>
        <v>13207838.49539</v>
      </c>
      <c r="H11" s="638">
        <v>308651.01347000001</v>
      </c>
      <c r="I11" s="638">
        <v>501941.49364</v>
      </c>
      <c r="J11" s="638">
        <v>390730.49116000003</v>
      </c>
      <c r="K11" s="638">
        <v>125422.66747</v>
      </c>
      <c r="L11" s="638">
        <v>850919.98138000001</v>
      </c>
      <c r="M11" s="638">
        <v>3978467.9379500002</v>
      </c>
      <c r="N11" s="638">
        <v>3176672.13533</v>
      </c>
      <c r="O11" s="638">
        <v>0</v>
      </c>
      <c r="P11" s="638">
        <v>251296</v>
      </c>
      <c r="Q11" s="638">
        <v>325734.84031</v>
      </c>
      <c r="R11" s="638">
        <v>761619.12504999992</v>
      </c>
      <c r="S11" s="638">
        <v>334714.28625999996</v>
      </c>
      <c r="T11" s="638">
        <v>239883.04912000001</v>
      </c>
      <c r="U11" s="638">
        <v>209138.77909999999</v>
      </c>
      <c r="V11" s="638">
        <v>453147.9</v>
      </c>
      <c r="W11" s="638">
        <v>874337.57088999997</v>
      </c>
      <c r="X11" s="638">
        <v>425161.22425999999</v>
      </c>
    </row>
    <row r="12" spans="1:25">
      <c r="A12" s="637">
        <v>7</v>
      </c>
      <c r="B12" s="637" t="s">
        <v>405</v>
      </c>
      <c r="C12" s="637" t="s">
        <v>406</v>
      </c>
      <c r="D12" s="637" t="s">
        <v>1198</v>
      </c>
      <c r="E12" s="635" t="s">
        <v>1198</v>
      </c>
      <c r="F12" s="638">
        <v>51890489.831974037</v>
      </c>
      <c r="G12" s="638">
        <f t="shared" si="1"/>
        <v>51667787.06177</v>
      </c>
      <c r="H12" s="638">
        <v>1677542.65894</v>
      </c>
      <c r="I12" s="638">
        <v>1914394.7319699998</v>
      </c>
      <c r="J12" s="638">
        <v>3270529.8141400004</v>
      </c>
      <c r="K12" s="638">
        <v>1047387.4325499999</v>
      </c>
      <c r="L12" s="638">
        <v>5410542.0669799997</v>
      </c>
      <c r="M12" s="638">
        <v>11292974.88892</v>
      </c>
      <c r="N12" s="638">
        <v>5245169.1156100007</v>
      </c>
      <c r="O12" s="638">
        <v>2141109.2910500001</v>
      </c>
      <c r="P12" s="638">
        <v>1573455.5020899998</v>
      </c>
      <c r="Q12" s="638">
        <v>1876619.7313500002</v>
      </c>
      <c r="R12" s="638">
        <v>4157115.70083</v>
      </c>
      <c r="S12" s="638">
        <v>2677441.6993299997</v>
      </c>
      <c r="T12" s="638">
        <v>1575790.3375799998</v>
      </c>
      <c r="U12" s="638">
        <v>1104419.4833199999</v>
      </c>
      <c r="V12" s="638">
        <v>2410149.19992</v>
      </c>
      <c r="W12" s="638">
        <v>2568728.7631399999</v>
      </c>
      <c r="X12" s="638">
        <v>1724416.64405</v>
      </c>
    </row>
    <row r="13" spans="1:25">
      <c r="A13" s="637">
        <v>8</v>
      </c>
      <c r="B13" s="637" t="s">
        <v>416</v>
      </c>
      <c r="C13" s="637" t="s">
        <v>1115</v>
      </c>
      <c r="D13" s="637" t="s">
        <v>1199</v>
      </c>
      <c r="E13" s="635" t="s">
        <v>436</v>
      </c>
      <c r="F13" s="638">
        <v>2646848.3111879346</v>
      </c>
      <c r="G13" s="638">
        <f t="shared" si="1"/>
        <v>2629004.3881100006</v>
      </c>
      <c r="H13" s="638">
        <v>129580.24243000001</v>
      </c>
      <c r="I13" s="638">
        <v>42437.803670000001</v>
      </c>
      <c r="J13" s="638">
        <v>139588.31574000002</v>
      </c>
      <c r="K13" s="638">
        <v>34070.813369999996</v>
      </c>
      <c r="L13" s="638">
        <v>239552.99125999998</v>
      </c>
      <c r="M13" s="638">
        <v>333167.34888000001</v>
      </c>
      <c r="N13" s="638">
        <v>126555.64752</v>
      </c>
      <c r="O13" s="638">
        <v>179349.68675999998</v>
      </c>
      <c r="P13" s="638">
        <v>197920.68047999998</v>
      </c>
      <c r="Q13" s="638">
        <v>211439.38799000002</v>
      </c>
      <c r="R13" s="638">
        <v>229577.8106</v>
      </c>
      <c r="S13" s="638">
        <v>227369.93046</v>
      </c>
      <c r="T13" s="638">
        <v>222633.10818000001</v>
      </c>
      <c r="U13" s="638">
        <v>69043.042620000007</v>
      </c>
      <c r="V13" s="638">
        <v>92489.150400000013</v>
      </c>
      <c r="W13" s="638">
        <v>114345.58148000001</v>
      </c>
      <c r="X13" s="638">
        <v>39882.846270000002</v>
      </c>
    </row>
    <row r="14" spans="1:25">
      <c r="A14" s="637">
        <v>9</v>
      </c>
      <c r="B14" s="637" t="s">
        <v>461</v>
      </c>
      <c r="C14" s="637" t="s">
        <v>460</v>
      </c>
      <c r="D14" s="637" t="s">
        <v>1200</v>
      </c>
      <c r="E14" s="635" t="s">
        <v>473</v>
      </c>
      <c r="F14" s="638">
        <v>16642794.16808</v>
      </c>
      <c r="G14" s="638">
        <f t="shared" si="1"/>
        <v>16275838.58189</v>
      </c>
      <c r="H14" s="638">
        <v>402576.92487000005</v>
      </c>
      <c r="I14" s="638">
        <v>734217.87578999996</v>
      </c>
      <c r="J14" s="638">
        <v>537062.74737999996</v>
      </c>
      <c r="K14" s="638">
        <v>704089.09256000014</v>
      </c>
      <c r="L14" s="638">
        <v>1379922.4369599998</v>
      </c>
      <c r="M14" s="638">
        <v>2903051.1250800006</v>
      </c>
      <c r="N14" s="638">
        <v>1311421.6993499997</v>
      </c>
      <c r="O14" s="638">
        <v>952093.13825999992</v>
      </c>
      <c r="P14" s="638">
        <v>626277.25158000004</v>
      </c>
      <c r="Q14" s="638">
        <v>619324.64514000015</v>
      </c>
      <c r="R14" s="638">
        <v>1834079.9084400001</v>
      </c>
      <c r="S14" s="638">
        <v>866984.31554999994</v>
      </c>
      <c r="T14" s="638">
        <v>874612.3457200001</v>
      </c>
      <c r="U14" s="638">
        <v>383169.84059999994</v>
      </c>
      <c r="V14" s="638">
        <v>958235.14919999999</v>
      </c>
      <c r="W14" s="638">
        <v>417124.89158</v>
      </c>
      <c r="X14" s="638">
        <v>771595.19383</v>
      </c>
    </row>
    <row r="15" spans="1:25">
      <c r="A15" s="637">
        <v>10</v>
      </c>
      <c r="B15" s="637" t="s">
        <v>443</v>
      </c>
      <c r="C15" s="637" t="s">
        <v>1201</v>
      </c>
      <c r="D15" s="637" t="s">
        <v>1202</v>
      </c>
      <c r="E15" s="635" t="s">
        <v>439</v>
      </c>
      <c r="F15" s="638">
        <v>12777118.935710002</v>
      </c>
      <c r="G15" s="638">
        <f t="shared" si="1"/>
        <v>12777108.935710002</v>
      </c>
      <c r="H15" s="638">
        <v>393987.10719999997</v>
      </c>
      <c r="I15" s="638">
        <v>341252.34602999996</v>
      </c>
      <c r="J15" s="638">
        <v>1053609.1937599999</v>
      </c>
      <c r="K15" s="638">
        <v>215359.82899000001</v>
      </c>
      <c r="L15" s="638">
        <v>1083404.912</v>
      </c>
      <c r="M15" s="638">
        <v>2301935.8064699997</v>
      </c>
      <c r="N15" s="638">
        <v>716955.00230999989</v>
      </c>
      <c r="O15" s="638">
        <v>1016168.9440499999</v>
      </c>
      <c r="P15" s="638">
        <v>651283.49502000003</v>
      </c>
      <c r="Q15" s="638">
        <v>336093.41029000003</v>
      </c>
      <c r="R15" s="638">
        <v>1238455.20282</v>
      </c>
      <c r="S15" s="638">
        <v>837972.94359000004</v>
      </c>
      <c r="T15" s="638">
        <v>320075.12448</v>
      </c>
      <c r="U15" s="638">
        <v>288833.60198000004</v>
      </c>
      <c r="V15" s="638">
        <v>733293.12303999998</v>
      </c>
      <c r="W15" s="638">
        <v>544410.77503000002</v>
      </c>
      <c r="X15" s="638">
        <v>704018.11864999996</v>
      </c>
    </row>
    <row r="16" spans="1:25">
      <c r="A16" s="637">
        <v>11</v>
      </c>
      <c r="B16" s="637" t="s">
        <v>405</v>
      </c>
      <c r="C16" s="637" t="s">
        <v>406</v>
      </c>
      <c r="D16" s="637" t="s">
        <v>1203</v>
      </c>
      <c r="E16" s="635" t="s">
        <v>462</v>
      </c>
      <c r="F16" s="638">
        <v>58885466.817757003</v>
      </c>
      <c r="G16" s="638">
        <f t="shared" si="1"/>
        <v>58884710.139980003</v>
      </c>
      <c r="H16" s="638">
        <v>3494526.2309100004</v>
      </c>
      <c r="I16" s="638">
        <v>2731168.2141199997</v>
      </c>
      <c r="J16" s="638">
        <v>12138872.303879999</v>
      </c>
      <c r="K16" s="638">
        <v>1702382.63063</v>
      </c>
      <c r="L16" s="638">
        <v>5240050.6970999995</v>
      </c>
      <c r="M16" s="638">
        <v>0</v>
      </c>
      <c r="N16" s="638">
        <v>0</v>
      </c>
      <c r="O16" s="638">
        <v>0</v>
      </c>
      <c r="P16" s="638">
        <v>4729802.2642000001</v>
      </c>
      <c r="Q16" s="638">
        <v>2890105.20285</v>
      </c>
      <c r="R16" s="638">
        <v>1553345.3064999999</v>
      </c>
      <c r="S16" s="638">
        <v>2582268.6357</v>
      </c>
      <c r="T16" s="638">
        <v>3885900.2368000001</v>
      </c>
      <c r="U16" s="638">
        <v>1499701.9950000001</v>
      </c>
      <c r="V16" s="638">
        <v>1597990.2984899997</v>
      </c>
      <c r="W16" s="638">
        <v>2869633.5778999999</v>
      </c>
      <c r="X16" s="638">
        <v>11968962.5459</v>
      </c>
    </row>
    <row r="17" spans="1:124">
      <c r="A17" s="637">
        <v>12</v>
      </c>
      <c r="B17" s="637" t="s">
        <v>405</v>
      </c>
      <c r="C17" s="637" t="s">
        <v>1204</v>
      </c>
      <c r="D17" s="637" t="s">
        <v>1205</v>
      </c>
      <c r="E17" s="635" t="s">
        <v>1205</v>
      </c>
      <c r="F17" s="638">
        <v>40889431.287259988</v>
      </c>
      <c r="G17" s="638">
        <f t="shared" si="1"/>
        <v>40888797.699760005</v>
      </c>
      <c r="H17" s="638">
        <v>1839741.1494499999</v>
      </c>
      <c r="I17" s="638">
        <v>1993014.5585500002</v>
      </c>
      <c r="J17" s="638">
        <v>3178722.3675500001</v>
      </c>
      <c r="K17" s="638">
        <v>2134832.1678899997</v>
      </c>
      <c r="L17" s="638">
        <v>3501142.7115500001</v>
      </c>
      <c r="M17" s="638">
        <v>3820166.4653799995</v>
      </c>
      <c r="N17" s="638">
        <v>1993202.4135399999</v>
      </c>
      <c r="O17" s="638">
        <v>0</v>
      </c>
      <c r="P17" s="638">
        <v>2486522.4323299997</v>
      </c>
      <c r="Q17" s="638">
        <v>1887921.0243199999</v>
      </c>
      <c r="R17" s="638">
        <v>2856295.9315699995</v>
      </c>
      <c r="S17" s="638">
        <v>2279953.4507800001</v>
      </c>
      <c r="T17" s="638">
        <v>2892418.1028299998</v>
      </c>
      <c r="U17" s="638">
        <v>1550980.0088300002</v>
      </c>
      <c r="V17" s="638">
        <v>2455860.6689200001</v>
      </c>
      <c r="W17" s="638">
        <v>1679381.7985799999</v>
      </c>
      <c r="X17" s="638">
        <v>4338642.4476899998</v>
      </c>
    </row>
    <row r="18" spans="1:124">
      <c r="A18" s="637">
        <v>13</v>
      </c>
      <c r="B18" s="637" t="s">
        <v>405</v>
      </c>
      <c r="C18" s="637" t="s">
        <v>619</v>
      </c>
      <c r="D18" s="637" t="s">
        <v>1206</v>
      </c>
      <c r="E18" s="635" t="s">
        <v>475</v>
      </c>
      <c r="F18" s="638">
        <v>37200056.991349995</v>
      </c>
      <c r="G18" s="638">
        <f t="shared" si="1"/>
        <v>37200056.991349995</v>
      </c>
      <c r="H18" s="638">
        <v>1962288.55342</v>
      </c>
      <c r="I18" s="638">
        <v>1812368.5662499997</v>
      </c>
      <c r="J18" s="638">
        <v>2659207.5065400004</v>
      </c>
      <c r="K18" s="638">
        <v>917510.64091999992</v>
      </c>
      <c r="L18" s="638">
        <v>3980457.7754199998</v>
      </c>
      <c r="M18" s="638">
        <v>3456091.5864499998</v>
      </c>
      <c r="N18" s="638">
        <v>2094223.7431699999</v>
      </c>
      <c r="O18" s="638">
        <v>2001024.5432499999</v>
      </c>
      <c r="P18" s="638">
        <v>1736306.4874800001</v>
      </c>
      <c r="Q18" s="638">
        <v>1597139.6536600001</v>
      </c>
      <c r="R18" s="638">
        <v>3267539.8522399999</v>
      </c>
      <c r="S18" s="638">
        <v>2236467.22089</v>
      </c>
      <c r="T18" s="638">
        <v>2031018.8066099999</v>
      </c>
      <c r="U18" s="638">
        <v>941776.33609</v>
      </c>
      <c r="V18" s="638">
        <v>2155821.6061999998</v>
      </c>
      <c r="W18" s="638">
        <v>1439918.4532499998</v>
      </c>
      <c r="X18" s="638">
        <v>2910895.6595100001</v>
      </c>
    </row>
    <row r="19" spans="1:124">
      <c r="A19" s="637">
        <v>14</v>
      </c>
      <c r="B19" s="637" t="s">
        <v>410</v>
      </c>
      <c r="C19" s="637" t="s">
        <v>460</v>
      </c>
      <c r="D19" s="637" t="s">
        <v>1207</v>
      </c>
      <c r="E19" s="635" t="s">
        <v>459</v>
      </c>
      <c r="F19" s="638">
        <v>27721667.648387466</v>
      </c>
      <c r="G19" s="638">
        <f t="shared" si="1"/>
        <v>21921145.828020003</v>
      </c>
      <c r="H19" s="638">
        <v>821895.01928000001</v>
      </c>
      <c r="I19" s="638">
        <v>1004045.6802000001</v>
      </c>
      <c r="J19" s="638">
        <v>1778517.51477</v>
      </c>
      <c r="K19" s="638">
        <v>380051.60306999995</v>
      </c>
      <c r="L19" s="638">
        <v>2113557.1369999996</v>
      </c>
      <c r="M19" s="638">
        <v>2859366.7874900014</v>
      </c>
      <c r="N19" s="638">
        <v>2800174.0393700004</v>
      </c>
      <c r="O19" s="638">
        <v>809008.94345000002</v>
      </c>
      <c r="P19" s="638">
        <v>1136889.73544</v>
      </c>
      <c r="Q19" s="638">
        <v>617135.1288200001</v>
      </c>
      <c r="R19" s="638">
        <v>2037037.08094</v>
      </c>
      <c r="S19" s="638">
        <v>993757.16622000013</v>
      </c>
      <c r="T19" s="638">
        <v>774231.82747999998</v>
      </c>
      <c r="U19" s="638">
        <v>454111.87777000014</v>
      </c>
      <c r="V19" s="638">
        <v>1063706.3344000001</v>
      </c>
      <c r="W19" s="638">
        <v>819303.85808999999</v>
      </c>
      <c r="X19" s="638">
        <v>1458356.0942299997</v>
      </c>
    </row>
    <row r="20" spans="1:124">
      <c r="A20" s="637">
        <v>15</v>
      </c>
      <c r="B20" s="637" t="s">
        <v>1117</v>
      </c>
      <c r="C20" s="637" t="s">
        <v>1118</v>
      </c>
      <c r="D20" s="637" t="s">
        <v>1208</v>
      </c>
      <c r="E20" s="635" t="s">
        <v>474</v>
      </c>
      <c r="F20" s="638">
        <v>1681729.1818600001</v>
      </c>
      <c r="G20" s="638">
        <f t="shared" si="1"/>
        <v>1651232.4120600005</v>
      </c>
      <c r="H20" s="638">
        <v>36017.1656</v>
      </c>
      <c r="I20" s="638">
        <v>76236.262119999999</v>
      </c>
      <c r="J20" s="638">
        <v>120713.90956999999</v>
      </c>
      <c r="K20" s="638">
        <v>53915.428189999999</v>
      </c>
      <c r="L20" s="638">
        <v>162970.28135</v>
      </c>
      <c r="M20" s="638">
        <v>265943.46480000002</v>
      </c>
      <c r="N20" s="638">
        <v>96291.945120000004</v>
      </c>
      <c r="O20" s="638">
        <v>0</v>
      </c>
      <c r="P20" s="638">
        <v>53034.545140000002</v>
      </c>
      <c r="Q20" s="638">
        <v>93798.941959999996</v>
      </c>
      <c r="R20" s="638">
        <v>147372.18286</v>
      </c>
      <c r="S20" s="638">
        <v>125297.05037000001</v>
      </c>
      <c r="T20" s="638">
        <v>41747.252909999996</v>
      </c>
      <c r="U20" s="638">
        <v>23795.264320000002</v>
      </c>
      <c r="V20" s="638">
        <v>79108.861980000001</v>
      </c>
      <c r="W20" s="638">
        <v>58653.244840000007</v>
      </c>
      <c r="X20" s="638">
        <v>216336.61093</v>
      </c>
    </row>
    <row r="21" spans="1:124">
      <c r="A21" s="637">
        <v>16</v>
      </c>
      <c r="B21" s="637" t="s">
        <v>405</v>
      </c>
      <c r="C21" s="637" t="s">
        <v>406</v>
      </c>
      <c r="D21" s="637" t="s">
        <v>1209</v>
      </c>
      <c r="E21" s="635" t="s">
        <v>434</v>
      </c>
      <c r="F21" s="638">
        <v>135467857.42771998</v>
      </c>
      <c r="G21" s="638">
        <f t="shared" si="1"/>
        <v>124676017.79491001</v>
      </c>
      <c r="H21" s="638">
        <v>3427994.3924799999</v>
      </c>
      <c r="I21" s="638">
        <v>5011691.8125799997</v>
      </c>
      <c r="J21" s="638">
        <v>4783834.6947799996</v>
      </c>
      <c r="K21" s="638">
        <v>2582554.6759600001</v>
      </c>
      <c r="L21" s="638">
        <v>10082725.865329999</v>
      </c>
      <c r="M21" s="638">
        <v>18478118.731900003</v>
      </c>
      <c r="N21" s="638">
        <v>21824063.325070005</v>
      </c>
      <c r="O21" s="638">
        <v>6163421.9807899967</v>
      </c>
      <c r="P21" s="638">
        <v>6646368.3194200005</v>
      </c>
      <c r="Q21" s="638">
        <v>3433113.07565</v>
      </c>
      <c r="R21" s="638">
        <v>10520230.119690001</v>
      </c>
      <c r="S21" s="638">
        <v>4657849.4527099999</v>
      </c>
      <c r="T21" s="638">
        <v>4839361.2832500003</v>
      </c>
      <c r="U21" s="638">
        <v>3805327.87011</v>
      </c>
      <c r="V21" s="638">
        <v>5893225.3190100007</v>
      </c>
      <c r="W21" s="638">
        <v>4026091.8941700002</v>
      </c>
      <c r="X21" s="638">
        <v>8500044.9820099995</v>
      </c>
    </row>
    <row r="22" spans="1:124">
      <c r="A22" s="637">
        <v>17</v>
      </c>
      <c r="B22" s="637" t="s">
        <v>405</v>
      </c>
      <c r="C22" s="637" t="s">
        <v>406</v>
      </c>
      <c r="D22" s="637" t="s">
        <v>1210</v>
      </c>
      <c r="E22" s="635" t="s">
        <v>463</v>
      </c>
      <c r="F22" s="638">
        <v>4015221.2534099999</v>
      </c>
      <c r="G22" s="638">
        <f t="shared" si="1"/>
        <v>3937101.6697499994</v>
      </c>
      <c r="H22" s="638">
        <v>31527.491770000001</v>
      </c>
      <c r="I22" s="638">
        <v>925.63454000000002</v>
      </c>
      <c r="J22" s="638">
        <v>34560.876850000001</v>
      </c>
      <c r="K22" s="638">
        <v>39241.017289999996</v>
      </c>
      <c r="L22" s="638">
        <v>24170.54868</v>
      </c>
      <c r="M22" s="638">
        <v>504957.22745000001</v>
      </c>
      <c r="N22" s="638">
        <v>3151718.7510799998</v>
      </c>
      <c r="O22" s="638">
        <v>4469.0554400000001</v>
      </c>
      <c r="P22" s="638">
        <v>0</v>
      </c>
      <c r="Q22" s="638">
        <v>8771.2094800000013</v>
      </c>
      <c r="R22" s="638">
        <v>65516.043030000001</v>
      </c>
      <c r="S22" s="638">
        <v>12410.966960000002</v>
      </c>
      <c r="T22" s="638">
        <v>0</v>
      </c>
      <c r="U22" s="638">
        <v>0</v>
      </c>
      <c r="V22" s="638">
        <v>51479.257770000004</v>
      </c>
      <c r="W22" s="638">
        <v>0</v>
      </c>
      <c r="X22" s="638">
        <v>7353.5894100000005</v>
      </c>
      <c r="Y22" s="639"/>
      <c r="Z22" s="639"/>
    </row>
    <row r="23" spans="1:124">
      <c r="A23" s="637">
        <v>18</v>
      </c>
      <c r="B23" s="637" t="s">
        <v>261</v>
      </c>
      <c r="C23" s="637" t="s">
        <v>466</v>
      </c>
      <c r="D23" s="637" t="s">
        <v>1211</v>
      </c>
      <c r="E23" s="635" t="s">
        <v>464</v>
      </c>
      <c r="F23" s="638">
        <v>174499891.31272581</v>
      </c>
      <c r="G23" s="638">
        <f t="shared" si="1"/>
        <v>173181741.31493995</v>
      </c>
      <c r="H23" s="638">
        <v>7304584.2407099986</v>
      </c>
      <c r="I23" s="638">
        <v>6230581.4943699995</v>
      </c>
      <c r="J23" s="638">
        <v>10724253.53716</v>
      </c>
      <c r="K23" s="638">
        <v>5420919.4580800002</v>
      </c>
      <c r="L23" s="638">
        <v>14456244.392279999</v>
      </c>
      <c r="M23" s="638">
        <v>24453459.29961</v>
      </c>
      <c r="N23" s="638">
        <v>19370919.107689999</v>
      </c>
      <c r="O23" s="638">
        <v>9425730.3819200005</v>
      </c>
      <c r="P23" s="638">
        <v>6832935.1832600003</v>
      </c>
      <c r="Q23" s="638">
        <v>5823126.661700001</v>
      </c>
      <c r="R23" s="638">
        <v>15497220.771440005</v>
      </c>
      <c r="S23" s="638">
        <v>7456882.03835</v>
      </c>
      <c r="T23" s="638">
        <v>5466193.4539500009</v>
      </c>
      <c r="U23" s="638">
        <v>4679180.7911599996</v>
      </c>
      <c r="V23" s="638">
        <v>10891460.835700002</v>
      </c>
      <c r="W23" s="638">
        <v>8057068.4913699999</v>
      </c>
      <c r="X23" s="638">
        <v>11090981.176189998</v>
      </c>
      <c r="Y23" s="639"/>
      <c r="Z23" s="639"/>
    </row>
    <row r="24" spans="1:124">
      <c r="A24" s="637">
        <v>19</v>
      </c>
      <c r="B24" s="637" t="s">
        <v>453</v>
      </c>
      <c r="C24" s="637" t="s">
        <v>454</v>
      </c>
      <c r="D24" s="637" t="s">
        <v>470</v>
      </c>
      <c r="E24" s="635" t="s">
        <v>1131</v>
      </c>
      <c r="F24" s="638">
        <v>115983722.99302003</v>
      </c>
      <c r="G24" s="638">
        <f t="shared" si="1"/>
        <v>115637822</v>
      </c>
      <c r="H24" s="638">
        <v>4591796</v>
      </c>
      <c r="I24" s="638">
        <v>4249953</v>
      </c>
      <c r="J24" s="638">
        <v>8638562</v>
      </c>
      <c r="K24" s="638">
        <v>3109774</v>
      </c>
      <c r="L24" s="638">
        <v>11002580</v>
      </c>
      <c r="M24" s="638">
        <v>17874292</v>
      </c>
      <c r="N24" s="638">
        <v>9687968</v>
      </c>
      <c r="O24" s="638">
        <v>5432039</v>
      </c>
      <c r="P24" s="638">
        <v>5321421</v>
      </c>
      <c r="Q24" s="638">
        <v>5454671</v>
      </c>
      <c r="R24" s="638">
        <v>9436496</v>
      </c>
      <c r="S24" s="638">
        <v>5484760</v>
      </c>
      <c r="T24" s="638">
        <v>4149081</v>
      </c>
      <c r="U24" s="638">
        <v>3323407</v>
      </c>
      <c r="V24" s="638">
        <v>4993060</v>
      </c>
      <c r="W24" s="638">
        <v>5619270</v>
      </c>
      <c r="X24" s="638">
        <v>7268692</v>
      </c>
      <c r="Y24" s="639"/>
      <c r="Z24" s="639"/>
    </row>
    <row r="25" spans="1:124"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639"/>
    </row>
    <row r="26" spans="1:124"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</row>
    <row r="27" spans="1:124" s="634" customFormat="1" ht="45.75" customHeight="1">
      <c r="A27" s="631"/>
      <c r="B27" s="631" t="s">
        <v>1178</v>
      </c>
      <c r="C27" s="631" t="s">
        <v>1179</v>
      </c>
      <c r="D27" s="631" t="s">
        <v>1212</v>
      </c>
      <c r="E27" s="631"/>
      <c r="F27" s="640" t="s">
        <v>1181</v>
      </c>
      <c r="G27" s="640" t="s">
        <v>1182</v>
      </c>
      <c r="H27" s="640" t="s">
        <v>1183</v>
      </c>
      <c r="I27" s="640" t="s">
        <v>422</v>
      </c>
      <c r="J27" s="640" t="s">
        <v>423</v>
      </c>
      <c r="K27" s="640" t="s">
        <v>424</v>
      </c>
      <c r="L27" s="640" t="s">
        <v>425</v>
      </c>
      <c r="M27" s="640" t="s">
        <v>426</v>
      </c>
      <c r="N27" s="640" t="s">
        <v>427</v>
      </c>
      <c r="O27" s="640" t="s">
        <v>1184</v>
      </c>
      <c r="P27" s="640" t="s">
        <v>428</v>
      </c>
      <c r="Q27" s="640" t="s">
        <v>1185</v>
      </c>
      <c r="R27" s="640" t="s">
        <v>1186</v>
      </c>
      <c r="S27" s="640" t="s">
        <v>429</v>
      </c>
      <c r="T27" s="640" t="s">
        <v>1187</v>
      </c>
      <c r="U27" s="640" t="s">
        <v>1188</v>
      </c>
      <c r="V27" s="640" t="s">
        <v>430</v>
      </c>
      <c r="W27" s="640" t="s">
        <v>1189</v>
      </c>
      <c r="X27" s="640" t="s">
        <v>431</v>
      </c>
    </row>
    <row r="28" spans="1:124">
      <c r="A28" s="637"/>
      <c r="B28" s="637"/>
      <c r="C28" s="637"/>
      <c r="D28" s="637" t="s">
        <v>465</v>
      </c>
      <c r="E28" s="635"/>
      <c r="F28" s="638">
        <f>SUM(F29:F41)</f>
        <v>1146857653.91675</v>
      </c>
      <c r="G28" s="638">
        <f t="shared" ref="G28:X28" si="2">SUM(G29:G41)</f>
        <v>1126590254.0940099</v>
      </c>
      <c r="H28" s="638">
        <f t="shared" si="2"/>
        <v>44151321.938319989</v>
      </c>
      <c r="I28" s="638">
        <f t="shared" si="2"/>
        <v>48123057.666639991</v>
      </c>
      <c r="J28" s="638">
        <f t="shared" si="2"/>
        <v>97089919.92568998</v>
      </c>
      <c r="K28" s="638">
        <f t="shared" si="2"/>
        <v>33084692.075610004</v>
      </c>
      <c r="L28" s="638">
        <f t="shared" si="2"/>
        <v>94868692.368279994</v>
      </c>
      <c r="M28" s="638">
        <f t="shared" si="2"/>
        <v>141163616.35093999</v>
      </c>
      <c r="N28" s="638">
        <f t="shared" si="2"/>
        <v>101226160.82795</v>
      </c>
      <c r="O28" s="638">
        <f t="shared" si="2"/>
        <v>53376572.034449995</v>
      </c>
      <c r="P28" s="638">
        <f t="shared" si="2"/>
        <v>57375482.151090004</v>
      </c>
      <c r="Q28" s="638">
        <f t="shared" si="2"/>
        <v>42194714.004920006</v>
      </c>
      <c r="R28" s="638">
        <f t="shared" si="2"/>
        <v>87816073.182410002</v>
      </c>
      <c r="S28" s="638">
        <f t="shared" si="2"/>
        <v>51117125.857310005</v>
      </c>
      <c r="T28" s="638">
        <f t="shared" si="2"/>
        <v>49409215.973630019</v>
      </c>
      <c r="U28" s="638">
        <f t="shared" si="2"/>
        <v>35405905.710919999</v>
      </c>
      <c r="V28" s="638">
        <f t="shared" si="2"/>
        <v>52796235.302860007</v>
      </c>
      <c r="W28" s="638">
        <f t="shared" si="2"/>
        <v>43168249.035549998</v>
      </c>
      <c r="X28" s="638">
        <f t="shared" si="2"/>
        <v>94223219.687439993</v>
      </c>
    </row>
    <row r="29" spans="1:124">
      <c r="A29" s="637">
        <v>1</v>
      </c>
      <c r="B29" s="637" t="s">
        <v>405</v>
      </c>
      <c r="C29" s="637" t="s">
        <v>406</v>
      </c>
      <c r="D29" s="637" t="s">
        <v>1213</v>
      </c>
      <c r="E29" s="635"/>
      <c r="F29" s="638">
        <f>F21+F22+F10+F11+F12+F16</f>
        <v>273147358.71239102</v>
      </c>
      <c r="G29" s="638">
        <f>SUM(H29:X29)</f>
        <v>261990803.57856005</v>
      </c>
      <c r="H29" s="638">
        <f t="shared" ref="H29:X29" si="3">H21+H22+H10+H11+H12+H16</f>
        <v>9103165.6169500016</v>
      </c>
      <c r="I29" s="638">
        <f t="shared" si="3"/>
        <v>10400931.96187</v>
      </c>
      <c r="J29" s="638">
        <f t="shared" si="3"/>
        <v>20901895.492559999</v>
      </c>
      <c r="K29" s="638">
        <f t="shared" si="3"/>
        <v>5853260.0440400001</v>
      </c>
      <c r="L29" s="638">
        <f t="shared" si="3"/>
        <v>22346514.037659999</v>
      </c>
      <c r="M29" s="638">
        <f t="shared" si="3"/>
        <v>35795536.756420001</v>
      </c>
      <c r="N29" s="638">
        <f t="shared" si="3"/>
        <v>34674917.324630007</v>
      </c>
      <c r="O29" s="638">
        <f t="shared" si="3"/>
        <v>9313113.4753999971</v>
      </c>
      <c r="P29" s="638">
        <f t="shared" si="3"/>
        <v>13717529.507540001</v>
      </c>
      <c r="Q29" s="638">
        <f t="shared" si="3"/>
        <v>8823282.2697100006</v>
      </c>
      <c r="R29" s="638">
        <f t="shared" si="3"/>
        <v>17680908.823120002</v>
      </c>
      <c r="S29" s="638">
        <f t="shared" si="3"/>
        <v>10869253.27816</v>
      </c>
      <c r="T29" s="638">
        <f t="shared" si="3"/>
        <v>11034380.21875</v>
      </c>
      <c r="U29" s="638">
        <f t="shared" si="3"/>
        <v>6993070.3914000001</v>
      </c>
      <c r="V29" s="638">
        <f t="shared" si="3"/>
        <v>10955701.97156</v>
      </c>
      <c r="W29" s="638">
        <f t="shared" si="3"/>
        <v>10542766.379900001</v>
      </c>
      <c r="X29" s="638">
        <f t="shared" si="3"/>
        <v>22984576.028889999</v>
      </c>
      <c r="DT29">
        <v>115983722.99302003</v>
      </c>
    </row>
    <row r="30" spans="1:124">
      <c r="A30" s="637">
        <v>2</v>
      </c>
      <c r="B30" s="637" t="s">
        <v>405</v>
      </c>
      <c r="C30" s="637" t="s">
        <v>619</v>
      </c>
      <c r="D30" s="637" t="s">
        <v>1206</v>
      </c>
      <c r="E30" s="635"/>
      <c r="F30" s="638">
        <f>F18</f>
        <v>37200056.991349995</v>
      </c>
      <c r="G30" s="638">
        <f t="shared" ref="G30:G41" si="4">SUM(H30:X30)</f>
        <v>37200056.991349995</v>
      </c>
      <c r="H30" s="638">
        <f>H18</f>
        <v>1962288.55342</v>
      </c>
      <c r="I30" s="638">
        <f t="shared" ref="I30:X30" si="5">I18</f>
        <v>1812368.5662499997</v>
      </c>
      <c r="J30" s="638">
        <f t="shared" si="5"/>
        <v>2659207.5065400004</v>
      </c>
      <c r="K30" s="638">
        <f t="shared" si="5"/>
        <v>917510.64091999992</v>
      </c>
      <c r="L30" s="638">
        <f t="shared" si="5"/>
        <v>3980457.7754199998</v>
      </c>
      <c r="M30" s="638">
        <f t="shared" si="5"/>
        <v>3456091.5864499998</v>
      </c>
      <c r="N30" s="638">
        <f t="shared" si="5"/>
        <v>2094223.7431699999</v>
      </c>
      <c r="O30" s="638">
        <f t="shared" si="5"/>
        <v>2001024.5432499999</v>
      </c>
      <c r="P30" s="638">
        <f t="shared" si="5"/>
        <v>1736306.4874800001</v>
      </c>
      <c r="Q30" s="638">
        <f t="shared" si="5"/>
        <v>1597139.6536600001</v>
      </c>
      <c r="R30" s="638">
        <f t="shared" si="5"/>
        <v>3267539.8522399999</v>
      </c>
      <c r="S30" s="638">
        <f t="shared" si="5"/>
        <v>2236467.22089</v>
      </c>
      <c r="T30" s="638">
        <f t="shared" si="5"/>
        <v>2031018.8066099999</v>
      </c>
      <c r="U30" s="638">
        <f t="shared" si="5"/>
        <v>941776.33609</v>
      </c>
      <c r="V30" s="638">
        <f t="shared" si="5"/>
        <v>2155821.6061999998</v>
      </c>
      <c r="W30" s="638">
        <f t="shared" si="5"/>
        <v>1439918.4532499998</v>
      </c>
      <c r="X30" s="638">
        <f t="shared" si="5"/>
        <v>2910895.6595100001</v>
      </c>
    </row>
    <row r="31" spans="1:124">
      <c r="A31" s="637">
        <v>3</v>
      </c>
      <c r="B31" s="637" t="s">
        <v>405</v>
      </c>
      <c r="C31" s="637" t="s">
        <v>1204</v>
      </c>
      <c r="D31" s="637" t="s">
        <v>1205</v>
      </c>
      <c r="E31" s="635"/>
      <c r="F31" s="638">
        <f>F17</f>
        <v>40889431.287259988</v>
      </c>
      <c r="G31" s="638">
        <f t="shared" si="4"/>
        <v>40888797.699760005</v>
      </c>
      <c r="H31" s="638">
        <f>H17</f>
        <v>1839741.1494499999</v>
      </c>
      <c r="I31" s="638">
        <f t="shared" ref="I31:X31" si="6">I17</f>
        <v>1993014.5585500002</v>
      </c>
      <c r="J31" s="638">
        <f t="shared" si="6"/>
        <v>3178722.3675500001</v>
      </c>
      <c r="K31" s="638">
        <f t="shared" si="6"/>
        <v>2134832.1678899997</v>
      </c>
      <c r="L31" s="638">
        <f t="shared" si="6"/>
        <v>3501142.7115500001</v>
      </c>
      <c r="M31" s="638">
        <f t="shared" si="6"/>
        <v>3820166.4653799995</v>
      </c>
      <c r="N31" s="638">
        <f t="shared" si="6"/>
        <v>1993202.4135399999</v>
      </c>
      <c r="O31" s="638">
        <f t="shared" si="6"/>
        <v>0</v>
      </c>
      <c r="P31" s="638">
        <f t="shared" si="6"/>
        <v>2486522.4323299997</v>
      </c>
      <c r="Q31" s="638">
        <f t="shared" si="6"/>
        <v>1887921.0243199999</v>
      </c>
      <c r="R31" s="638">
        <f t="shared" si="6"/>
        <v>2856295.9315699995</v>
      </c>
      <c r="S31" s="638">
        <f t="shared" si="6"/>
        <v>2279953.4507800001</v>
      </c>
      <c r="T31" s="638">
        <f t="shared" si="6"/>
        <v>2892418.1028299998</v>
      </c>
      <c r="U31" s="638">
        <f t="shared" si="6"/>
        <v>1550980.0088300002</v>
      </c>
      <c r="V31" s="638">
        <f t="shared" si="6"/>
        <v>2455860.6689200001</v>
      </c>
      <c r="W31" s="638">
        <f t="shared" si="6"/>
        <v>1679381.7985799999</v>
      </c>
      <c r="X31" s="638">
        <f t="shared" si="6"/>
        <v>4338642.4476899998</v>
      </c>
    </row>
    <row r="32" spans="1:124">
      <c r="A32" s="637">
        <v>4</v>
      </c>
      <c r="B32" s="637" t="s">
        <v>461</v>
      </c>
      <c r="C32" s="637" t="s">
        <v>460</v>
      </c>
      <c r="D32" s="637" t="s">
        <v>1200</v>
      </c>
      <c r="E32" s="635"/>
      <c r="F32" s="638">
        <f>F14</f>
        <v>16642794.16808</v>
      </c>
      <c r="G32" s="638">
        <f t="shared" si="4"/>
        <v>16275838.58189</v>
      </c>
      <c r="H32" s="638">
        <f>H14</f>
        <v>402576.92487000005</v>
      </c>
      <c r="I32" s="638">
        <f t="shared" ref="I32:X32" si="7">I14</f>
        <v>734217.87578999996</v>
      </c>
      <c r="J32" s="638">
        <f t="shared" si="7"/>
        <v>537062.74737999996</v>
      </c>
      <c r="K32" s="638">
        <f t="shared" si="7"/>
        <v>704089.09256000014</v>
      </c>
      <c r="L32" s="638">
        <f t="shared" si="7"/>
        <v>1379922.4369599998</v>
      </c>
      <c r="M32" s="638">
        <f t="shared" si="7"/>
        <v>2903051.1250800006</v>
      </c>
      <c r="N32" s="638">
        <f t="shared" si="7"/>
        <v>1311421.6993499997</v>
      </c>
      <c r="O32" s="638">
        <f t="shared" si="7"/>
        <v>952093.13825999992</v>
      </c>
      <c r="P32" s="638">
        <f t="shared" si="7"/>
        <v>626277.25158000004</v>
      </c>
      <c r="Q32" s="638">
        <f t="shared" si="7"/>
        <v>619324.64514000015</v>
      </c>
      <c r="R32" s="638">
        <f t="shared" si="7"/>
        <v>1834079.9084400001</v>
      </c>
      <c r="S32" s="638">
        <f t="shared" si="7"/>
        <v>866984.31554999994</v>
      </c>
      <c r="T32" s="638">
        <f t="shared" si="7"/>
        <v>874612.3457200001</v>
      </c>
      <c r="U32" s="638">
        <f t="shared" si="7"/>
        <v>383169.84059999994</v>
      </c>
      <c r="V32" s="638">
        <f t="shared" si="7"/>
        <v>958235.14919999999</v>
      </c>
      <c r="W32" s="638">
        <f t="shared" si="7"/>
        <v>417124.89158</v>
      </c>
      <c r="X32" s="638">
        <f t="shared" si="7"/>
        <v>771595.19383</v>
      </c>
    </row>
    <row r="33" spans="1:124">
      <c r="A33" s="637">
        <v>5</v>
      </c>
      <c r="B33" s="637" t="s">
        <v>408</v>
      </c>
      <c r="C33" s="637" t="s">
        <v>409</v>
      </c>
      <c r="D33" s="637" t="s">
        <v>1192</v>
      </c>
      <c r="E33" s="635"/>
      <c r="F33" s="638">
        <f>F7</f>
        <v>336704053.25213772</v>
      </c>
      <c r="G33" s="638">
        <f t="shared" si="4"/>
        <v>335495084.67534</v>
      </c>
      <c r="H33" s="638">
        <f>H7</f>
        <v>14054712.186299996</v>
      </c>
      <c r="I33" s="638">
        <f t="shared" ref="I33:X33" si="8">I7</f>
        <v>16229930.555579999</v>
      </c>
      <c r="J33" s="638">
        <f t="shared" si="8"/>
        <v>37709674.23009</v>
      </c>
      <c r="K33" s="638">
        <f t="shared" si="8"/>
        <v>11491279.576680001</v>
      </c>
      <c r="L33" s="638">
        <f t="shared" si="8"/>
        <v>26550624.02468</v>
      </c>
      <c r="M33" s="638">
        <f t="shared" si="8"/>
        <v>31085182.758069996</v>
      </c>
      <c r="N33" s="638">
        <f t="shared" si="8"/>
        <v>17913199.660250001</v>
      </c>
      <c r="O33" s="638">
        <f t="shared" si="8"/>
        <v>16004249.07614</v>
      </c>
      <c r="P33" s="638">
        <f t="shared" si="8"/>
        <v>19205164.690369997</v>
      </c>
      <c r="Q33" s="638">
        <f t="shared" si="8"/>
        <v>13145121.281160001</v>
      </c>
      <c r="R33" s="638">
        <f t="shared" si="8"/>
        <v>26051229.06927</v>
      </c>
      <c r="S33" s="638">
        <f t="shared" si="8"/>
        <v>15294862.830640001</v>
      </c>
      <c r="T33" s="638">
        <f t="shared" si="8"/>
        <v>16871361.311560001</v>
      </c>
      <c r="U33" s="638">
        <f t="shared" si="8"/>
        <v>13341454.24413</v>
      </c>
      <c r="V33" s="638">
        <f t="shared" si="8"/>
        <v>14319183.832980001</v>
      </c>
      <c r="W33" s="638">
        <f t="shared" si="8"/>
        <v>10946988.82309</v>
      </c>
      <c r="X33" s="638">
        <f t="shared" si="8"/>
        <v>35280866.524349995</v>
      </c>
      <c r="DN33" t="s">
        <v>450</v>
      </c>
      <c r="DO33" t="s">
        <v>449</v>
      </c>
      <c r="DT33">
        <v>56207880.204939999</v>
      </c>
    </row>
    <row r="34" spans="1:124">
      <c r="A34" s="637">
        <v>6</v>
      </c>
      <c r="B34" s="637" t="s">
        <v>410</v>
      </c>
      <c r="C34" s="637" t="s">
        <v>460</v>
      </c>
      <c r="D34" s="637" t="s">
        <v>1207</v>
      </c>
      <c r="E34" s="635"/>
      <c r="F34" s="638">
        <f>F19</f>
        <v>27721667.648387466</v>
      </c>
      <c r="G34" s="638">
        <f t="shared" si="4"/>
        <v>21921145.828020003</v>
      </c>
      <c r="H34" s="638">
        <f>H19</f>
        <v>821895.01928000001</v>
      </c>
      <c r="I34" s="638">
        <f t="shared" ref="I34:X34" si="9">I19</f>
        <v>1004045.6802000001</v>
      </c>
      <c r="J34" s="638">
        <f t="shared" si="9"/>
        <v>1778517.51477</v>
      </c>
      <c r="K34" s="638">
        <f t="shared" si="9"/>
        <v>380051.60306999995</v>
      </c>
      <c r="L34" s="638">
        <f t="shared" si="9"/>
        <v>2113557.1369999996</v>
      </c>
      <c r="M34" s="638">
        <f t="shared" si="9"/>
        <v>2859366.7874900014</v>
      </c>
      <c r="N34" s="638">
        <f t="shared" si="9"/>
        <v>2800174.0393700004</v>
      </c>
      <c r="O34" s="638">
        <f t="shared" si="9"/>
        <v>809008.94345000002</v>
      </c>
      <c r="P34" s="638">
        <f t="shared" si="9"/>
        <v>1136889.73544</v>
      </c>
      <c r="Q34" s="638">
        <f t="shared" si="9"/>
        <v>617135.1288200001</v>
      </c>
      <c r="R34" s="638">
        <f t="shared" si="9"/>
        <v>2037037.08094</v>
      </c>
      <c r="S34" s="638">
        <f t="shared" si="9"/>
        <v>993757.16622000013</v>
      </c>
      <c r="T34" s="638">
        <f t="shared" si="9"/>
        <v>774231.82747999998</v>
      </c>
      <c r="U34" s="638">
        <f t="shared" si="9"/>
        <v>454111.87777000014</v>
      </c>
      <c r="V34" s="638">
        <f t="shared" si="9"/>
        <v>1063706.3344000001</v>
      </c>
      <c r="W34" s="638">
        <f t="shared" si="9"/>
        <v>819303.85808999999</v>
      </c>
      <c r="X34" s="638">
        <f t="shared" si="9"/>
        <v>1458356.0942299997</v>
      </c>
    </row>
    <row r="35" spans="1:124">
      <c r="A35" s="637">
        <v>7</v>
      </c>
      <c r="B35" s="637" t="s">
        <v>414</v>
      </c>
      <c r="C35" s="637" t="s">
        <v>1194</v>
      </c>
      <c r="D35" s="637" t="s">
        <v>1195</v>
      </c>
      <c r="E35" s="635"/>
      <c r="F35" s="638">
        <f>F9</f>
        <v>30423217.415969998</v>
      </c>
      <c r="G35" s="638">
        <f t="shared" si="4"/>
        <v>30401853.981599998</v>
      </c>
      <c r="H35" s="638">
        <f>H9</f>
        <v>770655.53408000001</v>
      </c>
      <c r="I35" s="638">
        <f t="shared" ref="I35:X35" si="10">I9</f>
        <v>1892448.0825799999</v>
      </c>
      <c r="J35" s="638">
        <f t="shared" si="10"/>
        <v>3199394.8717799997</v>
      </c>
      <c r="K35" s="638">
        <f t="shared" si="10"/>
        <v>549106.62612000003</v>
      </c>
      <c r="L35" s="638">
        <f t="shared" si="10"/>
        <v>1465726.5138300001</v>
      </c>
      <c r="M35" s="638">
        <f t="shared" si="10"/>
        <v>4760979.9924400002</v>
      </c>
      <c r="N35" s="638">
        <f t="shared" si="10"/>
        <v>2194457.5773299998</v>
      </c>
      <c r="O35" s="638">
        <f t="shared" si="10"/>
        <v>2673492.3657900002</v>
      </c>
      <c r="P35" s="638">
        <f t="shared" si="10"/>
        <v>1572593.0222</v>
      </c>
      <c r="Q35" s="638">
        <f t="shared" si="10"/>
        <v>1070655.93998</v>
      </c>
      <c r="R35" s="638">
        <f t="shared" si="10"/>
        <v>2645800.5488899997</v>
      </c>
      <c r="S35" s="638">
        <f t="shared" si="10"/>
        <v>1312287.32764</v>
      </c>
      <c r="T35" s="638">
        <f t="shared" si="10"/>
        <v>1212964.8976499999</v>
      </c>
      <c r="U35" s="638">
        <f t="shared" si="10"/>
        <v>1033683.9947</v>
      </c>
      <c r="V35" s="638">
        <f t="shared" si="10"/>
        <v>1567656.6025799999</v>
      </c>
      <c r="W35" s="638">
        <f t="shared" si="10"/>
        <v>672472.78142999997</v>
      </c>
      <c r="X35" s="638">
        <f t="shared" si="10"/>
        <v>1807477.3025799999</v>
      </c>
      <c r="DN35" t="s">
        <v>408</v>
      </c>
      <c r="DO35" t="s">
        <v>409</v>
      </c>
      <c r="DT35">
        <v>336704053.25213772</v>
      </c>
    </row>
    <row r="36" spans="1:124">
      <c r="A36" s="637">
        <v>8</v>
      </c>
      <c r="B36" s="637" t="s">
        <v>416</v>
      </c>
      <c r="C36" s="637" t="s">
        <v>1115</v>
      </c>
      <c r="D36" s="637" t="s">
        <v>1199</v>
      </c>
      <c r="E36" s="635"/>
      <c r="F36" s="638">
        <f>F13</f>
        <v>2646848.3111879346</v>
      </c>
      <c r="G36" s="638">
        <f t="shared" si="4"/>
        <v>2629004.3881100006</v>
      </c>
      <c r="H36" s="638">
        <f>H13</f>
        <v>129580.24243000001</v>
      </c>
      <c r="I36" s="638">
        <f t="shared" ref="I36:X36" si="11">I13</f>
        <v>42437.803670000001</v>
      </c>
      <c r="J36" s="638">
        <f t="shared" si="11"/>
        <v>139588.31574000002</v>
      </c>
      <c r="K36" s="638">
        <f t="shared" si="11"/>
        <v>34070.813369999996</v>
      </c>
      <c r="L36" s="638">
        <f t="shared" si="11"/>
        <v>239552.99125999998</v>
      </c>
      <c r="M36" s="638">
        <f t="shared" si="11"/>
        <v>333167.34888000001</v>
      </c>
      <c r="N36" s="638">
        <f t="shared" si="11"/>
        <v>126555.64752</v>
      </c>
      <c r="O36" s="638">
        <f t="shared" si="11"/>
        <v>179349.68675999998</v>
      </c>
      <c r="P36" s="638">
        <f t="shared" si="11"/>
        <v>197920.68047999998</v>
      </c>
      <c r="Q36" s="638">
        <f t="shared" si="11"/>
        <v>211439.38799000002</v>
      </c>
      <c r="R36" s="638">
        <f t="shared" si="11"/>
        <v>229577.8106</v>
      </c>
      <c r="S36" s="638">
        <f t="shared" si="11"/>
        <v>227369.93046</v>
      </c>
      <c r="T36" s="638">
        <f t="shared" si="11"/>
        <v>222633.10818000001</v>
      </c>
      <c r="U36" s="638">
        <f t="shared" si="11"/>
        <v>69043.042620000007</v>
      </c>
      <c r="V36" s="638">
        <f t="shared" si="11"/>
        <v>92489.150400000013</v>
      </c>
      <c r="W36" s="638">
        <f t="shared" si="11"/>
        <v>114345.58148000001</v>
      </c>
      <c r="X36" s="638">
        <f t="shared" si="11"/>
        <v>39882.846270000002</v>
      </c>
      <c r="DT36">
        <v>0</v>
      </c>
    </row>
    <row r="37" spans="1:124">
      <c r="A37" s="637">
        <v>9</v>
      </c>
      <c r="B37" s="637" t="s">
        <v>1119</v>
      </c>
      <c r="C37" s="637" t="s">
        <v>1118</v>
      </c>
      <c r="D37" s="637" t="s">
        <v>1214</v>
      </c>
      <c r="E37" s="635"/>
      <c r="F37" s="638">
        <f>F8+F20</f>
        <v>22013612.683589995</v>
      </c>
      <c r="G37" s="638">
        <f t="shared" si="4"/>
        <v>21983115.913789995</v>
      </c>
      <c r="H37" s="638">
        <f t="shared" ref="H37:X37" si="12">H8+H20</f>
        <v>646148.36362999992</v>
      </c>
      <c r="I37" s="638">
        <f t="shared" si="12"/>
        <v>917002.73260999995</v>
      </c>
      <c r="J37" s="638">
        <f t="shared" si="12"/>
        <v>1140276.49342</v>
      </c>
      <c r="K37" s="638">
        <f t="shared" si="12"/>
        <v>581781.26162</v>
      </c>
      <c r="L37" s="638">
        <f t="shared" si="12"/>
        <v>1691082.0622200002</v>
      </c>
      <c r="M37" s="638">
        <f t="shared" si="12"/>
        <v>3469120.7358400002</v>
      </c>
      <c r="N37" s="638">
        <f t="shared" si="12"/>
        <v>4560789.9451200003</v>
      </c>
      <c r="O37" s="638">
        <f t="shared" si="12"/>
        <v>1698284.53504</v>
      </c>
      <c r="P37" s="638">
        <f t="shared" si="12"/>
        <v>827684.55756999995</v>
      </c>
      <c r="Q37" s="638">
        <f t="shared" si="12"/>
        <v>926915.54295000003</v>
      </c>
      <c r="R37" s="638">
        <f t="shared" si="12"/>
        <v>1338812.87888</v>
      </c>
      <c r="S37" s="638">
        <f t="shared" si="12"/>
        <v>1032346.48997</v>
      </c>
      <c r="T37" s="638">
        <f t="shared" si="12"/>
        <v>853755.95289000007</v>
      </c>
      <c r="U37" s="638">
        <f t="shared" si="12"/>
        <v>457792.04446</v>
      </c>
      <c r="V37" s="638">
        <f t="shared" si="12"/>
        <v>732935.58076000004</v>
      </c>
      <c r="W37" s="638">
        <f t="shared" si="12"/>
        <v>892050.12588000007</v>
      </c>
      <c r="X37" s="638">
        <f t="shared" si="12"/>
        <v>216336.61093</v>
      </c>
      <c r="DN37" t="s">
        <v>410</v>
      </c>
      <c r="DO37" t="s">
        <v>460</v>
      </c>
      <c r="DT37">
        <v>27721667.648387466</v>
      </c>
    </row>
    <row r="38" spans="1:124">
      <c r="A38" s="637">
        <v>10</v>
      </c>
      <c r="B38" s="637" t="s">
        <v>450</v>
      </c>
      <c r="C38" s="637" t="s">
        <v>449</v>
      </c>
      <c r="D38" s="637" t="s">
        <v>1191</v>
      </c>
      <c r="E38" s="635"/>
      <c r="F38" s="638">
        <f>F6</f>
        <v>56207880.204939999</v>
      </c>
      <c r="G38" s="638">
        <f t="shared" si="4"/>
        <v>56207880.204939999</v>
      </c>
      <c r="H38" s="638">
        <f>H6</f>
        <v>2130191</v>
      </c>
      <c r="I38" s="638">
        <f t="shared" ref="I38:X38" si="13">I6</f>
        <v>2274873.0091399997</v>
      </c>
      <c r="J38" s="638">
        <f t="shared" si="13"/>
        <v>5429155.6549400007</v>
      </c>
      <c r="K38" s="638">
        <f t="shared" si="13"/>
        <v>1692656.9622700003</v>
      </c>
      <c r="L38" s="638">
        <f t="shared" si="13"/>
        <v>5057883.3734199991</v>
      </c>
      <c r="M38" s="638">
        <f t="shared" si="13"/>
        <v>8051265.6888100002</v>
      </c>
      <c r="N38" s="638">
        <f t="shared" si="13"/>
        <v>3781376.6676699999</v>
      </c>
      <c r="O38" s="638">
        <f t="shared" si="13"/>
        <v>3872017.9443900003</v>
      </c>
      <c r="P38" s="638">
        <f t="shared" si="13"/>
        <v>3062954.10782</v>
      </c>
      <c r="Q38" s="638">
        <f t="shared" si="13"/>
        <v>1681888.0592</v>
      </c>
      <c r="R38" s="638">
        <f t="shared" si="13"/>
        <v>3702619.3041999997</v>
      </c>
      <c r="S38" s="638">
        <f t="shared" si="13"/>
        <v>2224228.8650599997</v>
      </c>
      <c r="T38" s="638">
        <f t="shared" si="13"/>
        <v>2706489.8235299997</v>
      </c>
      <c r="U38" s="638">
        <f t="shared" si="13"/>
        <v>1889402.53718</v>
      </c>
      <c r="V38" s="638">
        <f t="shared" si="13"/>
        <v>1876830.4471199999</v>
      </c>
      <c r="W38" s="638">
        <f t="shared" si="13"/>
        <v>1423147.0758700001</v>
      </c>
      <c r="X38" s="638">
        <f t="shared" si="13"/>
        <v>5350899.68432</v>
      </c>
      <c r="DN38" t="s">
        <v>414</v>
      </c>
      <c r="DO38" t="s">
        <v>1194</v>
      </c>
      <c r="DT38">
        <v>30423217.415969998</v>
      </c>
    </row>
    <row r="39" spans="1:124">
      <c r="A39" s="637">
        <v>11</v>
      </c>
      <c r="B39" s="637" t="s">
        <v>453</v>
      </c>
      <c r="C39" s="637" t="s">
        <v>454</v>
      </c>
      <c r="D39" s="637" t="s">
        <v>470</v>
      </c>
      <c r="E39" s="635"/>
      <c r="F39" s="638">
        <f>F24</f>
        <v>115983722.99302003</v>
      </c>
      <c r="G39" s="638">
        <f t="shared" ref="G39" si="14">SUM(H39:X39)</f>
        <v>115637822</v>
      </c>
      <c r="H39" s="638">
        <f>H24</f>
        <v>4591796</v>
      </c>
      <c r="I39" s="638">
        <f t="shared" ref="I39:X39" si="15">I24</f>
        <v>4249953</v>
      </c>
      <c r="J39" s="638">
        <f t="shared" si="15"/>
        <v>8638562</v>
      </c>
      <c r="K39" s="638">
        <f t="shared" si="15"/>
        <v>3109774</v>
      </c>
      <c r="L39" s="638">
        <f t="shared" si="15"/>
        <v>11002580</v>
      </c>
      <c r="M39" s="638">
        <f t="shared" si="15"/>
        <v>17874292</v>
      </c>
      <c r="N39" s="638">
        <f t="shared" si="15"/>
        <v>9687968</v>
      </c>
      <c r="O39" s="638">
        <f t="shared" si="15"/>
        <v>5432039</v>
      </c>
      <c r="P39" s="638">
        <f t="shared" si="15"/>
        <v>5321421</v>
      </c>
      <c r="Q39" s="638">
        <f t="shared" si="15"/>
        <v>5454671</v>
      </c>
      <c r="R39" s="638">
        <f t="shared" si="15"/>
        <v>9436496</v>
      </c>
      <c r="S39" s="638">
        <f t="shared" si="15"/>
        <v>5484760</v>
      </c>
      <c r="T39" s="638">
        <f t="shared" si="15"/>
        <v>4149081</v>
      </c>
      <c r="U39" s="638">
        <f t="shared" si="15"/>
        <v>3323407</v>
      </c>
      <c r="V39" s="638">
        <f t="shared" si="15"/>
        <v>4993060</v>
      </c>
      <c r="W39" s="638">
        <f t="shared" si="15"/>
        <v>5619270</v>
      </c>
      <c r="X39" s="638">
        <f t="shared" si="15"/>
        <v>7268692</v>
      </c>
    </row>
    <row r="40" spans="1:124">
      <c r="A40" s="637">
        <v>12</v>
      </c>
      <c r="B40" s="637" t="s">
        <v>443</v>
      </c>
      <c r="C40" s="637" t="s">
        <v>441</v>
      </c>
      <c r="D40" s="637" t="s">
        <v>1202</v>
      </c>
      <c r="E40" s="635"/>
      <c r="F40" s="638">
        <f>F15</f>
        <v>12777118.935710002</v>
      </c>
      <c r="G40" s="638">
        <f t="shared" si="4"/>
        <v>12777108.935710002</v>
      </c>
      <c r="H40" s="638">
        <f>H15</f>
        <v>393987.10719999997</v>
      </c>
      <c r="I40" s="638">
        <f t="shared" ref="I40:X40" si="16">I15</f>
        <v>341252.34602999996</v>
      </c>
      <c r="J40" s="638">
        <f t="shared" si="16"/>
        <v>1053609.1937599999</v>
      </c>
      <c r="K40" s="638">
        <f t="shared" si="16"/>
        <v>215359.82899000001</v>
      </c>
      <c r="L40" s="638">
        <f t="shared" si="16"/>
        <v>1083404.912</v>
      </c>
      <c r="M40" s="638">
        <f t="shared" si="16"/>
        <v>2301935.8064699997</v>
      </c>
      <c r="N40" s="638">
        <f t="shared" si="16"/>
        <v>716955.00230999989</v>
      </c>
      <c r="O40" s="638">
        <f t="shared" si="16"/>
        <v>1016168.9440499999</v>
      </c>
      <c r="P40" s="638">
        <f t="shared" si="16"/>
        <v>651283.49502000003</v>
      </c>
      <c r="Q40" s="638">
        <f t="shared" si="16"/>
        <v>336093.41029000003</v>
      </c>
      <c r="R40" s="638">
        <f t="shared" si="16"/>
        <v>1238455.20282</v>
      </c>
      <c r="S40" s="638">
        <f t="shared" si="16"/>
        <v>837972.94359000004</v>
      </c>
      <c r="T40" s="638">
        <f t="shared" si="16"/>
        <v>320075.12448</v>
      </c>
      <c r="U40" s="638">
        <f t="shared" si="16"/>
        <v>288833.60198000004</v>
      </c>
      <c r="V40" s="638">
        <f t="shared" si="16"/>
        <v>733293.12303999998</v>
      </c>
      <c r="W40" s="638">
        <f t="shared" si="16"/>
        <v>544410.77503000002</v>
      </c>
      <c r="X40" s="638">
        <f t="shared" si="16"/>
        <v>704018.11864999996</v>
      </c>
      <c r="DN40" t="s">
        <v>461</v>
      </c>
      <c r="DO40" t="s">
        <v>460</v>
      </c>
      <c r="DT40">
        <v>16642794.16808</v>
      </c>
    </row>
    <row r="41" spans="1:124">
      <c r="A41" s="637">
        <v>13</v>
      </c>
      <c r="B41" s="637" t="s">
        <v>261</v>
      </c>
      <c r="C41" s="637" t="s">
        <v>466</v>
      </c>
      <c r="D41" s="637" t="s">
        <v>1211</v>
      </c>
      <c r="E41" s="635"/>
      <c r="F41" s="638">
        <f>F23</f>
        <v>174499891.31272581</v>
      </c>
      <c r="G41" s="638">
        <f t="shared" si="4"/>
        <v>173181741.31493995</v>
      </c>
      <c r="H41" s="638">
        <f>H23</f>
        <v>7304584.2407099986</v>
      </c>
      <c r="I41" s="638">
        <f t="shared" ref="I41:X41" si="17">I23</f>
        <v>6230581.4943699995</v>
      </c>
      <c r="J41" s="638">
        <f t="shared" si="17"/>
        <v>10724253.53716</v>
      </c>
      <c r="K41" s="638">
        <f t="shared" si="17"/>
        <v>5420919.4580800002</v>
      </c>
      <c r="L41" s="638">
        <f t="shared" si="17"/>
        <v>14456244.392279999</v>
      </c>
      <c r="M41" s="638">
        <f t="shared" si="17"/>
        <v>24453459.29961</v>
      </c>
      <c r="N41" s="638">
        <f t="shared" si="17"/>
        <v>19370919.107689999</v>
      </c>
      <c r="O41" s="638">
        <f t="shared" si="17"/>
        <v>9425730.3819200005</v>
      </c>
      <c r="P41" s="638">
        <f t="shared" si="17"/>
        <v>6832935.1832600003</v>
      </c>
      <c r="Q41" s="638">
        <f t="shared" si="17"/>
        <v>5823126.661700001</v>
      </c>
      <c r="R41" s="638">
        <f t="shared" si="17"/>
        <v>15497220.771440005</v>
      </c>
      <c r="S41" s="638">
        <f t="shared" si="17"/>
        <v>7456882.03835</v>
      </c>
      <c r="T41" s="638">
        <f t="shared" si="17"/>
        <v>5466193.4539500009</v>
      </c>
      <c r="U41" s="638">
        <f t="shared" si="17"/>
        <v>4679180.7911599996</v>
      </c>
      <c r="V41" s="638">
        <f t="shared" si="17"/>
        <v>10891460.835700002</v>
      </c>
      <c r="W41" s="638">
        <f t="shared" si="17"/>
        <v>8057068.4913699999</v>
      </c>
      <c r="X41" s="638">
        <f t="shared" si="17"/>
        <v>11090981.176189998</v>
      </c>
      <c r="DN41" t="s">
        <v>405</v>
      </c>
      <c r="DO41" t="s">
        <v>406</v>
      </c>
      <c r="DT41">
        <v>135467857.42771998</v>
      </c>
    </row>
    <row r="42" spans="1:124">
      <c r="C42" s="641"/>
      <c r="D42" s="641"/>
      <c r="E42" s="641"/>
      <c r="F42" s="641"/>
      <c r="G42" s="641"/>
      <c r="H42" s="642"/>
      <c r="I42" s="641"/>
      <c r="J42" s="641"/>
      <c r="DN42" t="s">
        <v>405</v>
      </c>
      <c r="DO42" t="s">
        <v>406</v>
      </c>
      <c r="DT42">
        <v>58885466.817757003</v>
      </c>
    </row>
    <row r="43" spans="1:124">
      <c r="B43" s="677" t="s">
        <v>1105</v>
      </c>
      <c r="C43" s="677" t="s">
        <v>1231</v>
      </c>
      <c r="D43" s="641"/>
      <c r="E43" s="641"/>
      <c r="F43" s="642"/>
      <c r="G43" s="641"/>
      <c r="H43" s="642"/>
      <c r="I43" s="641"/>
      <c r="J43" s="641"/>
      <c r="DN43" t="s">
        <v>405</v>
      </c>
      <c r="DO43" t="s">
        <v>406</v>
      </c>
      <c r="DT43">
        <v>4015221.2534099999</v>
      </c>
    </row>
    <row r="44" spans="1:124">
      <c r="C44" s="641"/>
      <c r="D44" s="641"/>
      <c r="E44" s="641"/>
      <c r="F44" s="642"/>
      <c r="G44" s="641"/>
      <c r="H44" s="642"/>
      <c r="I44" s="641"/>
      <c r="J44" s="641"/>
      <c r="DN44" t="s">
        <v>416</v>
      </c>
      <c r="DO44" t="s">
        <v>1115</v>
      </c>
      <c r="DT44">
        <v>2646848.3111879346</v>
      </c>
    </row>
    <row r="45" spans="1:124">
      <c r="C45" s="641"/>
      <c r="D45" s="641"/>
      <c r="E45" s="641"/>
      <c r="F45" s="642"/>
      <c r="G45" s="641"/>
      <c r="H45" s="642"/>
      <c r="I45" s="641"/>
      <c r="J45" s="641"/>
      <c r="DN45" t="s">
        <v>1117</v>
      </c>
      <c r="DO45" t="s">
        <v>1118</v>
      </c>
      <c r="DT45">
        <v>1681729.1818600001</v>
      </c>
    </row>
    <row r="46" spans="1:124">
      <c r="C46" s="641"/>
      <c r="D46" s="641"/>
      <c r="E46" s="641"/>
      <c r="F46" s="642"/>
      <c r="G46" s="641"/>
      <c r="H46" s="642"/>
      <c r="I46" s="641"/>
      <c r="J46" s="641"/>
      <c r="DN46" t="s">
        <v>1119</v>
      </c>
      <c r="DO46" t="s">
        <v>1118</v>
      </c>
      <c r="DT46">
        <v>20331883.501729995</v>
      </c>
    </row>
    <row r="47" spans="1:124">
      <c r="C47" s="641"/>
      <c r="D47" s="641"/>
      <c r="E47" s="641"/>
      <c r="F47" s="642"/>
      <c r="G47" s="641"/>
      <c r="H47" s="642"/>
      <c r="I47" s="641"/>
      <c r="J47" s="641"/>
      <c r="DN47" t="s">
        <v>443</v>
      </c>
      <c r="DO47" t="s">
        <v>1201</v>
      </c>
      <c r="DT47">
        <v>12777118.935710002</v>
      </c>
    </row>
    <row r="48" spans="1:124">
      <c r="C48" s="641"/>
      <c r="D48" s="641"/>
      <c r="E48" s="641"/>
      <c r="F48" s="642"/>
      <c r="G48" s="641"/>
      <c r="H48" s="642"/>
      <c r="I48" s="641"/>
      <c r="J48" s="641"/>
      <c r="DN48" t="s">
        <v>405</v>
      </c>
      <c r="DO48" t="s">
        <v>1204</v>
      </c>
      <c r="DT48">
        <v>40889431.287259988</v>
      </c>
    </row>
    <row r="49" spans="3:124">
      <c r="C49" s="641"/>
      <c r="D49" s="641"/>
      <c r="E49" s="641"/>
      <c r="F49" s="642"/>
      <c r="G49" s="641"/>
      <c r="H49" s="642"/>
      <c r="I49" s="641"/>
      <c r="J49" s="641"/>
      <c r="DN49" t="s">
        <v>405</v>
      </c>
      <c r="DO49" t="s">
        <v>619</v>
      </c>
      <c r="DT49">
        <v>37200056.991349995</v>
      </c>
    </row>
    <row r="50" spans="3:124">
      <c r="C50" s="641"/>
      <c r="D50" s="641"/>
      <c r="E50" s="641"/>
      <c r="F50" s="642"/>
      <c r="G50" s="641"/>
      <c r="H50" s="642"/>
      <c r="I50" s="641"/>
      <c r="J50" s="641"/>
      <c r="DN50" t="s">
        <v>405</v>
      </c>
      <c r="DO50" t="s">
        <v>406</v>
      </c>
      <c r="DT50">
        <v>9617348.4167600013</v>
      </c>
    </row>
    <row r="51" spans="3:124">
      <c r="C51" s="641"/>
      <c r="D51" s="641"/>
      <c r="E51" s="641"/>
      <c r="F51" s="642"/>
      <c r="G51" s="641"/>
      <c r="H51" s="642"/>
      <c r="I51" s="641"/>
      <c r="J51" s="641"/>
      <c r="DN51" t="s">
        <v>405</v>
      </c>
      <c r="DO51" t="s">
        <v>406</v>
      </c>
      <c r="DT51">
        <v>51890489.831974037</v>
      </c>
    </row>
    <row r="52" spans="3:124">
      <c r="C52" s="641"/>
      <c r="D52" s="641"/>
      <c r="E52" s="641"/>
      <c r="F52" s="642"/>
      <c r="G52" s="641"/>
      <c r="H52" s="642"/>
      <c r="I52" s="641"/>
      <c r="J52" s="641"/>
      <c r="DN52" t="s">
        <v>405</v>
      </c>
      <c r="DO52" t="s">
        <v>406</v>
      </c>
      <c r="DT52">
        <v>13270974.96477</v>
      </c>
    </row>
    <row r="53" spans="3:124">
      <c r="C53" s="641"/>
      <c r="D53" s="641"/>
      <c r="E53" s="641"/>
      <c r="F53" s="642"/>
      <c r="G53" s="641"/>
      <c r="H53" s="642"/>
      <c r="I53" s="641"/>
      <c r="J53" s="641"/>
      <c r="DN53" t="s">
        <v>405</v>
      </c>
    </row>
    <row r="54" spans="3:124">
      <c r="C54" s="641"/>
      <c r="D54" s="641"/>
      <c r="E54" s="641"/>
      <c r="F54" s="642"/>
      <c r="G54" s="641"/>
      <c r="H54" s="642"/>
      <c r="I54" s="641"/>
      <c r="J54" s="641"/>
      <c r="DN54" t="s">
        <v>261</v>
      </c>
      <c r="DO54" t="s">
        <v>466</v>
      </c>
      <c r="DT54">
        <v>174499891.31272581</v>
      </c>
    </row>
    <row r="55" spans="3:124">
      <c r="C55" s="641"/>
      <c r="D55" s="641"/>
      <c r="E55" s="641"/>
      <c r="F55" s="642"/>
      <c r="G55" s="641"/>
      <c r="H55" s="642"/>
      <c r="I55" s="641"/>
      <c r="J55" s="641"/>
    </row>
    <row r="56" spans="3:124">
      <c r="C56" s="641"/>
      <c r="D56" s="641"/>
      <c r="E56" s="641"/>
      <c r="F56" s="642"/>
      <c r="G56" s="641"/>
      <c r="H56" s="641"/>
      <c r="I56" s="641"/>
      <c r="J56" s="641"/>
    </row>
    <row r="57" spans="3:124">
      <c r="C57" s="641"/>
      <c r="D57" s="641"/>
      <c r="E57" s="641"/>
      <c r="F57" s="642"/>
      <c r="G57" s="641"/>
      <c r="H57" s="641"/>
      <c r="I57" s="641"/>
      <c r="J57" s="641"/>
    </row>
    <row r="58" spans="3:124">
      <c r="C58" s="641"/>
      <c r="D58" s="641"/>
      <c r="E58" s="641"/>
      <c r="F58" s="642"/>
      <c r="G58" s="641"/>
      <c r="H58" s="641"/>
      <c r="I58" s="641"/>
      <c r="J58" s="641"/>
    </row>
    <row r="59" spans="3:124">
      <c r="C59" s="641"/>
      <c r="D59" s="641"/>
      <c r="E59" s="641"/>
      <c r="F59" s="642"/>
      <c r="G59" s="641"/>
      <c r="H59" s="641"/>
      <c r="I59" s="641"/>
      <c r="J59" s="64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2"/>
  <sheetViews>
    <sheetView workbookViewId="0">
      <selection activeCell="G9" sqref="G9"/>
    </sheetView>
  </sheetViews>
  <sheetFormatPr defaultRowHeight="14.4"/>
  <cols>
    <col min="1" max="1" width="5" customWidth="1"/>
    <col min="2" max="2" width="41.44140625" style="699" customWidth="1"/>
    <col min="3" max="3" width="21.5546875" style="700" customWidth="1"/>
    <col min="4" max="4" width="18.44140625" style="700" customWidth="1"/>
    <col min="5" max="5" width="21.109375" style="700" customWidth="1"/>
    <col min="6" max="8" width="18.109375" style="700" customWidth="1"/>
    <col min="9" max="9" width="16.6640625" style="700" hidden="1" customWidth="1"/>
  </cols>
  <sheetData>
    <row r="1" spans="1:9" ht="22.8">
      <c r="A1" s="992" t="s">
        <v>1177</v>
      </c>
      <c r="B1" s="992"/>
      <c r="C1" s="992"/>
      <c r="D1" s="992"/>
      <c r="E1" s="992"/>
      <c r="F1" s="992"/>
      <c r="G1" s="992"/>
      <c r="H1" s="992"/>
      <c r="I1" s="680"/>
    </row>
    <row r="2" spans="1:9" ht="38.25" customHeight="1">
      <c r="A2" s="993" t="s">
        <v>244</v>
      </c>
      <c r="B2" s="991" t="s">
        <v>1232</v>
      </c>
      <c r="C2" s="991" t="s">
        <v>1233</v>
      </c>
      <c r="D2" s="991" t="s">
        <v>1234</v>
      </c>
      <c r="E2" s="991"/>
      <c r="F2" s="991"/>
      <c r="G2" s="991"/>
      <c r="H2" s="991" t="s">
        <v>1235</v>
      </c>
      <c r="I2" s="991" t="s">
        <v>1236</v>
      </c>
    </row>
    <row r="3" spans="1:9" ht="57" customHeight="1">
      <c r="A3" s="993"/>
      <c r="B3" s="991"/>
      <c r="C3" s="991"/>
      <c r="D3" s="991" t="s">
        <v>1237</v>
      </c>
      <c r="E3" s="991" t="s">
        <v>1238</v>
      </c>
      <c r="F3" s="991" t="s">
        <v>1239</v>
      </c>
      <c r="G3" s="991" t="s">
        <v>1240</v>
      </c>
      <c r="H3" s="991"/>
      <c r="I3" s="991"/>
    </row>
    <row r="4" spans="1:9">
      <c r="A4" s="993"/>
      <c r="B4" s="991"/>
      <c r="C4" s="991"/>
      <c r="D4" s="991"/>
      <c r="E4" s="991"/>
      <c r="F4" s="991"/>
      <c r="G4" s="991"/>
      <c r="H4" s="991"/>
      <c r="I4" s="991"/>
    </row>
    <row r="5" spans="1:9" s="684" customFormat="1">
      <c r="A5" s="681">
        <v>1</v>
      </c>
      <c r="B5" s="682" t="s">
        <v>1241</v>
      </c>
      <c r="C5" s="683">
        <f t="shared" ref="C5:H5" si="0">SUM(C6:C22)</f>
        <v>1010952432094.0101</v>
      </c>
      <c r="D5" s="683">
        <f t="shared" si="0"/>
        <v>930082286668.20996</v>
      </c>
      <c r="E5" s="683">
        <f t="shared" si="0"/>
        <v>1010952432094.0101</v>
      </c>
      <c r="F5" s="683">
        <f t="shared" si="0"/>
        <v>288558141311.06</v>
      </c>
      <c r="G5" s="683">
        <f t="shared" si="0"/>
        <v>722394290782.95007</v>
      </c>
      <c r="H5" s="683">
        <f t="shared" si="0"/>
        <v>722394290782.95007</v>
      </c>
      <c r="I5" s="683" t="e">
        <f>SUM(I6:I22)</f>
        <v>#REF!</v>
      </c>
    </row>
    <row r="6" spans="1:9">
      <c r="A6" s="685">
        <v>1</v>
      </c>
      <c r="B6" s="686" t="s">
        <v>1183</v>
      </c>
      <c r="C6" s="687">
        <f t="shared" ref="C6:I10" si="1">C24+C42+C60+C77+C95+C113+C131+C149+C167+C185+C203+C218+C235+C253+C325+C342+C360+C376</f>
        <v>39559525938.32</v>
      </c>
      <c r="D6" s="687">
        <f t="shared" si="1"/>
        <v>36041180694.860001</v>
      </c>
      <c r="E6" s="687">
        <f t="shared" si="1"/>
        <v>39559525938.32</v>
      </c>
      <c r="F6" s="687">
        <f t="shared" si="1"/>
        <v>11683829559.549999</v>
      </c>
      <c r="G6" s="687">
        <f t="shared" si="1"/>
        <v>27875696378.77</v>
      </c>
      <c r="H6" s="687">
        <f t="shared" si="1"/>
        <v>27875696378.77</v>
      </c>
      <c r="I6" s="687" t="e">
        <f t="shared" si="1"/>
        <v>#REF!</v>
      </c>
    </row>
    <row r="7" spans="1:9">
      <c r="A7" s="685">
        <v>2</v>
      </c>
      <c r="B7" s="686" t="s">
        <v>422</v>
      </c>
      <c r="C7" s="687">
        <f t="shared" si="1"/>
        <v>43873104666.639999</v>
      </c>
      <c r="D7" s="687">
        <f t="shared" si="1"/>
        <v>41266862517.819992</v>
      </c>
      <c r="E7" s="687">
        <f t="shared" si="1"/>
        <v>43873104666.639999</v>
      </c>
      <c r="F7" s="687">
        <f t="shared" si="1"/>
        <v>11463760709.380001</v>
      </c>
      <c r="G7" s="687">
        <f t="shared" si="1"/>
        <v>32409343957.259998</v>
      </c>
      <c r="H7" s="687">
        <f t="shared" si="1"/>
        <v>32409343957.259998</v>
      </c>
      <c r="I7" s="687" t="e">
        <f t="shared" si="1"/>
        <v>#REF!</v>
      </c>
    </row>
    <row r="8" spans="1:9">
      <c r="A8" s="685">
        <v>3</v>
      </c>
      <c r="B8" s="686" t="s">
        <v>423</v>
      </c>
      <c r="C8" s="687">
        <f t="shared" si="1"/>
        <v>88451357925.690018</v>
      </c>
      <c r="D8" s="687">
        <f t="shared" si="1"/>
        <v>83047016684.029999</v>
      </c>
      <c r="E8" s="687">
        <f t="shared" si="1"/>
        <v>88451357925.690018</v>
      </c>
      <c r="F8" s="687">
        <f t="shared" si="1"/>
        <v>30700184869.439999</v>
      </c>
      <c r="G8" s="687">
        <f t="shared" si="1"/>
        <v>57751173056.249992</v>
      </c>
      <c r="H8" s="687">
        <f t="shared" si="1"/>
        <v>57751173056.249992</v>
      </c>
      <c r="I8" s="687" t="e">
        <f t="shared" si="1"/>
        <v>#REF!</v>
      </c>
    </row>
    <row r="9" spans="1:9" s="689" customFormat="1">
      <c r="A9" s="685">
        <v>4</v>
      </c>
      <c r="B9" s="686" t="s">
        <v>424</v>
      </c>
      <c r="C9" s="688">
        <f t="shared" si="1"/>
        <v>29974918075.609993</v>
      </c>
      <c r="D9" s="688">
        <f t="shared" si="1"/>
        <v>28083856964.320004</v>
      </c>
      <c r="E9" s="688">
        <f t="shared" si="1"/>
        <v>29974918075.609993</v>
      </c>
      <c r="F9" s="688">
        <f t="shared" si="1"/>
        <v>9504194328.7099991</v>
      </c>
      <c r="G9" s="688">
        <f t="shared" si="1"/>
        <v>20470723746.900002</v>
      </c>
      <c r="H9" s="688">
        <f t="shared" si="1"/>
        <v>20470723746.900002</v>
      </c>
      <c r="I9" s="688" t="e">
        <f t="shared" si="1"/>
        <v>#REF!</v>
      </c>
    </row>
    <row r="10" spans="1:9">
      <c r="A10" s="685">
        <v>5</v>
      </c>
      <c r="B10" s="686" t="s">
        <v>425</v>
      </c>
      <c r="C10" s="687">
        <f t="shared" si="1"/>
        <v>83866112368.279984</v>
      </c>
      <c r="D10" s="687">
        <f t="shared" si="1"/>
        <v>78235499210.839996</v>
      </c>
      <c r="E10" s="687">
        <f t="shared" si="1"/>
        <v>83866112368.279984</v>
      </c>
      <c r="F10" s="687">
        <f t="shared" si="1"/>
        <v>23640209694.769997</v>
      </c>
      <c r="G10" s="687">
        <f t="shared" si="1"/>
        <v>60225902673.509995</v>
      </c>
      <c r="H10" s="687">
        <f t="shared" si="1"/>
        <v>60225902673.509995</v>
      </c>
      <c r="I10" s="687" t="e">
        <f t="shared" si="1"/>
        <v>#REF!</v>
      </c>
    </row>
    <row r="11" spans="1:9" s="689" customFormat="1">
      <c r="A11" s="685">
        <v>6</v>
      </c>
      <c r="B11" s="686" t="s">
        <v>426</v>
      </c>
      <c r="C11" s="688">
        <f t="shared" ref="C11:I12" si="2">C29+C47+C65+C82+C100+C118+C136+C154+C172+C190+C223+C240+C258+C330+C347+C365+C381</f>
        <v>123289324350.94</v>
      </c>
      <c r="D11" s="688">
        <f t="shared" si="2"/>
        <v>113077207741.35999</v>
      </c>
      <c r="E11" s="688">
        <f t="shared" si="2"/>
        <v>123289324350.94</v>
      </c>
      <c r="F11" s="688">
        <f t="shared" si="2"/>
        <v>33148489390.610001</v>
      </c>
      <c r="G11" s="688">
        <f t="shared" si="2"/>
        <v>90140834960.330017</v>
      </c>
      <c r="H11" s="688">
        <f t="shared" si="2"/>
        <v>90140834960.330017</v>
      </c>
      <c r="I11" s="688" t="e">
        <f t="shared" si="2"/>
        <v>#REF!</v>
      </c>
    </row>
    <row r="12" spans="1:9" s="689" customFormat="1">
      <c r="A12" s="685">
        <v>7</v>
      </c>
      <c r="B12" s="686" t="s">
        <v>427</v>
      </c>
      <c r="C12" s="688">
        <f t="shared" si="2"/>
        <v>91538192827.950012</v>
      </c>
      <c r="D12" s="688">
        <f t="shared" si="2"/>
        <v>76614827469.169998</v>
      </c>
      <c r="E12" s="688">
        <f t="shared" si="2"/>
        <v>91538192827.950012</v>
      </c>
      <c r="F12" s="688">
        <f t="shared" si="2"/>
        <v>31859537415</v>
      </c>
      <c r="G12" s="688">
        <f t="shared" si="2"/>
        <v>59678655412.950005</v>
      </c>
      <c r="H12" s="688">
        <f t="shared" si="2"/>
        <v>59678655412.950005</v>
      </c>
      <c r="I12" s="688" t="e">
        <f t="shared" si="2"/>
        <v>#REF!</v>
      </c>
    </row>
    <row r="13" spans="1:9" s="689" customFormat="1">
      <c r="A13" s="685">
        <v>8</v>
      </c>
      <c r="B13" s="686" t="s">
        <v>1184</v>
      </c>
      <c r="C13" s="688">
        <f t="shared" ref="C13:I13" si="3">C31+C49+C67+C84+C102+C120+C138+C156+C174+C192+C242+C260+C349+C367+C383</f>
        <v>47944533034.449997</v>
      </c>
      <c r="D13" s="688">
        <f t="shared" si="3"/>
        <v>45751561324.5</v>
      </c>
      <c r="E13" s="688">
        <f t="shared" si="3"/>
        <v>47944533034.449997</v>
      </c>
      <c r="F13" s="688">
        <f t="shared" si="3"/>
        <v>13944563961.790001</v>
      </c>
      <c r="G13" s="688">
        <f t="shared" si="3"/>
        <v>33999969072.66</v>
      </c>
      <c r="H13" s="688">
        <f t="shared" si="3"/>
        <v>33999969072.66</v>
      </c>
      <c r="I13" s="688" t="e">
        <f t="shared" si="3"/>
        <v>#REF!</v>
      </c>
    </row>
    <row r="14" spans="1:9" s="689" customFormat="1">
      <c r="A14" s="685">
        <v>9</v>
      </c>
      <c r="B14" s="686" t="s">
        <v>428</v>
      </c>
      <c r="C14" s="688">
        <f t="shared" ref="C14:I14" si="4">C32+C50+C68+C85+C103+C121+C139+C157+C175+C193+C208+C225+C243+C261+C332+C350+C384</f>
        <v>52054061151.090012</v>
      </c>
      <c r="D14" s="688">
        <f t="shared" si="4"/>
        <v>48478424720.699989</v>
      </c>
      <c r="E14" s="688">
        <f t="shared" si="4"/>
        <v>52054061151.090012</v>
      </c>
      <c r="F14" s="688">
        <f t="shared" si="4"/>
        <v>12946184774.52</v>
      </c>
      <c r="G14" s="688">
        <f t="shared" si="4"/>
        <v>39107876376.570007</v>
      </c>
      <c r="H14" s="688">
        <f t="shared" si="4"/>
        <v>39107876376.570007</v>
      </c>
      <c r="I14" s="688" t="e">
        <f t="shared" si="4"/>
        <v>#REF!</v>
      </c>
    </row>
    <row r="15" spans="1:9" s="689" customFormat="1">
      <c r="A15" s="685">
        <v>10</v>
      </c>
      <c r="B15" s="686" t="s">
        <v>1185</v>
      </c>
      <c r="C15" s="688">
        <f t="shared" ref="C15:I20" si="5">C33+C51+C69+C86+C104+C122+C140+C158+C176+C194+C209+C226+C244+C262+C333+C351+C368+C385</f>
        <v>36740043004.919998</v>
      </c>
      <c r="D15" s="688">
        <f t="shared" si="5"/>
        <v>33472622481.780006</v>
      </c>
      <c r="E15" s="688">
        <f t="shared" si="5"/>
        <v>36740043004.919998</v>
      </c>
      <c r="F15" s="688">
        <f t="shared" si="5"/>
        <v>11246945037.48</v>
      </c>
      <c r="G15" s="688">
        <f t="shared" si="5"/>
        <v>25493097967.439999</v>
      </c>
      <c r="H15" s="688">
        <f t="shared" si="5"/>
        <v>25493097967.439999</v>
      </c>
      <c r="I15" s="688" t="e">
        <f t="shared" si="5"/>
        <v>#REF!</v>
      </c>
    </row>
    <row r="16" spans="1:9" s="689" customFormat="1">
      <c r="A16" s="685">
        <v>11</v>
      </c>
      <c r="B16" s="686" t="s">
        <v>1186</v>
      </c>
      <c r="C16" s="688">
        <f t="shared" si="5"/>
        <v>78379577182.410019</v>
      </c>
      <c r="D16" s="688">
        <f t="shared" si="5"/>
        <v>71966004186.069992</v>
      </c>
      <c r="E16" s="688">
        <f t="shared" si="5"/>
        <v>78379577182.410019</v>
      </c>
      <c r="F16" s="688">
        <f t="shared" si="5"/>
        <v>17821291231.789997</v>
      </c>
      <c r="G16" s="688">
        <f t="shared" si="5"/>
        <v>60558285950.619995</v>
      </c>
      <c r="H16" s="688">
        <f t="shared" si="5"/>
        <v>60558285950.619995</v>
      </c>
      <c r="I16" s="688" t="e">
        <f t="shared" si="5"/>
        <v>#REF!</v>
      </c>
    </row>
    <row r="17" spans="1:9" s="689" customFormat="1">
      <c r="A17" s="685">
        <v>12</v>
      </c>
      <c r="B17" s="686" t="s">
        <v>429</v>
      </c>
      <c r="C17" s="688">
        <f t="shared" si="5"/>
        <v>45632365857.30999</v>
      </c>
      <c r="D17" s="688">
        <f t="shared" si="5"/>
        <v>41230157543.940002</v>
      </c>
      <c r="E17" s="688">
        <f t="shared" si="5"/>
        <v>45632365857.30999</v>
      </c>
      <c r="F17" s="688">
        <f t="shared" si="5"/>
        <v>11964176401.34</v>
      </c>
      <c r="G17" s="688">
        <f t="shared" si="5"/>
        <v>33668189455.970001</v>
      </c>
      <c r="H17" s="688">
        <f t="shared" si="5"/>
        <v>33668189455.970001</v>
      </c>
      <c r="I17" s="688" t="e">
        <f t="shared" si="5"/>
        <v>#REF!</v>
      </c>
    </row>
    <row r="18" spans="1:9" s="689" customFormat="1" ht="25.5" customHeight="1">
      <c r="A18" s="685">
        <v>13</v>
      </c>
      <c r="B18" s="686" t="s">
        <v>1187</v>
      </c>
      <c r="C18" s="688">
        <f t="shared" si="5"/>
        <v>45260134973.630005</v>
      </c>
      <c r="D18" s="688">
        <f t="shared" si="5"/>
        <v>43388010288.460007</v>
      </c>
      <c r="E18" s="688">
        <f t="shared" si="5"/>
        <v>45260134973.630005</v>
      </c>
      <c r="F18" s="688">
        <f t="shared" si="5"/>
        <v>14841837758.379999</v>
      </c>
      <c r="G18" s="688">
        <f t="shared" si="5"/>
        <v>30418297215.25</v>
      </c>
      <c r="H18" s="688">
        <f t="shared" si="5"/>
        <v>30418297215.25</v>
      </c>
      <c r="I18" s="688" t="e">
        <f t="shared" si="5"/>
        <v>#REF!</v>
      </c>
    </row>
    <row r="19" spans="1:9">
      <c r="A19" s="685">
        <v>14</v>
      </c>
      <c r="B19" s="686" t="s">
        <v>1188</v>
      </c>
      <c r="C19" s="687">
        <f t="shared" si="5"/>
        <v>32082498710.920002</v>
      </c>
      <c r="D19" s="687">
        <f t="shared" si="5"/>
        <v>29775011300.440006</v>
      </c>
      <c r="E19" s="687">
        <f t="shared" si="5"/>
        <v>32082498710.920002</v>
      </c>
      <c r="F19" s="687">
        <f t="shared" si="5"/>
        <v>7740449196.9800005</v>
      </c>
      <c r="G19" s="687">
        <f t="shared" si="5"/>
        <v>24342049513.940006</v>
      </c>
      <c r="H19" s="687">
        <f t="shared" si="5"/>
        <v>24342049513.940006</v>
      </c>
      <c r="I19" s="687" t="e">
        <f t="shared" si="5"/>
        <v>#REF!</v>
      </c>
    </row>
    <row r="20" spans="1:9">
      <c r="A20" s="685">
        <v>15</v>
      </c>
      <c r="B20" s="686" t="s">
        <v>430</v>
      </c>
      <c r="C20" s="687">
        <f t="shared" si="5"/>
        <v>47803175302.860001</v>
      </c>
      <c r="D20" s="687">
        <f t="shared" si="5"/>
        <v>42733109297.590012</v>
      </c>
      <c r="E20" s="687">
        <f t="shared" si="5"/>
        <v>47803175302.860001</v>
      </c>
      <c r="F20" s="687">
        <f t="shared" si="5"/>
        <v>13690896417.429998</v>
      </c>
      <c r="G20" s="687">
        <f t="shared" si="5"/>
        <v>34112278885.430004</v>
      </c>
      <c r="H20" s="687">
        <f t="shared" si="5"/>
        <v>34112278885.430004</v>
      </c>
      <c r="I20" s="687" t="e">
        <f t="shared" si="5"/>
        <v>#REF!</v>
      </c>
    </row>
    <row r="21" spans="1:9">
      <c r="A21" s="685">
        <v>16</v>
      </c>
      <c r="B21" s="686" t="s">
        <v>1189</v>
      </c>
      <c r="C21" s="687">
        <f t="shared" ref="C21:I21" si="6">C39+C57+C75+C92+C110+C128+C146+C164+C182+C200+C215+C232+C250+C268+C339+C357+C391</f>
        <v>37548979035.550003</v>
      </c>
      <c r="D21" s="687">
        <f t="shared" si="6"/>
        <v>33672225717.419998</v>
      </c>
      <c r="E21" s="687">
        <f t="shared" si="6"/>
        <v>37548979035.550003</v>
      </c>
      <c r="F21" s="687">
        <f t="shared" si="6"/>
        <v>10700415991.280001</v>
      </c>
      <c r="G21" s="687">
        <f t="shared" si="6"/>
        <v>26848563044.269997</v>
      </c>
      <c r="H21" s="687">
        <f t="shared" si="6"/>
        <v>26848563044.269997</v>
      </c>
      <c r="I21" s="687" t="e">
        <f t="shared" si="6"/>
        <v>#REF!</v>
      </c>
    </row>
    <row r="22" spans="1:9">
      <c r="A22" s="685">
        <v>17</v>
      </c>
      <c r="B22" s="686" t="s">
        <v>431</v>
      </c>
      <c r="C22" s="687">
        <f t="shared" ref="C22:I22" si="7">C40+C58+C93+C111+C129+C147+C165+C183+C201+C216+C233+C251+C269+C340+C358+C374+C392</f>
        <v>86954527687.440018</v>
      </c>
      <c r="D22" s="687">
        <f t="shared" si="7"/>
        <v>83248708524.910004</v>
      </c>
      <c r="E22" s="687">
        <f t="shared" si="7"/>
        <v>86954527687.440018</v>
      </c>
      <c r="F22" s="687">
        <f t="shared" si="7"/>
        <v>21661174572.610001</v>
      </c>
      <c r="G22" s="687">
        <f t="shared" si="7"/>
        <v>65293353114.829994</v>
      </c>
      <c r="H22" s="687">
        <f t="shared" si="7"/>
        <v>65293353114.829994</v>
      </c>
      <c r="I22" s="687" t="e">
        <f t="shared" si="7"/>
        <v>#REF!</v>
      </c>
    </row>
    <row r="23" spans="1:9" s="692" customFormat="1" ht="19.5" customHeight="1">
      <c r="A23" s="681">
        <v>1</v>
      </c>
      <c r="B23" s="690" t="s">
        <v>1191</v>
      </c>
      <c r="C23" s="691">
        <f t="shared" ref="C23:I23" si="8">SUM(C24:C40)</f>
        <v>56207880204.939995</v>
      </c>
      <c r="D23" s="691">
        <f t="shared" si="8"/>
        <v>55853216238.719994</v>
      </c>
      <c r="E23" s="691">
        <f t="shared" si="8"/>
        <v>56207880204.939995</v>
      </c>
      <c r="F23" s="691">
        <f t="shared" si="8"/>
        <v>17520158341.5</v>
      </c>
      <c r="G23" s="691">
        <f t="shared" si="8"/>
        <v>38687721863.440002</v>
      </c>
      <c r="H23" s="691">
        <f t="shared" si="8"/>
        <v>38687721863.440002</v>
      </c>
      <c r="I23" s="691" t="e">
        <f t="shared" si="8"/>
        <v>#REF!</v>
      </c>
    </row>
    <row r="24" spans="1:9" s="689" customFormat="1" ht="36" customHeight="1">
      <c r="A24" s="685">
        <v>1</v>
      </c>
      <c r="B24" s="686" t="s">
        <v>1183</v>
      </c>
      <c r="C24" s="688">
        <v>2130191000</v>
      </c>
      <c r="D24" s="688">
        <v>2130191000</v>
      </c>
      <c r="E24" s="688">
        <v>2130191000</v>
      </c>
      <c r="F24" s="688">
        <v>800931755.15999997</v>
      </c>
      <c r="G24" s="688">
        <v>1329259244.8399999</v>
      </c>
      <c r="H24" s="688">
        <v>1329259244.8399999</v>
      </c>
      <c r="I24" s="688" t="e">
        <f>#REF!-C24</f>
        <v>#REF!</v>
      </c>
    </row>
    <row r="25" spans="1:9" s="689" customFormat="1">
      <c r="A25" s="685">
        <v>2</v>
      </c>
      <c r="B25" s="686" t="s">
        <v>422</v>
      </c>
      <c r="C25" s="688">
        <v>2274873009.1399999</v>
      </c>
      <c r="D25" s="688">
        <v>2275096181.9900002</v>
      </c>
      <c r="E25" s="688">
        <v>2274873009.1399999</v>
      </c>
      <c r="F25" s="688">
        <v>715435067.51999998</v>
      </c>
      <c r="G25" s="688">
        <v>1559437941.6199999</v>
      </c>
      <c r="H25" s="688">
        <v>1559437941.6199999</v>
      </c>
      <c r="I25" s="688" t="e">
        <f>#REF!-C25</f>
        <v>#REF!</v>
      </c>
    </row>
    <row r="26" spans="1:9" s="689" customFormat="1">
      <c r="A26" s="685">
        <v>3</v>
      </c>
      <c r="B26" s="686" t="s">
        <v>423</v>
      </c>
      <c r="C26" s="688">
        <v>5429155654.9400005</v>
      </c>
      <c r="D26" s="688">
        <v>5458387605.7999992</v>
      </c>
      <c r="E26" s="688">
        <v>5429155654.9400005</v>
      </c>
      <c r="F26" s="688">
        <v>1881694418.52</v>
      </c>
      <c r="G26" s="688">
        <v>3547461236.4199996</v>
      </c>
      <c r="H26" s="688">
        <v>3547461236.4199996</v>
      </c>
      <c r="I26" s="688" t="e">
        <f>#REF!-C26</f>
        <v>#REF!</v>
      </c>
    </row>
    <row r="27" spans="1:9" s="689" customFormat="1">
      <c r="A27" s="685">
        <v>4</v>
      </c>
      <c r="B27" s="686" t="s">
        <v>424</v>
      </c>
      <c r="C27" s="688">
        <v>1692656962.2700002</v>
      </c>
      <c r="D27" s="688">
        <v>1694852506.4499998</v>
      </c>
      <c r="E27" s="688">
        <v>1692656962.2700002</v>
      </c>
      <c r="F27" s="688">
        <v>431788674.33999997</v>
      </c>
      <c r="G27" s="688">
        <v>1260868287.9299998</v>
      </c>
      <c r="H27" s="688">
        <v>1260868287.9299998</v>
      </c>
      <c r="I27" s="688" t="e">
        <f>#REF!-C27</f>
        <v>#REF!</v>
      </c>
    </row>
    <row r="28" spans="1:9" s="689" customFormat="1" ht="30" customHeight="1">
      <c r="A28" s="685">
        <v>5</v>
      </c>
      <c r="B28" s="686" t="s">
        <v>425</v>
      </c>
      <c r="C28" s="688">
        <v>5057883373.4199991</v>
      </c>
      <c r="D28" s="688">
        <v>5073130871.9300003</v>
      </c>
      <c r="E28" s="688">
        <v>5057883373.4199991</v>
      </c>
      <c r="F28" s="688">
        <v>1714635479.7900002</v>
      </c>
      <c r="G28" s="688">
        <v>3343247893.6300001</v>
      </c>
      <c r="H28" s="688">
        <v>3343247893.6300001</v>
      </c>
      <c r="I28" s="688" t="e">
        <f>#REF!-C28</f>
        <v>#REF!</v>
      </c>
    </row>
    <row r="29" spans="1:9" s="689" customFormat="1">
      <c r="A29" s="685">
        <v>6</v>
      </c>
      <c r="B29" s="686" t="s">
        <v>426</v>
      </c>
      <c r="C29" s="688">
        <v>8051265688.8100004</v>
      </c>
      <c r="D29" s="688">
        <v>8052434440.4699993</v>
      </c>
      <c r="E29" s="688">
        <v>8051265688.8100004</v>
      </c>
      <c r="F29" s="688">
        <v>2967612972.0799999</v>
      </c>
      <c r="G29" s="688">
        <v>5083652716.7300005</v>
      </c>
      <c r="H29" s="688">
        <v>5083652716.7300005</v>
      </c>
      <c r="I29" s="688" t="e">
        <f>#REF!-C29</f>
        <v>#REF!</v>
      </c>
    </row>
    <row r="30" spans="1:9" s="689" customFormat="1">
      <c r="A30" s="685">
        <v>7</v>
      </c>
      <c r="B30" s="686" t="s">
        <v>427</v>
      </c>
      <c r="C30" s="688">
        <v>3781376667.6700001</v>
      </c>
      <c r="D30" s="688">
        <v>3785675318.6700001</v>
      </c>
      <c r="E30" s="688">
        <v>3781376667.6700001</v>
      </c>
      <c r="F30" s="688">
        <v>1304015945.6099999</v>
      </c>
      <c r="G30" s="688">
        <v>2477360722.0600004</v>
      </c>
      <c r="H30" s="688">
        <v>2477360722.0600004</v>
      </c>
      <c r="I30" s="688" t="e">
        <f>#REF!-C30</f>
        <v>#REF!</v>
      </c>
    </row>
    <row r="31" spans="1:9" s="689" customFormat="1">
      <c r="A31" s="685">
        <v>8</v>
      </c>
      <c r="B31" s="686" t="s">
        <v>1184</v>
      </c>
      <c r="C31" s="688">
        <v>3872017944.3900003</v>
      </c>
      <c r="D31" s="688">
        <v>3874077833.1900001</v>
      </c>
      <c r="E31" s="688">
        <v>3872017944.3900003</v>
      </c>
      <c r="F31" s="688">
        <v>1331864710.23</v>
      </c>
      <c r="G31" s="688">
        <v>2540153234.1599998</v>
      </c>
      <c r="H31" s="688">
        <v>2540153234.1599998</v>
      </c>
      <c r="I31" s="688" t="e">
        <f>#REF!-C31</f>
        <v>#REF!</v>
      </c>
    </row>
    <row r="32" spans="1:9" s="689" customFormat="1">
      <c r="A32" s="685">
        <v>9</v>
      </c>
      <c r="B32" s="686" t="s">
        <v>428</v>
      </c>
      <c r="C32" s="688">
        <v>3062954107.8200002</v>
      </c>
      <c r="D32" s="688">
        <v>3067639115.5299997</v>
      </c>
      <c r="E32" s="688">
        <v>3062954107.8200002</v>
      </c>
      <c r="F32" s="688">
        <v>875180249.53999996</v>
      </c>
      <c r="G32" s="688">
        <v>2187773858.2800002</v>
      </c>
      <c r="H32" s="688">
        <v>2187773858.2800002</v>
      </c>
      <c r="I32" s="688" t="e">
        <f>#REF!-C32</f>
        <v>#REF!</v>
      </c>
    </row>
    <row r="33" spans="1:9" s="689" customFormat="1">
      <c r="A33" s="685">
        <v>10</v>
      </c>
      <c r="B33" s="686" t="s">
        <v>1185</v>
      </c>
      <c r="C33" s="688">
        <v>1681888059.2</v>
      </c>
      <c r="D33" s="688">
        <v>1264981773.1299999</v>
      </c>
      <c r="E33" s="688">
        <v>1681888059.2</v>
      </c>
      <c r="F33" s="688">
        <v>491148662.87</v>
      </c>
      <c r="G33" s="688">
        <v>1190739396.3299999</v>
      </c>
      <c r="H33" s="688">
        <v>1190739396.3299999</v>
      </c>
      <c r="I33" s="688" t="e">
        <f>#REF!-C33</f>
        <v>#REF!</v>
      </c>
    </row>
    <row r="34" spans="1:9" s="689" customFormat="1">
      <c r="A34" s="685">
        <v>11</v>
      </c>
      <c r="B34" s="686" t="s">
        <v>1186</v>
      </c>
      <c r="C34" s="688">
        <v>3702619304.1999998</v>
      </c>
      <c r="D34" s="688">
        <v>3707617850.8000002</v>
      </c>
      <c r="E34" s="688">
        <v>3702619304.1999998</v>
      </c>
      <c r="F34" s="688">
        <v>1020201856.26</v>
      </c>
      <c r="G34" s="688">
        <v>2682417447.9399996</v>
      </c>
      <c r="H34" s="688">
        <v>2682417447.9399996</v>
      </c>
      <c r="I34" s="688" t="e">
        <f>#REF!-C34</f>
        <v>#REF!</v>
      </c>
    </row>
    <row r="35" spans="1:9" s="689" customFormat="1">
      <c r="A35" s="685">
        <v>12</v>
      </c>
      <c r="B35" s="686" t="s">
        <v>429</v>
      </c>
      <c r="C35" s="688">
        <v>2224228865.0599999</v>
      </c>
      <c r="D35" s="688">
        <v>2224243816.5699997</v>
      </c>
      <c r="E35" s="688">
        <v>2224228865.0599999</v>
      </c>
      <c r="F35" s="688">
        <v>339883464.06</v>
      </c>
      <c r="G35" s="688">
        <v>1884345401</v>
      </c>
      <c r="H35" s="688">
        <v>1884345401</v>
      </c>
      <c r="I35" s="688" t="e">
        <f>#REF!-C35</f>
        <v>#REF!</v>
      </c>
    </row>
    <row r="36" spans="1:9" s="689" customFormat="1">
      <c r="A36" s="685">
        <v>13</v>
      </c>
      <c r="B36" s="686" t="s">
        <v>1187</v>
      </c>
      <c r="C36" s="688">
        <v>2706489823.5299997</v>
      </c>
      <c r="D36" s="688">
        <v>2706650504.3299999</v>
      </c>
      <c r="E36" s="688">
        <v>2706489823.5299997</v>
      </c>
      <c r="F36" s="688">
        <v>702555108.85000002</v>
      </c>
      <c r="G36" s="688">
        <v>2003934714.6800001</v>
      </c>
      <c r="H36" s="688">
        <v>2003934714.6800001</v>
      </c>
      <c r="I36" s="688" t="e">
        <f>#REF!-C36</f>
        <v>#REF!</v>
      </c>
    </row>
    <row r="37" spans="1:9" s="689" customFormat="1">
      <c r="A37" s="685">
        <v>14</v>
      </c>
      <c r="B37" s="686" t="s">
        <v>1188</v>
      </c>
      <c r="C37" s="688">
        <v>1889402537.1800001</v>
      </c>
      <c r="D37" s="688">
        <v>1889530277.6099999</v>
      </c>
      <c r="E37" s="688">
        <v>1889402537.1800001</v>
      </c>
      <c r="F37" s="688">
        <v>428191049.06</v>
      </c>
      <c r="G37" s="688">
        <v>1461211488.1199999</v>
      </c>
      <c r="H37" s="688">
        <v>1461211488.1199999</v>
      </c>
      <c r="I37" s="688" t="e">
        <f>#REF!-C37</f>
        <v>#REF!</v>
      </c>
    </row>
    <row r="38" spans="1:9" s="689" customFormat="1">
      <c r="A38" s="685">
        <v>15</v>
      </c>
      <c r="B38" s="686" t="s">
        <v>430</v>
      </c>
      <c r="C38" s="688">
        <v>1876830447.1199999</v>
      </c>
      <c r="D38" s="688">
        <v>1878150156.8399999</v>
      </c>
      <c r="E38" s="688">
        <v>1876830447.1199999</v>
      </c>
      <c r="F38" s="688">
        <v>630294204.00999999</v>
      </c>
      <c r="G38" s="688">
        <v>1246536243.1100001</v>
      </c>
      <c r="H38" s="688">
        <v>1246536243.1100001</v>
      </c>
      <c r="I38" s="688" t="e">
        <f>#REF!-C38</f>
        <v>#REF!</v>
      </c>
    </row>
    <row r="39" spans="1:9" s="689" customFormat="1">
      <c r="A39" s="685">
        <v>16</v>
      </c>
      <c r="B39" s="686" t="s">
        <v>1189</v>
      </c>
      <c r="C39" s="688">
        <v>1423147075.8700001</v>
      </c>
      <c r="D39" s="688">
        <v>1423619357.8099999</v>
      </c>
      <c r="E39" s="688">
        <v>1423147075.8700001</v>
      </c>
      <c r="F39" s="688">
        <v>304040222.18000001</v>
      </c>
      <c r="G39" s="688">
        <v>1119106853.6900001</v>
      </c>
      <c r="H39" s="688">
        <v>1119106853.6900001</v>
      </c>
      <c r="I39" s="688" t="e">
        <f>#REF!-C39</f>
        <v>#REF!</v>
      </c>
    </row>
    <row r="40" spans="1:9" s="689" customFormat="1">
      <c r="A40" s="685">
        <v>17</v>
      </c>
      <c r="B40" s="686" t="s">
        <v>431</v>
      </c>
      <c r="C40" s="688">
        <v>5350899684.3199997</v>
      </c>
      <c r="D40" s="688">
        <v>5346937627.6000013</v>
      </c>
      <c r="E40" s="688">
        <v>5350899684.3199997</v>
      </c>
      <c r="F40" s="688">
        <v>1580684501.4200001</v>
      </c>
      <c r="G40" s="688">
        <v>3770215182.8999996</v>
      </c>
      <c r="H40" s="688">
        <v>3770215182.8999996</v>
      </c>
      <c r="I40" s="688" t="e">
        <f>#REF!-C40</f>
        <v>#REF!</v>
      </c>
    </row>
    <row r="41" spans="1:9" s="692" customFormat="1">
      <c r="A41" s="681">
        <v>2</v>
      </c>
      <c r="B41" s="690" t="s">
        <v>1192</v>
      </c>
      <c r="C41" s="693">
        <f t="shared" ref="C41:I41" si="9">SUM(C42:C58)</f>
        <v>335495084675.33997</v>
      </c>
      <c r="D41" s="693">
        <f t="shared" si="9"/>
        <v>334804038538.0899</v>
      </c>
      <c r="E41" s="693">
        <f t="shared" si="9"/>
        <v>335495084675.33997</v>
      </c>
      <c r="F41" s="693">
        <f t="shared" si="9"/>
        <v>95229370984.709991</v>
      </c>
      <c r="G41" s="693">
        <f t="shared" si="9"/>
        <v>240265713690.62997</v>
      </c>
      <c r="H41" s="693">
        <f t="shared" si="9"/>
        <v>240265713690.62997</v>
      </c>
      <c r="I41" s="693" t="e">
        <f t="shared" si="9"/>
        <v>#REF!</v>
      </c>
    </row>
    <row r="42" spans="1:9">
      <c r="A42" s="694">
        <v>1</v>
      </c>
      <c r="B42" s="686" t="s">
        <v>1183</v>
      </c>
      <c r="C42" s="688">
        <v>14054712186.299997</v>
      </c>
      <c r="D42" s="688">
        <v>13924118228.530001</v>
      </c>
      <c r="E42" s="688">
        <v>14054712186.299997</v>
      </c>
      <c r="F42" s="688">
        <v>3699747044.3200002</v>
      </c>
      <c r="G42" s="688">
        <v>10354965141.98</v>
      </c>
      <c r="H42" s="688">
        <v>10354965141.98</v>
      </c>
      <c r="I42" s="688" t="e">
        <f>#REF!-C42</f>
        <v>#REF!</v>
      </c>
    </row>
    <row r="43" spans="1:9">
      <c r="A43" s="694">
        <v>2</v>
      </c>
      <c r="B43" s="686" t="s">
        <v>422</v>
      </c>
      <c r="C43" s="688">
        <v>16229930555.58</v>
      </c>
      <c r="D43" s="688">
        <v>16183147217.92</v>
      </c>
      <c r="E43" s="688">
        <v>16229930555.58</v>
      </c>
      <c r="F43" s="688">
        <v>4386783230.2399998</v>
      </c>
      <c r="G43" s="688">
        <v>11843147325.34</v>
      </c>
      <c r="H43" s="688">
        <v>11843147325.34</v>
      </c>
      <c r="I43" s="688" t="e">
        <f>#REF!-C43</f>
        <v>#REF!</v>
      </c>
    </row>
    <row r="44" spans="1:9">
      <c r="A44" s="694">
        <v>3</v>
      </c>
      <c r="B44" s="686" t="s">
        <v>423</v>
      </c>
      <c r="C44" s="688">
        <v>37709674230.089996</v>
      </c>
      <c r="D44" s="688">
        <v>37480644616.059998</v>
      </c>
      <c r="E44" s="688">
        <v>37709674230.089996</v>
      </c>
      <c r="F44" s="688">
        <v>13998303064.32</v>
      </c>
      <c r="G44" s="688">
        <v>23711371165.769997</v>
      </c>
      <c r="H44" s="688">
        <v>23711371165.769997</v>
      </c>
      <c r="I44" s="688" t="e">
        <f>#REF!-C44</f>
        <v>#REF!</v>
      </c>
    </row>
    <row r="45" spans="1:9">
      <c r="A45" s="694">
        <v>4</v>
      </c>
      <c r="B45" s="686" t="s">
        <v>424</v>
      </c>
      <c r="C45" s="688">
        <v>11491279576.68</v>
      </c>
      <c r="D45" s="688">
        <v>11510324203.84</v>
      </c>
      <c r="E45" s="688">
        <v>11491279576.68</v>
      </c>
      <c r="F45" s="688">
        <v>4131620670.1299996</v>
      </c>
      <c r="G45" s="688">
        <v>7359658906.5499992</v>
      </c>
      <c r="H45" s="688">
        <v>7359658906.5499992</v>
      </c>
      <c r="I45" s="688" t="e">
        <f>#REF!-C45</f>
        <v>#REF!</v>
      </c>
    </row>
    <row r="46" spans="1:9">
      <c r="A46" s="694">
        <v>5</v>
      </c>
      <c r="B46" s="686" t="s">
        <v>425</v>
      </c>
      <c r="C46" s="688">
        <v>26550624024.68</v>
      </c>
      <c r="D46" s="688">
        <v>26489237703.549995</v>
      </c>
      <c r="E46" s="688">
        <v>26550624024.68</v>
      </c>
      <c r="F46" s="688">
        <v>7424680614.8100004</v>
      </c>
      <c r="G46" s="688">
        <v>19125943409.869999</v>
      </c>
      <c r="H46" s="688">
        <v>19125943409.869999</v>
      </c>
      <c r="I46" s="688" t="e">
        <f>#REF!-C46</f>
        <v>#REF!</v>
      </c>
    </row>
    <row r="47" spans="1:9">
      <c r="A47" s="694">
        <v>6</v>
      </c>
      <c r="B47" s="686" t="s">
        <v>426</v>
      </c>
      <c r="C47" s="688">
        <v>31085182758.069996</v>
      </c>
      <c r="D47" s="688">
        <v>30910971951.620003</v>
      </c>
      <c r="E47" s="688">
        <v>31085182758.069996</v>
      </c>
      <c r="F47" s="688">
        <v>7423811350</v>
      </c>
      <c r="G47" s="688">
        <v>23661371408.070007</v>
      </c>
      <c r="H47" s="688">
        <v>23661371408.070007</v>
      </c>
      <c r="I47" s="688" t="e">
        <f>#REF!-C47</f>
        <v>#REF!</v>
      </c>
    </row>
    <row r="48" spans="1:9">
      <c r="A48" s="694">
        <v>7</v>
      </c>
      <c r="B48" s="686" t="s">
        <v>427</v>
      </c>
      <c r="C48" s="688">
        <v>17913199660.25</v>
      </c>
      <c r="D48" s="688">
        <v>17876618655.32</v>
      </c>
      <c r="E48" s="688">
        <v>17913199660.25</v>
      </c>
      <c r="F48" s="688">
        <v>5800588163.96</v>
      </c>
      <c r="G48" s="688">
        <v>12112611496.290001</v>
      </c>
      <c r="H48" s="688">
        <v>12112611496.290001</v>
      </c>
      <c r="I48" s="688" t="e">
        <f>#REF!-C48</f>
        <v>#REF!</v>
      </c>
    </row>
    <row r="49" spans="1:9">
      <c r="A49" s="694">
        <v>8</v>
      </c>
      <c r="B49" s="686" t="s">
        <v>1184</v>
      </c>
      <c r="C49" s="688">
        <f>E49</f>
        <v>16004249076.139999</v>
      </c>
      <c r="D49" s="688">
        <v>16062323844.879999</v>
      </c>
      <c r="E49" s="688">
        <v>16004249076.139999</v>
      </c>
      <c r="F49" s="688">
        <v>4148046759.2800002</v>
      </c>
      <c r="G49" s="688">
        <v>11856202316.860001</v>
      </c>
      <c r="H49" s="688">
        <v>11856202316.860001</v>
      </c>
      <c r="I49" s="688" t="e">
        <f>#REF!-C49</f>
        <v>#REF!</v>
      </c>
    </row>
    <row r="50" spans="1:9">
      <c r="A50" s="694">
        <v>9</v>
      </c>
      <c r="B50" s="686" t="s">
        <v>428</v>
      </c>
      <c r="C50" s="688">
        <v>19205164690.369999</v>
      </c>
      <c r="D50" s="688">
        <v>19208119622.649998</v>
      </c>
      <c r="E50" s="688">
        <v>19205164690.369999</v>
      </c>
      <c r="F50" s="688">
        <v>4236551962.5900002</v>
      </c>
      <c r="G50" s="688">
        <v>14968612727.780001</v>
      </c>
      <c r="H50" s="688">
        <v>14968612727.780001</v>
      </c>
      <c r="I50" s="688" t="e">
        <f>#REF!-C50</f>
        <v>#REF!</v>
      </c>
    </row>
    <row r="51" spans="1:9">
      <c r="A51" s="694">
        <v>10</v>
      </c>
      <c r="B51" s="686" t="s">
        <v>1185</v>
      </c>
      <c r="C51" s="688">
        <v>13145121281.16</v>
      </c>
      <c r="D51" s="688">
        <v>13160369056.49</v>
      </c>
      <c r="E51" s="688">
        <v>13145121281.16</v>
      </c>
      <c r="F51" s="688">
        <v>4306485572.8000002</v>
      </c>
      <c r="G51" s="688">
        <v>8838635708.3599987</v>
      </c>
      <c r="H51" s="688">
        <v>8838635708.3599987</v>
      </c>
      <c r="I51" s="688" t="e">
        <f>#REF!-C51</f>
        <v>#REF!</v>
      </c>
    </row>
    <row r="52" spans="1:9">
      <c r="A52" s="694">
        <v>11</v>
      </c>
      <c r="B52" s="686" t="s">
        <v>1186</v>
      </c>
      <c r="C52" s="688">
        <v>26051229069.27</v>
      </c>
      <c r="D52" s="688">
        <v>26244264640.919998</v>
      </c>
      <c r="E52" s="688">
        <v>26051229069.27</v>
      </c>
      <c r="F52" s="688">
        <v>4706870144.7399998</v>
      </c>
      <c r="G52" s="688">
        <v>21344358924.529999</v>
      </c>
      <c r="H52" s="688">
        <v>21344358924.529999</v>
      </c>
      <c r="I52" s="688" t="e">
        <f>#REF!-C52</f>
        <v>#REF!</v>
      </c>
    </row>
    <row r="53" spans="1:9">
      <c r="A53" s="694">
        <v>12</v>
      </c>
      <c r="B53" s="686" t="s">
        <v>429</v>
      </c>
      <c r="C53" s="688">
        <v>15294862830.640001</v>
      </c>
      <c r="D53" s="688">
        <v>15231672085.9</v>
      </c>
      <c r="E53" s="688">
        <v>15294862830.640001</v>
      </c>
      <c r="F53" s="688">
        <v>4929780938.3999996</v>
      </c>
      <c r="G53" s="688">
        <v>10365081892.24</v>
      </c>
      <c r="H53" s="688">
        <v>10365081892.24</v>
      </c>
      <c r="I53" s="688" t="e">
        <f>#REF!-C53</f>
        <v>#REF!</v>
      </c>
    </row>
    <row r="54" spans="1:9">
      <c r="A54" s="694">
        <v>13</v>
      </c>
      <c r="B54" s="686" t="s">
        <v>1187</v>
      </c>
      <c r="C54" s="688">
        <v>16871361311.559999</v>
      </c>
      <c r="D54" s="688">
        <v>17135397937.389999</v>
      </c>
      <c r="E54" s="688">
        <v>16871361311.559999</v>
      </c>
      <c r="F54" s="688">
        <v>6759240562.9199991</v>
      </c>
      <c r="G54" s="688">
        <v>10112120748.639999</v>
      </c>
      <c r="H54" s="688">
        <v>10112120748.639999</v>
      </c>
      <c r="I54" s="688" t="e">
        <f>#REF!-C54</f>
        <v>#REF!</v>
      </c>
    </row>
    <row r="55" spans="1:9">
      <c r="A55" s="694">
        <v>14</v>
      </c>
      <c r="B55" s="686" t="s">
        <v>1188</v>
      </c>
      <c r="C55" s="688">
        <v>13341454244.130001</v>
      </c>
      <c r="D55" s="688">
        <v>13257342131.9</v>
      </c>
      <c r="E55" s="688">
        <v>13341454244.130001</v>
      </c>
      <c r="F55" s="688">
        <v>3594022614.96</v>
      </c>
      <c r="G55" s="688">
        <v>9747431629.1700001</v>
      </c>
      <c r="H55" s="688">
        <v>9747431629.1700001</v>
      </c>
      <c r="I55" s="688" t="e">
        <f>#REF!-C55</f>
        <v>#REF!</v>
      </c>
    </row>
    <row r="56" spans="1:9">
      <c r="A56" s="694">
        <v>15</v>
      </c>
      <c r="B56" s="686" t="s">
        <v>430</v>
      </c>
      <c r="C56" s="688">
        <v>14319183832.980001</v>
      </c>
      <c r="D56" s="688">
        <v>14203138387.960001</v>
      </c>
      <c r="E56" s="688">
        <v>14319183832.980001</v>
      </c>
      <c r="F56" s="688">
        <v>3230353709.5599999</v>
      </c>
      <c r="G56" s="688">
        <v>11088830123.42</v>
      </c>
      <c r="H56" s="688">
        <v>11088830123.42</v>
      </c>
      <c r="I56" s="688" t="e">
        <f>#REF!-C56</f>
        <v>#REF!</v>
      </c>
    </row>
    <row r="57" spans="1:9">
      <c r="A57" s="694">
        <v>16</v>
      </c>
      <c r="B57" s="686" t="s">
        <v>1189</v>
      </c>
      <c r="C57" s="688">
        <v>10946988823.09</v>
      </c>
      <c r="D57" s="688">
        <v>10863982354.719997</v>
      </c>
      <c r="E57" s="688">
        <v>10946988823.09</v>
      </c>
      <c r="F57" s="688">
        <v>3451426145.48</v>
      </c>
      <c r="G57" s="688">
        <v>7495562677.6099997</v>
      </c>
      <c r="H57" s="688">
        <v>7495562677.6099997</v>
      </c>
      <c r="I57" s="688" t="e">
        <f>#REF!-C57</f>
        <v>#REF!</v>
      </c>
    </row>
    <row r="58" spans="1:9">
      <c r="A58" s="694">
        <v>17</v>
      </c>
      <c r="B58" s="686" t="s">
        <v>431</v>
      </c>
      <c r="C58" s="688">
        <v>35280866524.349998</v>
      </c>
      <c r="D58" s="688">
        <v>35062365898.440002</v>
      </c>
      <c r="E58" s="688">
        <v>35280866524.349998</v>
      </c>
      <c r="F58" s="688">
        <v>9001058436.1999989</v>
      </c>
      <c r="G58" s="688">
        <v>26279808088.149998</v>
      </c>
      <c r="H58" s="688">
        <v>26279808088.149998</v>
      </c>
      <c r="I58" s="688" t="e">
        <f>#REF!-C58</f>
        <v>#REF!</v>
      </c>
    </row>
    <row r="59" spans="1:9" s="692" customFormat="1">
      <c r="A59" s="681">
        <v>3</v>
      </c>
      <c r="B59" s="690" t="s">
        <v>1193</v>
      </c>
      <c r="C59" s="693">
        <f t="shared" ref="C59:I59" si="10">SUM(C60:C75)</f>
        <v>20331883501.73</v>
      </c>
      <c r="D59" s="693">
        <f t="shared" si="10"/>
        <v>20694280324.410004</v>
      </c>
      <c r="E59" s="693">
        <f t="shared" si="10"/>
        <v>20331883501.73</v>
      </c>
      <c r="F59" s="693">
        <f t="shared" si="10"/>
        <v>3653646078.8500004</v>
      </c>
      <c r="G59" s="693">
        <f t="shared" si="10"/>
        <v>16678237422.879999</v>
      </c>
      <c r="H59" s="693">
        <f t="shared" si="10"/>
        <v>16678237422.879999</v>
      </c>
      <c r="I59" s="693" t="e">
        <f t="shared" si="10"/>
        <v>#REF!</v>
      </c>
    </row>
    <row r="60" spans="1:9">
      <c r="A60" s="694">
        <v>1</v>
      </c>
      <c r="B60" s="686" t="s">
        <v>1183</v>
      </c>
      <c r="C60" s="688">
        <v>610131198.02999997</v>
      </c>
      <c r="D60" s="688">
        <v>610243707.25999999</v>
      </c>
      <c r="E60" s="688">
        <v>610131198.02999997</v>
      </c>
      <c r="F60" s="688">
        <v>88762020</v>
      </c>
      <c r="G60" s="688">
        <v>521369178.02999997</v>
      </c>
      <c r="H60" s="688">
        <v>521369178.02999997</v>
      </c>
      <c r="I60" s="688" t="e">
        <f>#REF!-C60</f>
        <v>#REF!</v>
      </c>
    </row>
    <row r="61" spans="1:9">
      <c r="A61" s="694">
        <v>2</v>
      </c>
      <c r="B61" s="686" t="s">
        <v>422</v>
      </c>
      <c r="C61" s="688">
        <v>840766470.49000001</v>
      </c>
      <c r="D61" s="688">
        <v>844786533.00999999</v>
      </c>
      <c r="E61" s="688">
        <v>840766470.49000001</v>
      </c>
      <c r="F61" s="688">
        <v>139033628.5</v>
      </c>
      <c r="G61" s="688">
        <v>701732841.99000001</v>
      </c>
      <c r="H61" s="688">
        <v>701732841.99000001</v>
      </c>
      <c r="I61" s="688" t="e">
        <f>#REF!-C61</f>
        <v>#REF!</v>
      </c>
    </row>
    <row r="62" spans="1:9">
      <c r="A62" s="694">
        <v>3</v>
      </c>
      <c r="B62" s="686" t="s">
        <v>423</v>
      </c>
      <c r="C62" s="688">
        <v>1019562583.85</v>
      </c>
      <c r="D62" s="688">
        <v>1019562583.85</v>
      </c>
      <c r="E62" s="688">
        <v>1019562583.85</v>
      </c>
      <c r="F62" s="688">
        <v>221519900.34</v>
      </c>
      <c r="G62" s="688">
        <v>798042683.50999999</v>
      </c>
      <c r="H62" s="688">
        <v>798042683.50999999</v>
      </c>
      <c r="I62" s="688" t="e">
        <f>#REF!-C62</f>
        <v>#REF!</v>
      </c>
    </row>
    <row r="63" spans="1:9">
      <c r="A63" s="694">
        <v>4</v>
      </c>
      <c r="B63" s="686" t="s">
        <v>424</v>
      </c>
      <c r="C63" s="688">
        <v>527865833.43000001</v>
      </c>
      <c r="D63" s="688">
        <v>527875265.13</v>
      </c>
      <c r="E63" s="688">
        <v>527865833.43000001</v>
      </c>
      <c r="F63" s="688">
        <v>99246636.099999994</v>
      </c>
      <c r="G63" s="688">
        <v>428619197.32999998</v>
      </c>
      <c r="H63" s="688">
        <v>428619197.32999998</v>
      </c>
      <c r="I63" s="688" t="e">
        <f>#REF!-C63</f>
        <v>#REF!</v>
      </c>
    </row>
    <row r="64" spans="1:9">
      <c r="A64" s="694">
        <v>5</v>
      </c>
      <c r="B64" s="686" t="s">
        <v>425</v>
      </c>
      <c r="C64" s="688">
        <v>1528111780.8700001</v>
      </c>
      <c r="D64" s="688">
        <v>1676705714.0300002</v>
      </c>
      <c r="E64" s="688">
        <v>1528111780.8700001</v>
      </c>
      <c r="F64" s="688">
        <v>235667386.40000001</v>
      </c>
      <c r="G64" s="688">
        <v>1292444394.47</v>
      </c>
      <c r="H64" s="688">
        <v>1292444394.47</v>
      </c>
      <c r="I64" s="688" t="e">
        <f>#REF!-C64</f>
        <v>#REF!</v>
      </c>
    </row>
    <row r="65" spans="1:9">
      <c r="A65" s="694">
        <v>6</v>
      </c>
      <c r="B65" s="686" t="s">
        <v>426</v>
      </c>
      <c r="C65" s="688">
        <v>3203177271.04</v>
      </c>
      <c r="D65" s="688">
        <v>3329406650.1100001</v>
      </c>
      <c r="E65" s="688">
        <v>3203177271.04</v>
      </c>
      <c r="F65" s="688">
        <v>544632759.5</v>
      </c>
      <c r="G65" s="688">
        <v>2658544511.54</v>
      </c>
      <c r="H65" s="688">
        <v>2658544511.54</v>
      </c>
      <c r="I65" s="688" t="e">
        <f>#REF!-C65</f>
        <v>#REF!</v>
      </c>
    </row>
    <row r="66" spans="1:9">
      <c r="A66" s="694">
        <v>7</v>
      </c>
      <c r="B66" s="686" t="s">
        <v>427</v>
      </c>
      <c r="C66" s="688">
        <v>4464498000</v>
      </c>
      <c r="D66" s="688">
        <v>4464549415.3000002</v>
      </c>
      <c r="E66" s="688">
        <v>4464498000</v>
      </c>
      <c r="F66" s="688">
        <v>994216031</v>
      </c>
      <c r="G66" s="688">
        <v>3470281969</v>
      </c>
      <c r="H66" s="688">
        <v>3470281969</v>
      </c>
      <c r="I66" s="688" t="e">
        <f>#REF!-C66</f>
        <v>#REF!</v>
      </c>
    </row>
    <row r="67" spans="1:9">
      <c r="A67" s="694">
        <v>8</v>
      </c>
      <c r="B67" s="686" t="s">
        <v>1184</v>
      </c>
      <c r="C67" s="688">
        <v>1698284535.04</v>
      </c>
      <c r="D67" s="688">
        <v>1737775034.78</v>
      </c>
      <c r="E67" s="688">
        <v>1698284535.04</v>
      </c>
      <c r="F67" s="688">
        <v>305081347.45999998</v>
      </c>
      <c r="G67" s="688">
        <v>1393203187.5799999</v>
      </c>
      <c r="H67" s="688">
        <v>1393203187.5799999</v>
      </c>
      <c r="I67" s="688" t="e">
        <f>#REF!-C67</f>
        <v>#REF!</v>
      </c>
    </row>
    <row r="68" spans="1:9">
      <c r="A68" s="694">
        <v>9</v>
      </c>
      <c r="B68" s="686" t="s">
        <v>428</v>
      </c>
      <c r="C68" s="688">
        <v>774650012.42999995</v>
      </c>
      <c r="D68" s="688">
        <v>767266402.26999998</v>
      </c>
      <c r="E68" s="688">
        <v>774650012.42999995</v>
      </c>
      <c r="F68" s="688">
        <v>153628930.88999999</v>
      </c>
      <c r="G68" s="688">
        <v>621021081.53999996</v>
      </c>
      <c r="H68" s="688">
        <v>621021081.53999996</v>
      </c>
      <c r="I68" s="688" t="e">
        <f>#REF!-C68</f>
        <v>#REF!</v>
      </c>
    </row>
    <row r="69" spans="1:9">
      <c r="A69" s="694">
        <v>10</v>
      </c>
      <c r="B69" s="686" t="s">
        <v>1185</v>
      </c>
      <c r="C69" s="688">
        <v>833116600.99000001</v>
      </c>
      <c r="D69" s="688">
        <v>833385732.62</v>
      </c>
      <c r="E69" s="688">
        <v>833116600.99000001</v>
      </c>
      <c r="F69" s="688">
        <v>156674549.05000001</v>
      </c>
      <c r="G69" s="688">
        <v>676442051.94000006</v>
      </c>
      <c r="H69" s="688">
        <v>676442051.94000006</v>
      </c>
      <c r="I69" s="688" t="e">
        <f>#REF!-C69</f>
        <v>#REF!</v>
      </c>
    </row>
    <row r="70" spans="1:9">
      <c r="A70" s="694">
        <v>11</v>
      </c>
      <c r="B70" s="686" t="s">
        <v>1186</v>
      </c>
      <c r="C70" s="688">
        <v>1191440696.02</v>
      </c>
      <c r="D70" s="688">
        <v>1196976063.5900002</v>
      </c>
      <c r="E70" s="688">
        <v>1191440696.02</v>
      </c>
      <c r="F70" s="688">
        <v>97745367.5</v>
      </c>
      <c r="G70" s="688">
        <v>1093695328.52</v>
      </c>
      <c r="H70" s="688">
        <v>1093695328.52</v>
      </c>
      <c r="I70" s="688" t="e">
        <f>#REF!-C70</f>
        <v>#REF!</v>
      </c>
    </row>
    <row r="71" spans="1:9">
      <c r="A71" s="694">
        <v>12</v>
      </c>
      <c r="B71" s="686" t="s">
        <v>429</v>
      </c>
      <c r="C71" s="688">
        <v>907049439.60000002</v>
      </c>
      <c r="D71" s="688">
        <v>907165471.01999998</v>
      </c>
      <c r="E71" s="688">
        <v>907049439.60000002</v>
      </c>
      <c r="F71" s="688">
        <v>194009202.44</v>
      </c>
      <c r="G71" s="688">
        <v>713040237.15999997</v>
      </c>
      <c r="H71" s="688">
        <v>713040237.15999997</v>
      </c>
      <c r="I71" s="688" t="e">
        <f>#REF!-C71</f>
        <v>#REF!</v>
      </c>
    </row>
    <row r="72" spans="1:9">
      <c r="A72" s="694">
        <v>13</v>
      </c>
      <c r="B72" s="686" t="s">
        <v>1187</v>
      </c>
      <c r="C72" s="688">
        <v>812008699.98000002</v>
      </c>
      <c r="D72" s="688">
        <v>813565828.07000005</v>
      </c>
      <c r="E72" s="688">
        <v>812008699.98000002</v>
      </c>
      <c r="F72" s="688">
        <v>90790741.269999996</v>
      </c>
      <c r="G72" s="688">
        <v>721217958.71000004</v>
      </c>
      <c r="H72" s="688">
        <v>721217958.71000004</v>
      </c>
      <c r="I72" s="688" t="e">
        <f>#REF!-C72</f>
        <v>#REF!</v>
      </c>
    </row>
    <row r="73" spans="1:9">
      <c r="A73" s="694">
        <v>14</v>
      </c>
      <c r="B73" s="686" t="s">
        <v>1188</v>
      </c>
      <c r="C73" s="688">
        <v>433996780.13999999</v>
      </c>
      <c r="D73" s="688">
        <v>448324769.66000003</v>
      </c>
      <c r="E73" s="688">
        <v>433996780.13999999</v>
      </c>
      <c r="F73" s="688">
        <v>78598162.5</v>
      </c>
      <c r="G73" s="688">
        <v>355398617.63999999</v>
      </c>
      <c r="H73" s="688">
        <v>355398617.63999999</v>
      </c>
      <c r="I73" s="688" t="e">
        <f>#REF!-C73</f>
        <v>#REF!</v>
      </c>
    </row>
    <row r="74" spans="1:9">
      <c r="A74" s="694">
        <v>15</v>
      </c>
      <c r="B74" s="686" t="s">
        <v>430</v>
      </c>
      <c r="C74" s="688">
        <v>653826718.77999997</v>
      </c>
      <c r="D74" s="688">
        <v>682884404.65999997</v>
      </c>
      <c r="E74" s="688">
        <v>653826718.77999997</v>
      </c>
      <c r="F74" s="688">
        <v>96633139.549999997</v>
      </c>
      <c r="G74" s="688">
        <v>557193579.23000002</v>
      </c>
      <c r="H74" s="688">
        <v>557193579.23000002</v>
      </c>
      <c r="I74" s="688" t="e">
        <f>#REF!-C74</f>
        <v>#REF!</v>
      </c>
    </row>
    <row r="75" spans="1:9">
      <c r="A75" s="694">
        <v>16</v>
      </c>
      <c r="B75" s="686" t="s">
        <v>1189</v>
      </c>
      <c r="C75" s="688">
        <v>833396881.03999996</v>
      </c>
      <c r="D75" s="688">
        <v>833806749.04999995</v>
      </c>
      <c r="E75" s="688">
        <v>833396881.03999996</v>
      </c>
      <c r="F75" s="688">
        <v>157406276.34999999</v>
      </c>
      <c r="G75" s="688">
        <v>675990604.69000006</v>
      </c>
      <c r="H75" s="688">
        <v>675990604.69000006</v>
      </c>
      <c r="I75" s="688" t="e">
        <f>#REF!-C75</f>
        <v>#REF!</v>
      </c>
    </row>
    <row r="76" spans="1:9" s="692" customFormat="1">
      <c r="A76" s="681">
        <v>4</v>
      </c>
      <c r="B76" s="690" t="s">
        <v>1195</v>
      </c>
      <c r="C76" s="693">
        <f>SUM(C77:C93)</f>
        <v>30401853981.600006</v>
      </c>
      <c r="D76" s="693">
        <f t="shared" ref="D76:I76" si="11">SUM(D77:D93)</f>
        <v>30626111144.73</v>
      </c>
      <c r="E76" s="693">
        <f t="shared" si="11"/>
        <v>30401853981.600006</v>
      </c>
      <c r="F76" s="693">
        <f t="shared" si="11"/>
        <v>5813423555.1100006</v>
      </c>
      <c r="G76" s="693">
        <f t="shared" si="11"/>
        <v>24588430426.489998</v>
      </c>
      <c r="H76" s="693">
        <f t="shared" si="11"/>
        <v>24588430426.489998</v>
      </c>
      <c r="I76" s="693" t="e">
        <f t="shared" si="11"/>
        <v>#REF!</v>
      </c>
    </row>
    <row r="77" spans="1:9">
      <c r="A77" s="694">
        <v>1</v>
      </c>
      <c r="B77" s="686" t="s">
        <v>1183</v>
      </c>
      <c r="C77" s="688">
        <v>770655534.08000004</v>
      </c>
      <c r="D77" s="688">
        <v>776738637.03999996</v>
      </c>
      <c r="E77" s="688">
        <v>770655534.08000004</v>
      </c>
      <c r="F77" s="688">
        <v>171961488.49000001</v>
      </c>
      <c r="G77" s="688">
        <v>598694045.59000003</v>
      </c>
      <c r="H77" s="688">
        <v>598694045.59000003</v>
      </c>
      <c r="I77" s="688" t="e">
        <f>#REF!-C77</f>
        <v>#REF!</v>
      </c>
    </row>
    <row r="78" spans="1:9">
      <c r="A78" s="694">
        <v>2</v>
      </c>
      <c r="B78" s="686" t="s">
        <v>422</v>
      </c>
      <c r="C78" s="688">
        <v>1892448082.5799999</v>
      </c>
      <c r="D78" s="688">
        <v>1907193594.6300001</v>
      </c>
      <c r="E78" s="688">
        <v>1892448082.5799999</v>
      </c>
      <c r="F78" s="688">
        <v>357944700.14999998</v>
      </c>
      <c r="G78" s="688">
        <v>1534503382.4300001</v>
      </c>
      <c r="H78" s="688">
        <v>1534503382.4300001</v>
      </c>
      <c r="I78" s="688" t="e">
        <f>#REF!-C78</f>
        <v>#REF!</v>
      </c>
    </row>
    <row r="79" spans="1:9">
      <c r="A79" s="694">
        <v>3</v>
      </c>
      <c r="B79" s="686" t="s">
        <v>423</v>
      </c>
      <c r="C79" s="688">
        <v>3199394871.7799997</v>
      </c>
      <c r="D79" s="688">
        <v>3226492634.8700004</v>
      </c>
      <c r="E79" s="688">
        <v>3199394871.7799997</v>
      </c>
      <c r="F79" s="688">
        <v>655193089.39999998</v>
      </c>
      <c r="G79" s="688">
        <v>2544201782.3800001</v>
      </c>
      <c r="H79" s="688">
        <v>2544201782.3800001</v>
      </c>
      <c r="I79" s="688" t="e">
        <f>#REF!-C79</f>
        <v>#REF!</v>
      </c>
    </row>
    <row r="80" spans="1:9">
      <c r="A80" s="694">
        <v>4</v>
      </c>
      <c r="B80" s="686" t="s">
        <v>424</v>
      </c>
      <c r="C80" s="688">
        <v>549106626.12</v>
      </c>
      <c r="D80" s="688">
        <v>549471987.85000002</v>
      </c>
      <c r="E80" s="688">
        <v>549106626.12</v>
      </c>
      <c r="F80" s="688">
        <v>47288604.659999996</v>
      </c>
      <c r="G80" s="688">
        <v>501818021.45999998</v>
      </c>
      <c r="H80" s="688">
        <v>501818021.45999998</v>
      </c>
      <c r="I80" s="688" t="e">
        <f>#REF!-C80</f>
        <v>#REF!</v>
      </c>
    </row>
    <row r="81" spans="1:9">
      <c r="A81" s="694">
        <v>5</v>
      </c>
      <c r="B81" s="686" t="s">
        <v>425</v>
      </c>
      <c r="C81" s="688">
        <v>1465726513.8300002</v>
      </c>
      <c r="D81" s="688">
        <v>1483722731.72</v>
      </c>
      <c r="E81" s="688">
        <v>1465726513.8300002</v>
      </c>
      <c r="F81" s="688">
        <v>290715611</v>
      </c>
      <c r="G81" s="688">
        <v>1175010902.8300002</v>
      </c>
      <c r="H81" s="688">
        <v>1175010902.8300002</v>
      </c>
      <c r="I81" s="688" t="e">
        <f>#REF!-C81</f>
        <v>#REF!</v>
      </c>
    </row>
    <row r="82" spans="1:9">
      <c r="A82" s="694">
        <v>6</v>
      </c>
      <c r="B82" s="686" t="s">
        <v>426</v>
      </c>
      <c r="C82" s="688">
        <v>4760979992.4400005</v>
      </c>
      <c r="D82" s="688">
        <v>4815565631.8100004</v>
      </c>
      <c r="E82" s="688">
        <v>4760979992.4400005</v>
      </c>
      <c r="F82" s="688">
        <v>1062706700.8</v>
      </c>
      <c r="G82" s="688">
        <v>3698273291.6399999</v>
      </c>
      <c r="H82" s="688">
        <v>3698273291.6399999</v>
      </c>
      <c r="I82" s="688" t="e">
        <f>#REF!-C82</f>
        <v>#REF!</v>
      </c>
    </row>
    <row r="83" spans="1:9">
      <c r="A83" s="694">
        <v>7</v>
      </c>
      <c r="B83" s="686" t="s">
        <v>427</v>
      </c>
      <c r="C83" s="688">
        <v>2194457577.3299999</v>
      </c>
      <c r="D83" s="688">
        <v>2197503137.52</v>
      </c>
      <c r="E83" s="688">
        <v>2194457577.3299999</v>
      </c>
      <c r="F83" s="688">
        <v>479794820.33999997</v>
      </c>
      <c r="G83" s="688">
        <v>1714662756.99</v>
      </c>
      <c r="H83" s="688">
        <v>1714662756.99</v>
      </c>
      <c r="I83" s="688" t="e">
        <f>#REF!-C83</f>
        <v>#REF!</v>
      </c>
    </row>
    <row r="84" spans="1:9">
      <c r="A84" s="694">
        <v>8</v>
      </c>
      <c r="B84" s="686" t="s">
        <v>1184</v>
      </c>
      <c r="C84" s="688">
        <v>2673492365.79</v>
      </c>
      <c r="D84" s="688">
        <v>2724793740.1199999</v>
      </c>
      <c r="E84" s="688">
        <v>2673492365.79</v>
      </c>
      <c r="F84" s="688">
        <v>380736585.39999998</v>
      </c>
      <c r="G84" s="688">
        <v>2292755780.3900003</v>
      </c>
      <c r="H84" s="688">
        <v>2292755780.3900003</v>
      </c>
      <c r="I84" s="688" t="e">
        <f>#REF!-C84</f>
        <v>#REF!</v>
      </c>
    </row>
    <row r="85" spans="1:9">
      <c r="A85" s="694">
        <v>9</v>
      </c>
      <c r="B85" s="686" t="s">
        <v>428</v>
      </c>
      <c r="C85" s="688">
        <v>1572593022.2</v>
      </c>
      <c r="D85" s="688">
        <v>1580113778.5599999</v>
      </c>
      <c r="E85" s="688">
        <v>1572593022.2</v>
      </c>
      <c r="F85" s="688">
        <v>300065827.63999999</v>
      </c>
      <c r="G85" s="688">
        <v>1272527194.5599999</v>
      </c>
      <c r="H85" s="688">
        <v>1272527194.5599999</v>
      </c>
      <c r="I85" s="688" t="e">
        <f>#REF!-C85</f>
        <v>#REF!</v>
      </c>
    </row>
    <row r="86" spans="1:9">
      <c r="A86" s="694">
        <v>10</v>
      </c>
      <c r="B86" s="686" t="s">
        <v>1185</v>
      </c>
      <c r="C86" s="688">
        <v>1070655939.98</v>
      </c>
      <c r="D86" s="688">
        <v>1070738495.29</v>
      </c>
      <c r="E86" s="688">
        <v>1070655939.98</v>
      </c>
      <c r="F86" s="688">
        <v>205328547.5</v>
      </c>
      <c r="G86" s="688">
        <v>865327392.48000002</v>
      </c>
      <c r="H86" s="688">
        <v>865327392.48000002</v>
      </c>
      <c r="I86" s="688" t="e">
        <f>#REF!-C86</f>
        <v>#REF!</v>
      </c>
    </row>
    <row r="87" spans="1:9">
      <c r="A87" s="694">
        <v>11</v>
      </c>
      <c r="B87" s="686" t="s">
        <v>1186</v>
      </c>
      <c r="C87" s="688">
        <v>2645800548.8899999</v>
      </c>
      <c r="D87" s="688">
        <v>2652005098.3499999</v>
      </c>
      <c r="E87" s="688">
        <v>2645800548.8899999</v>
      </c>
      <c r="F87" s="688">
        <v>459309318.91000003</v>
      </c>
      <c r="G87" s="688">
        <v>2186491229.98</v>
      </c>
      <c r="H87" s="688">
        <v>2186491229.98</v>
      </c>
      <c r="I87" s="688" t="e">
        <f>#REF!-C87</f>
        <v>#REF!</v>
      </c>
    </row>
    <row r="88" spans="1:9">
      <c r="A88" s="694">
        <v>12</v>
      </c>
      <c r="B88" s="686" t="s">
        <v>429</v>
      </c>
      <c r="C88" s="688">
        <v>1312287327.6400001</v>
      </c>
      <c r="D88" s="688">
        <v>1312728057.2700002</v>
      </c>
      <c r="E88" s="688">
        <v>1312287327.6400001</v>
      </c>
      <c r="F88" s="688">
        <v>239852862.13</v>
      </c>
      <c r="G88" s="688">
        <v>1072434465.51</v>
      </c>
      <c r="H88" s="688">
        <v>1072434465.51</v>
      </c>
      <c r="I88" s="688" t="e">
        <f>#REF!-C88</f>
        <v>#REF!</v>
      </c>
    </row>
    <row r="89" spans="1:9">
      <c r="A89" s="694">
        <v>13</v>
      </c>
      <c r="B89" s="686" t="s">
        <v>1187</v>
      </c>
      <c r="C89" s="688">
        <v>1212964897.6499999</v>
      </c>
      <c r="D89" s="688">
        <v>1214540834.96</v>
      </c>
      <c r="E89" s="688">
        <v>1212964897.6499999</v>
      </c>
      <c r="F89" s="688">
        <v>215285415.97999999</v>
      </c>
      <c r="G89" s="688">
        <v>997679481.66999996</v>
      </c>
      <c r="H89" s="688">
        <v>997679481.66999996</v>
      </c>
      <c r="I89" s="688" t="e">
        <f>#REF!-C89</f>
        <v>#REF!</v>
      </c>
    </row>
    <row r="90" spans="1:9">
      <c r="A90" s="694">
        <v>14</v>
      </c>
      <c r="B90" s="686" t="s">
        <v>1188</v>
      </c>
      <c r="C90" s="688">
        <v>1033683994.7</v>
      </c>
      <c r="D90" s="688">
        <v>1037095426.87</v>
      </c>
      <c r="E90" s="688">
        <v>1033683994.7</v>
      </c>
      <c r="F90" s="688">
        <v>210371794.75</v>
      </c>
      <c r="G90" s="688">
        <v>823312199.95000005</v>
      </c>
      <c r="H90" s="688">
        <v>823312199.95000005</v>
      </c>
      <c r="I90" s="688" t="e">
        <f>#REF!-C90</f>
        <v>#REF!</v>
      </c>
    </row>
    <row r="91" spans="1:9">
      <c r="A91" s="694">
        <v>15</v>
      </c>
      <c r="B91" s="686" t="s">
        <v>430</v>
      </c>
      <c r="C91" s="688">
        <v>1567656602.5799999</v>
      </c>
      <c r="D91" s="688">
        <v>1573257352.8700001</v>
      </c>
      <c r="E91" s="688">
        <v>1567656602.5799999</v>
      </c>
      <c r="F91" s="688">
        <v>269626655.85000002</v>
      </c>
      <c r="G91" s="688">
        <v>1298029946.7299998</v>
      </c>
      <c r="H91" s="688">
        <v>1298029946.7299998</v>
      </c>
      <c r="I91" s="688" t="e">
        <f>#REF!-C91</f>
        <v>#REF!</v>
      </c>
    </row>
    <row r="92" spans="1:9">
      <c r="A92" s="694">
        <v>16</v>
      </c>
      <c r="B92" s="686" t="s">
        <v>1189</v>
      </c>
      <c r="C92" s="688">
        <v>672472781.42999995</v>
      </c>
      <c r="D92" s="688">
        <v>681462846.25</v>
      </c>
      <c r="E92" s="688">
        <v>672472781.42999995</v>
      </c>
      <c r="F92" s="688">
        <v>112573344.68000001</v>
      </c>
      <c r="G92" s="688">
        <v>559899436.75</v>
      </c>
      <c r="H92" s="688">
        <v>559899436.75</v>
      </c>
      <c r="I92" s="688" t="e">
        <f>#REF!-C92</f>
        <v>#REF!</v>
      </c>
    </row>
    <row r="93" spans="1:9">
      <c r="A93" s="694">
        <v>17</v>
      </c>
      <c r="B93" s="686" t="s">
        <v>431</v>
      </c>
      <c r="C93" s="688">
        <v>1807477302.5799999</v>
      </c>
      <c r="D93" s="688">
        <v>1822687158.7500002</v>
      </c>
      <c r="E93" s="688">
        <v>1807477302.5799999</v>
      </c>
      <c r="F93" s="688">
        <v>354668187.43000001</v>
      </c>
      <c r="G93" s="688">
        <v>1452809115.1500001</v>
      </c>
      <c r="H93" s="688">
        <v>1452809115.1500001</v>
      </c>
      <c r="I93" s="688" t="e">
        <f>#REF!-C93</f>
        <v>#REF!</v>
      </c>
    </row>
    <row r="94" spans="1:9" s="692" customFormat="1">
      <c r="A94" s="681">
        <v>5</v>
      </c>
      <c r="B94" s="690" t="s">
        <v>1196</v>
      </c>
      <c r="C94" s="693">
        <f t="shared" ref="C94:I94" si="12">SUM(C95:C111)</f>
        <v>9617348416.7600002</v>
      </c>
      <c r="D94" s="693">
        <f t="shared" si="12"/>
        <v>9604180483.9400005</v>
      </c>
      <c r="E94" s="693">
        <f t="shared" si="12"/>
        <v>9617348416.7600002</v>
      </c>
      <c r="F94" s="693">
        <f t="shared" si="12"/>
        <v>3250683286.77</v>
      </c>
      <c r="G94" s="693">
        <f t="shared" si="12"/>
        <v>6366665129.9899988</v>
      </c>
      <c r="H94" s="693">
        <f t="shared" si="12"/>
        <v>6366665129.9899988</v>
      </c>
      <c r="I94" s="693" t="e">
        <f t="shared" si="12"/>
        <v>#REF!</v>
      </c>
    </row>
    <row r="95" spans="1:9">
      <c r="A95" s="694">
        <v>1</v>
      </c>
      <c r="B95" s="686" t="s">
        <v>1183</v>
      </c>
      <c r="C95" s="688">
        <v>162923829.38</v>
      </c>
      <c r="D95" s="688">
        <v>165106727.46000001</v>
      </c>
      <c r="E95" s="688">
        <v>162923829.38</v>
      </c>
      <c r="F95" s="688">
        <v>60313088.549999997</v>
      </c>
      <c r="G95" s="688">
        <v>102610740.83</v>
      </c>
      <c r="H95" s="688">
        <v>102610740.83</v>
      </c>
      <c r="I95" s="688" t="e">
        <f>#REF!-C95</f>
        <v>#REF!</v>
      </c>
    </row>
    <row r="96" spans="1:9">
      <c r="A96" s="694">
        <v>2</v>
      </c>
      <c r="B96" s="686" t="s">
        <v>422</v>
      </c>
      <c r="C96" s="688">
        <v>240810075.02000001</v>
      </c>
      <c r="D96" s="688">
        <v>247860273.80000001</v>
      </c>
      <c r="E96" s="688">
        <v>240810075.02000001</v>
      </c>
      <c r="F96" s="688">
        <v>66980210.469999999</v>
      </c>
      <c r="G96" s="688">
        <v>173829864.55000001</v>
      </c>
      <c r="H96" s="688">
        <v>173829864.55000001</v>
      </c>
      <c r="I96" s="688" t="e">
        <f>#REF!-C96</f>
        <v>#REF!</v>
      </c>
    </row>
    <row r="97" spans="1:9">
      <c r="A97" s="694">
        <v>3</v>
      </c>
      <c r="B97" s="686" t="s">
        <v>423</v>
      </c>
      <c r="C97" s="688">
        <v>283367311.75</v>
      </c>
      <c r="D97" s="688">
        <v>293400985.31</v>
      </c>
      <c r="E97" s="688">
        <v>283367311.75</v>
      </c>
      <c r="F97" s="688">
        <v>92329950.599999994</v>
      </c>
      <c r="G97" s="688">
        <v>191037361.15000001</v>
      </c>
      <c r="H97" s="688">
        <v>191037361.15000001</v>
      </c>
      <c r="I97" s="688" t="e">
        <f>#REF!-C97</f>
        <v>#REF!</v>
      </c>
    </row>
    <row r="98" spans="1:9">
      <c r="A98" s="694">
        <v>4</v>
      </c>
      <c r="B98" s="686" t="s">
        <v>424</v>
      </c>
      <c r="C98" s="688">
        <v>356271620.13999999</v>
      </c>
      <c r="D98" s="688">
        <v>405416976.91000003</v>
      </c>
      <c r="E98" s="688">
        <v>356271620.13999999</v>
      </c>
      <c r="F98" s="688">
        <v>136991504.68000001</v>
      </c>
      <c r="G98" s="688">
        <v>219280115.46000001</v>
      </c>
      <c r="H98" s="688">
        <v>219280115.46000001</v>
      </c>
      <c r="I98" s="688" t="e">
        <f>#REF!-C98</f>
        <v>#REF!</v>
      </c>
    </row>
    <row r="99" spans="1:9">
      <c r="A99" s="694">
        <v>5</v>
      </c>
      <c r="B99" s="686" t="s">
        <v>425</v>
      </c>
      <c r="C99" s="688">
        <v>738104878.19000006</v>
      </c>
      <c r="D99" s="688">
        <v>797623283.66999996</v>
      </c>
      <c r="E99" s="688">
        <v>738104878.19000006</v>
      </c>
      <c r="F99" s="688">
        <v>250497128.69999999</v>
      </c>
      <c r="G99" s="688">
        <v>487607749.49000001</v>
      </c>
      <c r="H99" s="688">
        <v>487607749.49000001</v>
      </c>
      <c r="I99" s="688" t="e">
        <f>#REF!-C99</f>
        <v>#REF!</v>
      </c>
    </row>
    <row r="100" spans="1:9">
      <c r="A100" s="694">
        <v>6</v>
      </c>
      <c r="B100" s="686" t="s">
        <v>426</v>
      </c>
      <c r="C100" s="688">
        <v>1541017970.2</v>
      </c>
      <c r="D100" s="688">
        <v>1559725511.0300002</v>
      </c>
      <c r="E100" s="688">
        <v>1541017970.2</v>
      </c>
      <c r="F100" s="688">
        <v>624640392.58000004</v>
      </c>
      <c r="G100" s="688">
        <v>916377577.62</v>
      </c>
      <c r="H100" s="688">
        <v>916377577.62</v>
      </c>
      <c r="I100" s="688" t="e">
        <f>#REF!-C100</f>
        <v>#REF!</v>
      </c>
    </row>
    <row r="101" spans="1:9">
      <c r="A101" s="694">
        <v>7</v>
      </c>
      <c r="B101" s="686" t="s">
        <v>427</v>
      </c>
      <c r="C101" s="688">
        <v>1277293997.54</v>
      </c>
      <c r="D101" s="688">
        <v>1296497907.48</v>
      </c>
      <c r="E101" s="688">
        <v>1277293997.54</v>
      </c>
      <c r="F101" s="688">
        <v>688055511.47000003</v>
      </c>
      <c r="G101" s="688">
        <v>589238486.07000005</v>
      </c>
      <c r="H101" s="688">
        <v>589238486.07000005</v>
      </c>
      <c r="I101" s="688" t="e">
        <f>#REF!-C101</f>
        <v>#REF!</v>
      </c>
    </row>
    <row r="102" spans="1:9">
      <c r="A102" s="694">
        <v>8</v>
      </c>
      <c r="B102" s="686" t="s">
        <v>1184</v>
      </c>
      <c r="C102" s="688">
        <v>1004113148.12</v>
      </c>
      <c r="D102" s="688">
        <v>1080831355.5</v>
      </c>
      <c r="E102" s="688">
        <v>1004113148.12</v>
      </c>
      <c r="F102" s="688">
        <v>308172587.47000003</v>
      </c>
      <c r="G102" s="688">
        <v>695940560.64999998</v>
      </c>
      <c r="H102" s="688">
        <v>695940560.64999998</v>
      </c>
      <c r="I102" s="688" t="e">
        <f>#REF!-C102</f>
        <v>#REF!</v>
      </c>
    </row>
    <row r="103" spans="1:9">
      <c r="A103" s="694">
        <v>9</v>
      </c>
      <c r="B103" s="686" t="s">
        <v>428</v>
      </c>
      <c r="C103" s="688">
        <v>516607421.82999998</v>
      </c>
      <c r="D103" s="688">
        <v>544451933.94000006</v>
      </c>
      <c r="E103" s="688">
        <v>516607421.82999998</v>
      </c>
      <c r="F103" s="688">
        <v>150881523.72</v>
      </c>
      <c r="G103" s="688">
        <v>365725898.11000001</v>
      </c>
      <c r="H103" s="688">
        <v>365725898.11000001</v>
      </c>
      <c r="I103" s="688" t="e">
        <f>#REF!-C103</f>
        <v>#REF!</v>
      </c>
    </row>
    <row r="104" spans="1:9">
      <c r="A104" s="694">
        <v>10</v>
      </c>
      <c r="B104" s="686" t="s">
        <v>1185</v>
      </c>
      <c r="C104" s="688">
        <v>288938210.06999999</v>
      </c>
      <c r="D104" s="688">
        <v>294111587.43000001</v>
      </c>
      <c r="E104" s="688">
        <v>288938210.06999999</v>
      </c>
      <c r="F104" s="688">
        <v>110162127.91</v>
      </c>
      <c r="G104" s="688">
        <v>178776082.16</v>
      </c>
      <c r="H104" s="688">
        <v>178776082.16</v>
      </c>
      <c r="I104" s="688" t="e">
        <f>#REF!-C104</f>
        <v>#REF!</v>
      </c>
    </row>
    <row r="105" spans="1:9">
      <c r="A105" s="694">
        <v>11</v>
      </c>
      <c r="B105" s="686" t="s">
        <v>1186</v>
      </c>
      <c r="C105" s="688">
        <v>623082528.01999998</v>
      </c>
      <c r="D105" s="688">
        <v>636568686.04999995</v>
      </c>
      <c r="E105" s="688">
        <v>623082528.01999998</v>
      </c>
      <c r="F105" s="688">
        <v>161008960.78</v>
      </c>
      <c r="G105" s="688">
        <v>462073567.24000001</v>
      </c>
      <c r="H105" s="688">
        <v>462073567.24000001</v>
      </c>
      <c r="I105" s="688" t="e">
        <f>#REF!-C105</f>
        <v>#REF!</v>
      </c>
    </row>
    <row r="106" spans="1:9">
      <c r="A106" s="694">
        <v>12</v>
      </c>
      <c r="B106" s="686" t="s">
        <v>429</v>
      </c>
      <c r="C106" s="688">
        <v>604568237.20000005</v>
      </c>
      <c r="D106" s="688">
        <v>305298406.32999998</v>
      </c>
      <c r="E106" s="688">
        <v>604568237.20000005</v>
      </c>
      <c r="F106" s="688">
        <v>51952132.049999997</v>
      </c>
      <c r="G106" s="688">
        <v>552616105.14999998</v>
      </c>
      <c r="H106" s="688">
        <v>552616105.14999998</v>
      </c>
      <c r="I106" s="688" t="e">
        <f>#REF!-C106</f>
        <v>#REF!</v>
      </c>
    </row>
    <row r="107" spans="1:9">
      <c r="A107" s="694">
        <v>13</v>
      </c>
      <c r="B107" s="686" t="s">
        <v>1187</v>
      </c>
      <c r="C107" s="688">
        <v>493445312</v>
      </c>
      <c r="D107" s="688">
        <v>431101170.31999999</v>
      </c>
      <c r="E107" s="688">
        <v>493445312</v>
      </c>
      <c r="F107" s="688">
        <v>211647323.13999999</v>
      </c>
      <c r="G107" s="688">
        <v>281797988.86000001</v>
      </c>
      <c r="H107" s="688">
        <v>281797988.86000001</v>
      </c>
      <c r="I107" s="688" t="e">
        <f>#REF!-C107</f>
        <v>#REF!</v>
      </c>
    </row>
    <row r="108" spans="1:9">
      <c r="A108" s="694">
        <v>14</v>
      </c>
      <c r="B108" s="686" t="s">
        <v>1188</v>
      </c>
      <c r="C108" s="688">
        <v>374482263.87</v>
      </c>
      <c r="D108" s="688">
        <v>400391214.5</v>
      </c>
      <c r="E108" s="688">
        <v>374482263.87</v>
      </c>
      <c r="F108" s="688">
        <v>45808168.619999997</v>
      </c>
      <c r="G108" s="688">
        <v>328674095.25</v>
      </c>
      <c r="H108" s="688">
        <v>328674095.25</v>
      </c>
      <c r="I108" s="688" t="e">
        <f>#REF!-C108</f>
        <v>#REF!</v>
      </c>
    </row>
    <row r="109" spans="1:9">
      <c r="A109" s="694">
        <v>15</v>
      </c>
      <c r="B109" s="686" t="s">
        <v>430</v>
      </c>
      <c r="C109" s="688">
        <v>549709996.37</v>
      </c>
      <c r="D109" s="688">
        <v>561837205.03999996</v>
      </c>
      <c r="E109" s="688">
        <v>549709996.37</v>
      </c>
      <c r="F109" s="688">
        <v>166964115.88</v>
      </c>
      <c r="G109" s="688">
        <v>382745880.49000001</v>
      </c>
      <c r="H109" s="688">
        <v>382745880.49000001</v>
      </c>
      <c r="I109" s="688" t="e">
        <f>#REF!-C109</f>
        <v>#REF!</v>
      </c>
    </row>
    <row r="110" spans="1:9">
      <c r="A110" s="694">
        <v>16</v>
      </c>
      <c r="B110" s="686" t="s">
        <v>1189</v>
      </c>
      <c r="C110" s="688">
        <v>203974573.80000001</v>
      </c>
      <c r="D110" s="688">
        <v>205036872.66</v>
      </c>
      <c r="E110" s="688">
        <v>203974573.80000001</v>
      </c>
      <c r="F110" s="688">
        <v>44696060.170000002</v>
      </c>
      <c r="G110" s="688">
        <v>159278513.63</v>
      </c>
      <c r="H110" s="688">
        <v>159278513.63</v>
      </c>
      <c r="I110" s="688" t="e">
        <f>#REF!-C110</f>
        <v>#REF!</v>
      </c>
    </row>
    <row r="111" spans="1:9">
      <c r="A111" s="694">
        <v>17</v>
      </c>
      <c r="B111" s="686" t="s">
        <v>431</v>
      </c>
      <c r="C111" s="688">
        <v>358637043.25999999</v>
      </c>
      <c r="D111" s="688">
        <v>378920386.50999999</v>
      </c>
      <c r="E111" s="688">
        <v>358637043.25999999</v>
      </c>
      <c r="F111" s="688">
        <v>79582499.980000004</v>
      </c>
      <c r="G111" s="688">
        <v>279054543.27999997</v>
      </c>
      <c r="H111" s="688">
        <v>279054543.27999997</v>
      </c>
      <c r="I111" s="688" t="e">
        <f>#REF!-C111</f>
        <v>#REF!</v>
      </c>
    </row>
    <row r="112" spans="1:9" s="692" customFormat="1">
      <c r="A112" s="681">
        <v>6</v>
      </c>
      <c r="B112" s="690" t="s">
        <v>1197</v>
      </c>
      <c r="C112" s="693">
        <f t="shared" ref="C112:I112" si="13">SUM(C113:C129)</f>
        <v>13207838495.389999</v>
      </c>
      <c r="D112" s="693">
        <f t="shared" si="13"/>
        <v>13649583045.73</v>
      </c>
      <c r="E112" s="693">
        <f t="shared" si="13"/>
        <v>13207838495.389999</v>
      </c>
      <c r="F112" s="693">
        <f t="shared" si="13"/>
        <v>3562735262.8699999</v>
      </c>
      <c r="G112" s="693">
        <f t="shared" si="13"/>
        <v>9645103232.5199986</v>
      </c>
      <c r="H112" s="693">
        <f t="shared" si="13"/>
        <v>9645103232.5199986</v>
      </c>
      <c r="I112" s="693" t="e">
        <f t="shared" si="13"/>
        <v>#REF!</v>
      </c>
    </row>
    <row r="113" spans="1:9">
      <c r="A113" s="694">
        <v>1</v>
      </c>
      <c r="B113" s="686" t="s">
        <v>1183</v>
      </c>
      <c r="C113" s="688">
        <v>308651013.47000003</v>
      </c>
      <c r="D113" s="688">
        <v>320159859.01999998</v>
      </c>
      <c r="E113" s="688">
        <v>308651013.47000003</v>
      </c>
      <c r="F113" s="688">
        <v>95280042.170000002</v>
      </c>
      <c r="G113" s="688">
        <v>213370971.30000001</v>
      </c>
      <c r="H113" s="688">
        <v>213370971.30000001</v>
      </c>
      <c r="I113" s="688" t="e">
        <f>#REF!-C113</f>
        <v>#REF!</v>
      </c>
    </row>
    <row r="114" spans="1:9">
      <c r="A114" s="694">
        <v>2</v>
      </c>
      <c r="B114" s="686" t="s">
        <v>422</v>
      </c>
      <c r="C114" s="688">
        <v>501941493.63999999</v>
      </c>
      <c r="D114" s="688">
        <v>552002322.59000003</v>
      </c>
      <c r="E114" s="688">
        <v>501941493.63999999</v>
      </c>
      <c r="F114" s="688">
        <v>106349204.28</v>
      </c>
      <c r="G114" s="688">
        <v>395592289.36000001</v>
      </c>
      <c r="H114" s="688">
        <v>395592289.36000001</v>
      </c>
      <c r="I114" s="688" t="e">
        <f>#REF!-C114</f>
        <v>#REF!</v>
      </c>
    </row>
    <row r="115" spans="1:9">
      <c r="A115" s="694">
        <v>3</v>
      </c>
      <c r="B115" s="686" t="s">
        <v>423</v>
      </c>
      <c r="C115" s="688">
        <v>390730491.16000003</v>
      </c>
      <c r="D115" s="688">
        <v>416931995.37</v>
      </c>
      <c r="E115" s="688">
        <v>390730491.16000003</v>
      </c>
      <c r="F115" s="688">
        <v>193110450.52000001</v>
      </c>
      <c r="G115" s="688">
        <v>197620040.63999999</v>
      </c>
      <c r="H115" s="688">
        <v>197620040.63999999</v>
      </c>
      <c r="I115" s="688" t="e">
        <f>#REF!-C115</f>
        <v>#REF!</v>
      </c>
    </row>
    <row r="116" spans="1:9">
      <c r="A116" s="694">
        <v>4</v>
      </c>
      <c r="B116" s="686" t="s">
        <v>424</v>
      </c>
      <c r="C116" s="688">
        <v>125422667.47</v>
      </c>
      <c r="D116" s="688">
        <v>131158800.12</v>
      </c>
      <c r="E116" s="688">
        <v>125422667.47</v>
      </c>
      <c r="F116" s="688">
        <v>44142463.469999999</v>
      </c>
      <c r="G116" s="688">
        <v>81280204</v>
      </c>
      <c r="H116" s="688">
        <v>81280204</v>
      </c>
      <c r="I116" s="688" t="e">
        <f>#REF!-C116</f>
        <v>#REF!</v>
      </c>
    </row>
    <row r="117" spans="1:9">
      <c r="A117" s="694">
        <v>5</v>
      </c>
      <c r="B117" s="686" t="s">
        <v>425</v>
      </c>
      <c r="C117" s="688">
        <v>850919981.38</v>
      </c>
      <c r="D117" s="688">
        <v>875469281.75</v>
      </c>
      <c r="E117" s="688">
        <v>850919981.38</v>
      </c>
      <c r="F117" s="688">
        <v>177673184.55000001</v>
      </c>
      <c r="G117" s="688">
        <v>673246796.83000004</v>
      </c>
      <c r="H117" s="688">
        <v>673246796.83000004</v>
      </c>
      <c r="I117" s="688" t="e">
        <f>#REF!-C117</f>
        <v>#REF!</v>
      </c>
    </row>
    <row r="118" spans="1:9">
      <c r="A118" s="694">
        <v>6</v>
      </c>
      <c r="B118" s="686" t="s">
        <v>426</v>
      </c>
      <c r="C118" s="688">
        <v>3978467937.9500003</v>
      </c>
      <c r="D118" s="688">
        <v>3981668171.9499998</v>
      </c>
      <c r="E118" s="688">
        <v>3978467937.9500003</v>
      </c>
      <c r="F118" s="688">
        <v>802011230.11000001</v>
      </c>
      <c r="G118" s="688">
        <v>3176456707.8399997</v>
      </c>
      <c r="H118" s="688">
        <v>3176456707.8399997</v>
      </c>
      <c r="I118" s="688" t="e">
        <f>#REF!-C118</f>
        <v>#REF!</v>
      </c>
    </row>
    <row r="119" spans="1:9">
      <c r="A119" s="694">
        <v>7</v>
      </c>
      <c r="B119" s="686" t="s">
        <v>427</v>
      </c>
      <c r="C119" s="688">
        <v>3176672135.3299999</v>
      </c>
      <c r="D119" s="688">
        <v>3228587358.2599998</v>
      </c>
      <c r="E119" s="688">
        <v>3176672135.3299999</v>
      </c>
      <c r="F119" s="688">
        <v>1094714262.6900001</v>
      </c>
      <c r="G119" s="688">
        <v>2081957872.6400001</v>
      </c>
      <c r="H119" s="688">
        <v>2081957872.6400001</v>
      </c>
      <c r="I119" s="688" t="e">
        <f>#REF!-C119</f>
        <v>#REF!</v>
      </c>
    </row>
    <row r="120" spans="1:9">
      <c r="A120" s="694">
        <v>8</v>
      </c>
      <c r="B120" s="686" t="s">
        <v>1184</v>
      </c>
      <c r="C120" s="688"/>
      <c r="D120" s="688">
        <v>18918021.59</v>
      </c>
      <c r="E120" s="688"/>
      <c r="F120" s="688"/>
      <c r="G120" s="688"/>
      <c r="H120" s="688"/>
      <c r="I120" s="688" t="e">
        <f>#REF!-C120</f>
        <v>#REF!</v>
      </c>
    </row>
    <row r="121" spans="1:9">
      <c r="A121" s="694">
        <v>9</v>
      </c>
      <c r="B121" s="686" t="s">
        <v>428</v>
      </c>
      <c r="C121" s="688">
        <v>251296000</v>
      </c>
      <c r="D121" s="688">
        <v>263931033.5</v>
      </c>
      <c r="E121" s="688">
        <v>251296000</v>
      </c>
      <c r="F121" s="688">
        <v>87829108.140000001</v>
      </c>
      <c r="G121" s="688">
        <v>163466891.86000001</v>
      </c>
      <c r="H121" s="688">
        <v>163466891.86000001</v>
      </c>
      <c r="I121" s="688" t="e">
        <f>#REF!-C121</f>
        <v>#REF!</v>
      </c>
    </row>
    <row r="122" spans="1:9">
      <c r="A122" s="694">
        <v>10</v>
      </c>
      <c r="B122" s="686" t="s">
        <v>1185</v>
      </c>
      <c r="C122" s="688">
        <v>325734840.31</v>
      </c>
      <c r="D122" s="688">
        <v>341002022.10000002</v>
      </c>
      <c r="E122" s="688">
        <v>325734840.31</v>
      </c>
      <c r="F122" s="688">
        <v>121835360.43000001</v>
      </c>
      <c r="G122" s="688">
        <v>203899479.88</v>
      </c>
      <c r="H122" s="688">
        <v>203899479.88</v>
      </c>
      <c r="I122" s="688" t="e">
        <f>#REF!-C122</f>
        <v>#REF!</v>
      </c>
    </row>
    <row r="123" spans="1:9">
      <c r="A123" s="694">
        <v>11</v>
      </c>
      <c r="B123" s="686" t="s">
        <v>1186</v>
      </c>
      <c r="C123" s="688">
        <v>761619125.04999995</v>
      </c>
      <c r="D123" s="688">
        <v>809594728.5</v>
      </c>
      <c r="E123" s="688">
        <v>761619125.04999995</v>
      </c>
      <c r="F123" s="688">
        <v>210387969.25</v>
      </c>
      <c r="G123" s="688">
        <v>551231155.79999995</v>
      </c>
      <c r="H123" s="688">
        <v>551231155.79999995</v>
      </c>
      <c r="I123" s="688" t="e">
        <f>#REF!-C123</f>
        <v>#REF!</v>
      </c>
    </row>
    <row r="124" spans="1:9">
      <c r="A124" s="694">
        <v>12</v>
      </c>
      <c r="B124" s="686" t="s">
        <v>429</v>
      </c>
      <c r="C124" s="688">
        <v>334714286.25999999</v>
      </c>
      <c r="D124" s="688">
        <v>377786786.25999999</v>
      </c>
      <c r="E124" s="688">
        <v>334714286.25999999</v>
      </c>
      <c r="F124" s="688">
        <v>63598289.109999999</v>
      </c>
      <c r="G124" s="688">
        <v>271115997.14999998</v>
      </c>
      <c r="H124" s="688">
        <v>271115997.14999998</v>
      </c>
      <c r="I124" s="688" t="e">
        <f>#REF!-C124</f>
        <v>#REF!</v>
      </c>
    </row>
    <row r="125" spans="1:9">
      <c r="A125" s="694">
        <v>13</v>
      </c>
      <c r="B125" s="686" t="s">
        <v>1187</v>
      </c>
      <c r="C125" s="688">
        <v>239883049.12</v>
      </c>
      <c r="D125" s="688">
        <v>271150285.26999998</v>
      </c>
      <c r="E125" s="688">
        <v>239883049.12</v>
      </c>
      <c r="F125" s="688">
        <v>75471646.659999996</v>
      </c>
      <c r="G125" s="688">
        <v>164411402.46000001</v>
      </c>
      <c r="H125" s="688">
        <v>164411402.46000001</v>
      </c>
      <c r="I125" s="688" t="e">
        <f>#REF!-C125</f>
        <v>#REF!</v>
      </c>
    </row>
    <row r="126" spans="1:9">
      <c r="A126" s="694">
        <v>14</v>
      </c>
      <c r="B126" s="686" t="s">
        <v>1188</v>
      </c>
      <c r="C126" s="688">
        <v>209138779.09999999</v>
      </c>
      <c r="D126" s="688">
        <v>214946629.97</v>
      </c>
      <c r="E126" s="688">
        <v>209138779.09999999</v>
      </c>
      <c r="F126" s="688">
        <v>35173531.259999998</v>
      </c>
      <c r="G126" s="688">
        <v>173965247.84</v>
      </c>
      <c r="H126" s="688">
        <v>173965247.84</v>
      </c>
      <c r="I126" s="688" t="e">
        <f>#REF!-C126</f>
        <v>#REF!</v>
      </c>
    </row>
    <row r="127" spans="1:9">
      <c r="A127" s="694">
        <v>15</v>
      </c>
      <c r="B127" s="686" t="s">
        <v>430</v>
      </c>
      <c r="C127" s="688">
        <v>453147900</v>
      </c>
      <c r="D127" s="688">
        <v>479123562.31999999</v>
      </c>
      <c r="E127" s="688">
        <v>453147900</v>
      </c>
      <c r="F127" s="688">
        <v>131755731.95999999</v>
      </c>
      <c r="G127" s="688">
        <v>321392168.04000002</v>
      </c>
      <c r="H127" s="688">
        <v>321392168.04000002</v>
      </c>
      <c r="I127" s="688" t="e">
        <f>#REF!-C127</f>
        <v>#REF!</v>
      </c>
    </row>
    <row r="128" spans="1:9">
      <c r="A128" s="694">
        <v>16</v>
      </c>
      <c r="B128" s="686" t="s">
        <v>1189</v>
      </c>
      <c r="C128" s="688">
        <v>874337570.88999999</v>
      </c>
      <c r="D128" s="688">
        <v>870161283.36000001</v>
      </c>
      <c r="E128" s="688">
        <v>874337570.88999999</v>
      </c>
      <c r="F128" s="688">
        <v>249316438.33000001</v>
      </c>
      <c r="G128" s="688">
        <v>625021132.55999994</v>
      </c>
      <c r="H128" s="688">
        <v>625021132.55999994</v>
      </c>
      <c r="I128" s="688" t="e">
        <f>#REF!-C128</f>
        <v>#REF!</v>
      </c>
    </row>
    <row r="129" spans="1:9">
      <c r="A129" s="694">
        <v>17</v>
      </c>
      <c r="B129" s="686" t="s">
        <v>431</v>
      </c>
      <c r="C129" s="688">
        <v>425161224.25999999</v>
      </c>
      <c r="D129" s="688">
        <v>496990903.80000001</v>
      </c>
      <c r="E129" s="688">
        <v>425161224.25999999</v>
      </c>
      <c r="F129" s="688">
        <v>74086349.939999998</v>
      </c>
      <c r="G129" s="688">
        <v>351074874.31999999</v>
      </c>
      <c r="H129" s="688">
        <v>351074874.31999999</v>
      </c>
      <c r="I129" s="688" t="e">
        <f>#REF!-C129</f>
        <v>#REF!</v>
      </c>
    </row>
    <row r="130" spans="1:9" s="692" customFormat="1">
      <c r="A130" s="681">
        <v>7</v>
      </c>
      <c r="B130" s="690" t="s">
        <v>1198</v>
      </c>
      <c r="C130" s="693">
        <f t="shared" ref="C130:I130" si="14">SUM(C131:C147)</f>
        <v>51667787061.770004</v>
      </c>
      <c r="D130" s="693">
        <f t="shared" si="14"/>
        <v>51992427355.479996</v>
      </c>
      <c r="E130" s="693">
        <f t="shared" si="14"/>
        <v>51667787061.770004</v>
      </c>
      <c r="F130" s="693">
        <f t="shared" si="14"/>
        <v>13991124419.169998</v>
      </c>
      <c r="G130" s="693">
        <f t="shared" si="14"/>
        <v>37676662642.599998</v>
      </c>
      <c r="H130" s="693">
        <f t="shared" si="14"/>
        <v>37676662642.599998</v>
      </c>
      <c r="I130" s="693" t="e">
        <f t="shared" si="14"/>
        <v>#REF!</v>
      </c>
    </row>
    <row r="131" spans="1:9">
      <c r="A131" s="694">
        <v>1</v>
      </c>
      <c r="B131" s="686" t="s">
        <v>1183</v>
      </c>
      <c r="C131" s="688">
        <v>1677542658.9400001</v>
      </c>
      <c r="D131" s="688">
        <v>1684359283.1800001</v>
      </c>
      <c r="E131" s="688">
        <v>1677542658.9400001</v>
      </c>
      <c r="F131" s="688">
        <v>389620810.11000001</v>
      </c>
      <c r="G131" s="688">
        <v>1287921848.8300002</v>
      </c>
      <c r="H131" s="688">
        <v>1287921848.8300002</v>
      </c>
      <c r="I131" s="688" t="e">
        <f>#REF!-C131</f>
        <v>#REF!</v>
      </c>
    </row>
    <row r="132" spans="1:9">
      <c r="A132" s="694">
        <v>2</v>
      </c>
      <c r="B132" s="686" t="s">
        <v>422</v>
      </c>
      <c r="C132" s="688">
        <v>1914394731.9699998</v>
      </c>
      <c r="D132" s="688">
        <v>1988575386.3900001</v>
      </c>
      <c r="E132" s="688">
        <v>1914394731.9699998</v>
      </c>
      <c r="F132" s="688">
        <v>209956602.63</v>
      </c>
      <c r="G132" s="688">
        <v>1704438129.3399999</v>
      </c>
      <c r="H132" s="688">
        <v>1704438129.3399999</v>
      </c>
      <c r="I132" s="688" t="e">
        <f>#REF!-C132</f>
        <v>#REF!</v>
      </c>
    </row>
    <row r="133" spans="1:9">
      <c r="A133" s="694">
        <v>3</v>
      </c>
      <c r="B133" s="686" t="s">
        <v>423</v>
      </c>
      <c r="C133" s="688">
        <v>3270529814.1400003</v>
      </c>
      <c r="D133" s="688">
        <v>3296129884.3900003</v>
      </c>
      <c r="E133" s="688">
        <v>3270529814.1400003</v>
      </c>
      <c r="F133" s="688">
        <v>1162357914.1600001</v>
      </c>
      <c r="G133" s="688">
        <v>2108171899.98</v>
      </c>
      <c r="H133" s="688">
        <v>2108171899.98</v>
      </c>
      <c r="I133" s="688" t="e">
        <f>#REF!-C133</f>
        <v>#REF!</v>
      </c>
    </row>
    <row r="134" spans="1:9">
      <c r="A134" s="694">
        <v>4</v>
      </c>
      <c r="B134" s="686" t="s">
        <v>424</v>
      </c>
      <c r="C134" s="688">
        <v>1047387432.55</v>
      </c>
      <c r="D134" s="688">
        <v>1062620300.28</v>
      </c>
      <c r="E134" s="688">
        <v>1047387432.55</v>
      </c>
      <c r="F134" s="688">
        <v>258845820.12</v>
      </c>
      <c r="G134" s="688">
        <v>788541612.42999995</v>
      </c>
      <c r="H134" s="688">
        <v>788541612.42999995</v>
      </c>
      <c r="I134" s="688" t="e">
        <f>#REF!-C134</f>
        <v>#REF!</v>
      </c>
    </row>
    <row r="135" spans="1:9">
      <c r="A135" s="694">
        <v>5</v>
      </c>
      <c r="B135" s="686" t="s">
        <v>425</v>
      </c>
      <c r="C135" s="688">
        <v>5410542066.9799995</v>
      </c>
      <c r="D135" s="688">
        <v>5445085199.8699999</v>
      </c>
      <c r="E135" s="688">
        <v>5410542066.9799995</v>
      </c>
      <c r="F135" s="688">
        <v>1873951975.8599999</v>
      </c>
      <c r="G135" s="688">
        <v>3536590091.1199999</v>
      </c>
      <c r="H135" s="688">
        <v>3536590091.1199999</v>
      </c>
      <c r="I135" s="688" t="e">
        <f>#REF!-C135</f>
        <v>#REF!</v>
      </c>
    </row>
    <row r="136" spans="1:9">
      <c r="A136" s="694">
        <v>6</v>
      </c>
      <c r="B136" s="686" t="s">
        <v>426</v>
      </c>
      <c r="C136" s="688">
        <v>11292974888.92</v>
      </c>
      <c r="D136" s="688">
        <v>11209075911.139999</v>
      </c>
      <c r="E136" s="688">
        <v>11292974888.92</v>
      </c>
      <c r="F136" s="688">
        <v>2938676362.6300001</v>
      </c>
      <c r="G136" s="688">
        <v>8354298526.29</v>
      </c>
      <c r="H136" s="688">
        <v>8354298526.29</v>
      </c>
      <c r="I136" s="688" t="e">
        <f>#REF!-C136</f>
        <v>#REF!</v>
      </c>
    </row>
    <row r="137" spans="1:9">
      <c r="A137" s="694">
        <v>7</v>
      </c>
      <c r="B137" s="686" t="s">
        <v>427</v>
      </c>
      <c r="C137" s="688">
        <v>5245169115.6100006</v>
      </c>
      <c r="D137" s="688">
        <v>5269315411.7200003</v>
      </c>
      <c r="E137" s="688">
        <v>5245169115.6100006</v>
      </c>
      <c r="F137" s="688">
        <v>2222013322.75</v>
      </c>
      <c r="G137" s="688">
        <v>3023155792.8600001</v>
      </c>
      <c r="H137" s="688">
        <v>3023155792.8600001</v>
      </c>
      <c r="I137" s="688" t="e">
        <f>#REF!-C137</f>
        <v>#REF!</v>
      </c>
    </row>
    <row r="138" spans="1:9">
      <c r="A138" s="694">
        <v>8</v>
      </c>
      <c r="B138" s="686" t="s">
        <v>1184</v>
      </c>
      <c r="C138" s="688">
        <v>2141109291.05</v>
      </c>
      <c r="D138" s="688">
        <v>2173828259.1100001</v>
      </c>
      <c r="E138" s="688">
        <v>2141109291.05</v>
      </c>
      <c r="F138" s="688">
        <v>610406956.07000005</v>
      </c>
      <c r="G138" s="688">
        <v>1530702334.98</v>
      </c>
      <c r="H138" s="688">
        <v>1530702334.98</v>
      </c>
      <c r="I138" s="688" t="e">
        <f>#REF!-C138</f>
        <v>#REF!</v>
      </c>
    </row>
    <row r="139" spans="1:9">
      <c r="A139" s="694">
        <v>9</v>
      </c>
      <c r="B139" s="686" t="s">
        <v>428</v>
      </c>
      <c r="C139" s="688">
        <v>1573455502.0899999</v>
      </c>
      <c r="D139" s="688">
        <v>1617290237.53</v>
      </c>
      <c r="E139" s="688">
        <v>1573455502.0899999</v>
      </c>
      <c r="F139" s="688">
        <v>479635003.31</v>
      </c>
      <c r="G139" s="688">
        <v>1093820498.78</v>
      </c>
      <c r="H139" s="688">
        <v>1093820498.78</v>
      </c>
      <c r="I139" s="688" t="e">
        <f>#REF!-C139</f>
        <v>#REF!</v>
      </c>
    </row>
    <row r="140" spans="1:9">
      <c r="A140" s="694">
        <v>10</v>
      </c>
      <c r="B140" s="686" t="s">
        <v>1185</v>
      </c>
      <c r="C140" s="688">
        <v>1876619731.3500001</v>
      </c>
      <c r="D140" s="688">
        <v>1878312000.4899998</v>
      </c>
      <c r="E140" s="688">
        <v>1876619731.3500001</v>
      </c>
      <c r="F140" s="688">
        <v>338997683.93000001</v>
      </c>
      <c r="G140" s="688">
        <v>1537622047.4200001</v>
      </c>
      <c r="H140" s="688">
        <v>1537622047.4200001</v>
      </c>
      <c r="I140" s="688" t="e">
        <f>#REF!-C140</f>
        <v>#REF!</v>
      </c>
    </row>
    <row r="141" spans="1:9">
      <c r="A141" s="694">
        <v>11</v>
      </c>
      <c r="B141" s="686" t="s">
        <v>1186</v>
      </c>
      <c r="C141" s="688">
        <v>4157115700.8299999</v>
      </c>
      <c r="D141" s="688">
        <v>4173719121.4899998</v>
      </c>
      <c r="E141" s="688">
        <v>4157115700.8299999</v>
      </c>
      <c r="F141" s="688">
        <v>394535055</v>
      </c>
      <c r="G141" s="688">
        <v>3762580645.8299999</v>
      </c>
      <c r="H141" s="688">
        <v>3762580645.8299999</v>
      </c>
      <c r="I141" s="688" t="e">
        <f>#REF!-C141</f>
        <v>#REF!</v>
      </c>
    </row>
    <row r="142" spans="1:9">
      <c r="A142" s="694">
        <v>12</v>
      </c>
      <c r="B142" s="686" t="s">
        <v>429</v>
      </c>
      <c r="C142" s="688">
        <v>2677441699.3299999</v>
      </c>
      <c r="D142" s="688">
        <v>2715710201.2399998</v>
      </c>
      <c r="E142" s="688">
        <v>2677441699.3299999</v>
      </c>
      <c r="F142" s="688">
        <v>882111533.71000004</v>
      </c>
      <c r="G142" s="688">
        <v>1795330165.6199999</v>
      </c>
      <c r="H142" s="688">
        <v>1795330165.6199999</v>
      </c>
      <c r="I142" s="688" t="e">
        <f>#REF!-C142</f>
        <v>#REF!</v>
      </c>
    </row>
    <row r="143" spans="1:9">
      <c r="A143" s="694">
        <v>13</v>
      </c>
      <c r="B143" s="686" t="s">
        <v>1187</v>
      </c>
      <c r="C143" s="688">
        <v>1575790337.5799999</v>
      </c>
      <c r="D143" s="688">
        <v>1612395378.5699999</v>
      </c>
      <c r="E143" s="688">
        <v>1575790337.5799999</v>
      </c>
      <c r="F143" s="688">
        <v>410760092</v>
      </c>
      <c r="G143" s="688">
        <v>1165030245.5799999</v>
      </c>
      <c r="H143" s="688">
        <v>1165030245.5799999</v>
      </c>
      <c r="I143" s="688" t="e">
        <f>#REF!-C143</f>
        <v>#REF!</v>
      </c>
    </row>
    <row r="144" spans="1:9">
      <c r="A144" s="694">
        <v>14</v>
      </c>
      <c r="B144" s="686" t="s">
        <v>1188</v>
      </c>
      <c r="C144" s="688">
        <v>1104419483.3199999</v>
      </c>
      <c r="D144" s="688">
        <v>1114577977.5999999</v>
      </c>
      <c r="E144" s="688">
        <v>1104419483.3199999</v>
      </c>
      <c r="F144" s="688">
        <v>249902821.81999999</v>
      </c>
      <c r="G144" s="688">
        <v>854516661.5</v>
      </c>
      <c r="H144" s="688">
        <v>854516661.5</v>
      </c>
      <c r="I144" s="688" t="e">
        <f>#REF!-C144</f>
        <v>#REF!</v>
      </c>
    </row>
    <row r="145" spans="1:9">
      <c r="A145" s="694">
        <v>15</v>
      </c>
      <c r="B145" s="686" t="s">
        <v>430</v>
      </c>
      <c r="C145" s="688">
        <v>2410149199.9200001</v>
      </c>
      <c r="D145" s="688">
        <v>2417546038.6099997</v>
      </c>
      <c r="E145" s="688">
        <v>2410149199.9200001</v>
      </c>
      <c r="F145" s="688">
        <v>775299192.97000003</v>
      </c>
      <c r="G145" s="688">
        <v>1634850006.95</v>
      </c>
      <c r="H145" s="688">
        <v>1634850006.95</v>
      </c>
      <c r="I145" s="688" t="e">
        <f>#REF!-C145</f>
        <v>#REF!</v>
      </c>
    </row>
    <row r="146" spans="1:9">
      <c r="A146" s="694">
        <v>16</v>
      </c>
      <c r="B146" s="686" t="s">
        <v>1189</v>
      </c>
      <c r="C146" s="688">
        <v>2568728763.1399999</v>
      </c>
      <c r="D146" s="688">
        <v>2577874323.1399999</v>
      </c>
      <c r="E146" s="688">
        <v>2568728763.1399999</v>
      </c>
      <c r="F146" s="688">
        <v>525128497.64999998</v>
      </c>
      <c r="G146" s="688">
        <v>2043600265.4899998</v>
      </c>
      <c r="H146" s="688">
        <v>2043600265.4899998</v>
      </c>
      <c r="I146" s="688" t="e">
        <f>#REF!-C146</f>
        <v>#REF!</v>
      </c>
    </row>
    <row r="147" spans="1:9">
      <c r="A147" s="694">
        <v>17</v>
      </c>
      <c r="B147" s="686" t="s">
        <v>431</v>
      </c>
      <c r="C147" s="688">
        <v>1724416644.05</v>
      </c>
      <c r="D147" s="688">
        <v>1756012440.7299998</v>
      </c>
      <c r="E147" s="688">
        <v>1724416644.05</v>
      </c>
      <c r="F147" s="688">
        <v>268924774.44999999</v>
      </c>
      <c r="G147" s="688">
        <v>1455491869.5999999</v>
      </c>
      <c r="H147" s="688">
        <v>1455491869.5999999</v>
      </c>
      <c r="I147" s="688" t="e">
        <f>#REF!-C147</f>
        <v>#REF!</v>
      </c>
    </row>
    <row r="148" spans="1:9" s="692" customFormat="1">
      <c r="A148" s="681">
        <v>8</v>
      </c>
      <c r="B148" s="690" t="s">
        <v>1199</v>
      </c>
      <c r="C148" s="693">
        <f t="shared" ref="C148:I148" si="15">SUM(C149:C165)</f>
        <v>2629004388.1100001</v>
      </c>
      <c r="D148" s="693">
        <f t="shared" si="15"/>
        <v>2830143686.4099998</v>
      </c>
      <c r="E148" s="693">
        <f t="shared" si="15"/>
        <v>2629004388.1100001</v>
      </c>
      <c r="F148" s="693">
        <f t="shared" si="15"/>
        <v>609987198.75999999</v>
      </c>
      <c r="G148" s="693">
        <f t="shared" si="15"/>
        <v>2019017189.3499999</v>
      </c>
      <c r="H148" s="693">
        <f t="shared" si="15"/>
        <v>2019017189.3499999</v>
      </c>
      <c r="I148" s="693" t="e">
        <f t="shared" si="15"/>
        <v>#REF!</v>
      </c>
    </row>
    <row r="149" spans="1:9">
      <c r="A149" s="694">
        <v>1</v>
      </c>
      <c r="B149" s="686" t="s">
        <v>1183</v>
      </c>
      <c r="C149" s="688">
        <v>129580242.43000001</v>
      </c>
      <c r="D149" s="688">
        <v>131680064.06999999</v>
      </c>
      <c r="E149" s="688">
        <v>129580242.43000001</v>
      </c>
      <c r="F149" s="688">
        <v>45789709.039999999</v>
      </c>
      <c r="G149" s="688">
        <v>83790533.390000001</v>
      </c>
      <c r="H149" s="688">
        <v>83790533.390000001</v>
      </c>
      <c r="I149" s="688" t="e">
        <f>#REF!-C149</f>
        <v>#REF!</v>
      </c>
    </row>
    <row r="150" spans="1:9">
      <c r="A150" s="694">
        <v>2</v>
      </c>
      <c r="B150" s="686" t="s">
        <v>422</v>
      </c>
      <c r="C150" s="688">
        <v>42437803.670000002</v>
      </c>
      <c r="D150" s="688">
        <v>44364015.079999998</v>
      </c>
      <c r="E150" s="688">
        <v>42437803.670000002</v>
      </c>
      <c r="F150" s="688">
        <v>7878478.3300000001</v>
      </c>
      <c r="G150" s="688">
        <v>34559325.340000004</v>
      </c>
      <c r="H150" s="688">
        <v>34559325.340000004</v>
      </c>
      <c r="I150" s="688" t="e">
        <f>#REF!-C150</f>
        <v>#REF!</v>
      </c>
    </row>
    <row r="151" spans="1:9">
      <c r="A151" s="694">
        <v>3</v>
      </c>
      <c r="B151" s="686" t="s">
        <v>423</v>
      </c>
      <c r="C151" s="688">
        <v>139588315.74000001</v>
      </c>
      <c r="D151" s="688">
        <v>162513647.37</v>
      </c>
      <c r="E151" s="688">
        <v>139588315.74000001</v>
      </c>
      <c r="F151" s="688">
        <v>34459431.149999999</v>
      </c>
      <c r="G151" s="688">
        <v>105128884.59</v>
      </c>
      <c r="H151" s="688">
        <v>105128884.59</v>
      </c>
      <c r="I151" s="688" t="e">
        <f>#REF!-C151</f>
        <v>#REF!</v>
      </c>
    </row>
    <row r="152" spans="1:9">
      <c r="A152" s="694">
        <v>4</v>
      </c>
      <c r="B152" s="686" t="s">
        <v>424</v>
      </c>
      <c r="C152" s="688">
        <v>34070813.369999997</v>
      </c>
      <c r="D152" s="688">
        <v>39319928.910000004</v>
      </c>
      <c r="E152" s="688">
        <v>34070813.369999997</v>
      </c>
      <c r="F152" s="688">
        <v>4357198.42</v>
      </c>
      <c r="G152" s="688">
        <v>29713614.949999999</v>
      </c>
      <c r="H152" s="688">
        <v>29713614.949999999</v>
      </c>
      <c r="I152" s="688" t="e">
        <f>#REF!-C152</f>
        <v>#REF!</v>
      </c>
    </row>
    <row r="153" spans="1:9">
      <c r="A153" s="694">
        <v>5</v>
      </c>
      <c r="B153" s="686" t="s">
        <v>425</v>
      </c>
      <c r="C153" s="688">
        <v>239552991.25999999</v>
      </c>
      <c r="D153" s="688">
        <v>253875003.56</v>
      </c>
      <c r="E153" s="688">
        <v>239552991.25999999</v>
      </c>
      <c r="F153" s="688">
        <v>42417235.960000001</v>
      </c>
      <c r="G153" s="688">
        <v>197135755.29999998</v>
      </c>
      <c r="H153" s="688">
        <v>197135755.29999998</v>
      </c>
      <c r="I153" s="688" t="e">
        <f>#REF!-C153</f>
        <v>#REF!</v>
      </c>
    </row>
    <row r="154" spans="1:9">
      <c r="A154" s="694">
        <v>6</v>
      </c>
      <c r="B154" s="686" t="s">
        <v>426</v>
      </c>
      <c r="C154" s="688">
        <v>333167348.88</v>
      </c>
      <c r="D154" s="688">
        <v>334592335.11000001</v>
      </c>
      <c r="E154" s="688">
        <v>333167348.88</v>
      </c>
      <c r="F154" s="688">
        <v>88993117.900000006</v>
      </c>
      <c r="G154" s="688">
        <v>244174230.97999999</v>
      </c>
      <c r="H154" s="688">
        <v>244174230.97999999</v>
      </c>
      <c r="I154" s="688" t="e">
        <f>#REF!-C154</f>
        <v>#REF!</v>
      </c>
    </row>
    <row r="155" spans="1:9" s="689" customFormat="1">
      <c r="A155" s="685">
        <v>7</v>
      </c>
      <c r="B155" s="686" t="s">
        <v>427</v>
      </c>
      <c r="C155" s="688">
        <v>126555647.52</v>
      </c>
      <c r="D155" s="688">
        <v>136258170.91999999</v>
      </c>
      <c r="E155" s="688">
        <v>126555647.52</v>
      </c>
      <c r="F155" s="688">
        <v>59721987.409999996</v>
      </c>
      <c r="G155" s="688">
        <v>66833660.109999999</v>
      </c>
      <c r="H155" s="688">
        <v>66833660.109999999</v>
      </c>
      <c r="I155" s="688" t="e">
        <f>#REF!-C155</f>
        <v>#REF!</v>
      </c>
    </row>
    <row r="156" spans="1:9">
      <c r="A156" s="694">
        <v>8</v>
      </c>
      <c r="B156" s="686" t="s">
        <v>1184</v>
      </c>
      <c r="C156" s="688">
        <v>179349686.75999999</v>
      </c>
      <c r="D156" s="688">
        <v>207424417.41</v>
      </c>
      <c r="E156" s="688">
        <v>179349686.75999999</v>
      </c>
      <c r="F156" s="688">
        <v>60647323.950000003</v>
      </c>
      <c r="G156" s="688">
        <v>118702362.81</v>
      </c>
      <c r="H156" s="688">
        <v>118702362.81</v>
      </c>
      <c r="I156" s="688" t="e">
        <f>#REF!-C156</f>
        <v>#REF!</v>
      </c>
    </row>
    <row r="157" spans="1:9">
      <c r="A157" s="694">
        <v>9</v>
      </c>
      <c r="B157" s="686" t="s">
        <v>428</v>
      </c>
      <c r="C157" s="688">
        <v>197920680.47999999</v>
      </c>
      <c r="D157" s="688">
        <v>208995762.00999999</v>
      </c>
      <c r="E157" s="688">
        <v>197920680.47999999</v>
      </c>
      <c r="F157" s="688">
        <v>38289780.650000006</v>
      </c>
      <c r="G157" s="688">
        <v>159630899.82999998</v>
      </c>
      <c r="H157" s="688">
        <v>159630899.82999998</v>
      </c>
      <c r="I157" s="688" t="e">
        <f>#REF!-C157</f>
        <v>#REF!</v>
      </c>
    </row>
    <row r="158" spans="1:9">
      <c r="A158" s="694">
        <v>10</v>
      </c>
      <c r="B158" s="686" t="s">
        <v>1185</v>
      </c>
      <c r="C158" s="688">
        <v>211439387.99000001</v>
      </c>
      <c r="D158" s="688">
        <v>223524445.49000001</v>
      </c>
      <c r="E158" s="688">
        <v>211439387.99000001</v>
      </c>
      <c r="F158" s="688">
        <v>31390583.41</v>
      </c>
      <c r="G158" s="688">
        <v>180048804.58000001</v>
      </c>
      <c r="H158" s="688">
        <v>180048804.58000001</v>
      </c>
      <c r="I158" s="688" t="e">
        <f>#REF!-C158</f>
        <v>#REF!</v>
      </c>
    </row>
    <row r="159" spans="1:9">
      <c r="A159" s="694">
        <v>11</v>
      </c>
      <c r="B159" s="686" t="s">
        <v>1186</v>
      </c>
      <c r="C159" s="688">
        <v>229577810.59999999</v>
      </c>
      <c r="D159" s="688">
        <v>264473060.22</v>
      </c>
      <c r="E159" s="688">
        <v>229577810.59999999</v>
      </c>
      <c r="F159" s="688">
        <v>54217169.939999998</v>
      </c>
      <c r="G159" s="688">
        <v>175360640.66</v>
      </c>
      <c r="H159" s="688">
        <v>175360640.66</v>
      </c>
      <c r="I159" s="688" t="e">
        <f>#REF!-C159</f>
        <v>#REF!</v>
      </c>
    </row>
    <row r="160" spans="1:9">
      <c r="A160" s="694">
        <v>12</v>
      </c>
      <c r="B160" s="686" t="s">
        <v>429</v>
      </c>
      <c r="C160" s="688">
        <v>227369930.46000001</v>
      </c>
      <c r="D160" s="688">
        <v>242548257.91</v>
      </c>
      <c r="E160" s="688">
        <v>227369930.46000001</v>
      </c>
      <c r="F160" s="688">
        <v>16264489.060000001</v>
      </c>
      <c r="G160" s="688">
        <v>211105441.40000001</v>
      </c>
      <c r="H160" s="688">
        <v>211105441.40000001</v>
      </c>
      <c r="I160" s="688" t="e">
        <f>#REF!-C160</f>
        <v>#REF!</v>
      </c>
    </row>
    <row r="161" spans="1:9">
      <c r="A161" s="694">
        <v>13</v>
      </c>
      <c r="B161" s="686" t="s">
        <v>1187</v>
      </c>
      <c r="C161" s="688">
        <v>222633108.18000001</v>
      </c>
      <c r="D161" s="688">
        <v>242672051.78999999</v>
      </c>
      <c r="E161" s="688">
        <v>222633108.18000001</v>
      </c>
      <c r="F161" s="688">
        <v>54271109.359999999</v>
      </c>
      <c r="G161" s="688">
        <v>168361998.81999999</v>
      </c>
      <c r="H161" s="688">
        <v>168361998.81999999</v>
      </c>
      <c r="I161" s="688" t="e">
        <f>#REF!-C161</f>
        <v>#REF!</v>
      </c>
    </row>
    <row r="162" spans="1:9">
      <c r="A162" s="694">
        <v>14</v>
      </c>
      <c r="B162" s="686" t="s">
        <v>1188</v>
      </c>
      <c r="C162" s="688">
        <v>69043042.620000005</v>
      </c>
      <c r="D162" s="688">
        <v>70961167.099999994</v>
      </c>
      <c r="E162" s="688">
        <v>69043042.620000005</v>
      </c>
      <c r="F162" s="688">
        <v>10401768.75</v>
      </c>
      <c r="G162" s="688">
        <v>58641273.869999997</v>
      </c>
      <c r="H162" s="688">
        <v>58641273.869999997</v>
      </c>
      <c r="I162" s="688" t="e">
        <f>#REF!-C162</f>
        <v>#REF!</v>
      </c>
    </row>
    <row r="163" spans="1:9">
      <c r="A163" s="694">
        <v>15</v>
      </c>
      <c r="B163" s="686" t="s">
        <v>430</v>
      </c>
      <c r="C163" s="688">
        <v>92489150.400000006</v>
      </c>
      <c r="D163" s="688">
        <v>93652000.859999999</v>
      </c>
      <c r="E163" s="688">
        <v>92489150.400000006</v>
      </c>
      <c r="F163" s="688">
        <v>45448295.280000001</v>
      </c>
      <c r="G163" s="688">
        <v>47040855.119999997</v>
      </c>
      <c r="H163" s="688">
        <v>47040855.119999997</v>
      </c>
      <c r="I163" s="688" t="e">
        <f>#REF!-C163</f>
        <v>#REF!</v>
      </c>
    </row>
    <row r="164" spans="1:9">
      <c r="A164" s="694">
        <v>16</v>
      </c>
      <c r="B164" s="686" t="s">
        <v>1189</v>
      </c>
      <c r="C164" s="688">
        <v>114345581.48</v>
      </c>
      <c r="D164" s="688">
        <v>122769803.73999999</v>
      </c>
      <c r="E164" s="688">
        <v>114345581.48</v>
      </c>
      <c r="F164" s="688">
        <v>14716848.02</v>
      </c>
      <c r="G164" s="688">
        <v>99628733.459999993</v>
      </c>
      <c r="H164" s="688">
        <v>99628733.459999993</v>
      </c>
      <c r="I164" s="688" t="e">
        <f>#REF!-C164</f>
        <v>#REF!</v>
      </c>
    </row>
    <row r="165" spans="1:9">
      <c r="A165" s="694">
        <v>17</v>
      </c>
      <c r="B165" s="686" t="s">
        <v>431</v>
      </c>
      <c r="C165" s="688">
        <v>39882846.270000003</v>
      </c>
      <c r="D165" s="688">
        <v>50519554.859999992</v>
      </c>
      <c r="E165" s="688">
        <v>39882846.270000003</v>
      </c>
      <c r="F165" s="688">
        <v>722672.13</v>
      </c>
      <c r="G165" s="688">
        <v>39160174.140000001</v>
      </c>
      <c r="H165" s="688">
        <v>39160174.140000001</v>
      </c>
      <c r="I165" s="688" t="e">
        <f>#REF!-C165</f>
        <v>#REF!</v>
      </c>
    </row>
    <row r="166" spans="1:9" s="692" customFormat="1">
      <c r="A166" s="681">
        <v>9</v>
      </c>
      <c r="B166" s="690" t="s">
        <v>1200</v>
      </c>
      <c r="C166" s="693">
        <f t="shared" ref="C166:I166" si="16">SUM(C167:C183)</f>
        <v>16275838581.889999</v>
      </c>
      <c r="D166" s="693">
        <f t="shared" si="16"/>
        <v>17236752673.919998</v>
      </c>
      <c r="E166" s="693">
        <f t="shared" si="16"/>
        <v>16275838581.889999</v>
      </c>
      <c r="F166" s="693">
        <f t="shared" si="16"/>
        <v>3814348567.6700001</v>
      </c>
      <c r="G166" s="693">
        <f t="shared" si="16"/>
        <v>12461490014.219997</v>
      </c>
      <c r="H166" s="693">
        <f t="shared" si="16"/>
        <v>12461490014.219997</v>
      </c>
      <c r="I166" s="693" t="e">
        <f t="shared" si="16"/>
        <v>#REF!</v>
      </c>
    </row>
    <row r="167" spans="1:9">
      <c r="A167" s="694">
        <v>1</v>
      </c>
      <c r="B167" s="686" t="s">
        <v>1183</v>
      </c>
      <c r="C167" s="688">
        <v>402576924.87000006</v>
      </c>
      <c r="D167" s="688">
        <v>406957407.06</v>
      </c>
      <c r="E167" s="688">
        <v>402576924.87000006</v>
      </c>
      <c r="F167" s="688">
        <v>104537246.70999999</v>
      </c>
      <c r="G167" s="688">
        <v>298039678.15999997</v>
      </c>
      <c r="H167" s="688">
        <v>298039678.15999997</v>
      </c>
      <c r="I167" s="688" t="e">
        <f>#REF!-C167</f>
        <v>#REF!</v>
      </c>
    </row>
    <row r="168" spans="1:9">
      <c r="A168" s="694">
        <v>2</v>
      </c>
      <c r="B168" s="686" t="s">
        <v>422</v>
      </c>
      <c r="C168" s="688">
        <v>734217875.78999996</v>
      </c>
      <c r="D168" s="688">
        <v>768240641.95000005</v>
      </c>
      <c r="E168" s="688">
        <v>734217875.78999996</v>
      </c>
      <c r="F168" s="688">
        <v>145186435.47000003</v>
      </c>
      <c r="G168" s="688">
        <v>589031440.31999993</v>
      </c>
      <c r="H168" s="688">
        <v>589031440.31999993</v>
      </c>
      <c r="I168" s="688" t="e">
        <f>#REF!-C168</f>
        <v>#REF!</v>
      </c>
    </row>
    <row r="169" spans="1:9">
      <c r="A169" s="694">
        <v>3</v>
      </c>
      <c r="B169" s="686" t="s">
        <v>423</v>
      </c>
      <c r="C169" s="688">
        <v>537062747.38</v>
      </c>
      <c r="D169" s="688">
        <v>596148564.87999988</v>
      </c>
      <c r="E169" s="688">
        <v>537062747.38</v>
      </c>
      <c r="F169" s="688">
        <v>195533269.60000002</v>
      </c>
      <c r="G169" s="688">
        <v>341529477.78000003</v>
      </c>
      <c r="H169" s="688">
        <v>341529477.78000003</v>
      </c>
      <c r="I169" s="688" t="e">
        <f>#REF!-C169</f>
        <v>#REF!</v>
      </c>
    </row>
    <row r="170" spans="1:9">
      <c r="A170" s="694">
        <v>4</v>
      </c>
      <c r="B170" s="686" t="s">
        <v>424</v>
      </c>
      <c r="C170" s="688">
        <v>704089092.56000018</v>
      </c>
      <c r="D170" s="688">
        <v>763318550.0400002</v>
      </c>
      <c r="E170" s="688">
        <v>704089092.56000018</v>
      </c>
      <c r="F170" s="688">
        <v>139250959.64999998</v>
      </c>
      <c r="G170" s="688">
        <v>564838132.90999997</v>
      </c>
      <c r="H170" s="688">
        <v>564838132.90999997</v>
      </c>
      <c r="I170" s="688" t="e">
        <f>#REF!-C170</f>
        <v>#REF!</v>
      </c>
    </row>
    <row r="171" spans="1:9">
      <c r="A171" s="694">
        <v>5</v>
      </c>
      <c r="B171" s="686" t="s">
        <v>425</v>
      </c>
      <c r="C171" s="688">
        <v>1379922436.9599998</v>
      </c>
      <c r="D171" s="688">
        <v>1432667539.8799999</v>
      </c>
      <c r="E171" s="688">
        <v>1379922436.9599998</v>
      </c>
      <c r="F171" s="688">
        <v>322275932.13000005</v>
      </c>
      <c r="G171" s="688">
        <v>1057646504.8299998</v>
      </c>
      <c r="H171" s="688">
        <v>1057646504.8299998</v>
      </c>
      <c r="I171" s="688" t="e">
        <f>#REF!-C171</f>
        <v>#REF!</v>
      </c>
    </row>
    <row r="172" spans="1:9">
      <c r="A172" s="694">
        <v>6</v>
      </c>
      <c r="B172" s="686" t="s">
        <v>426</v>
      </c>
      <c r="C172" s="688">
        <v>2903051125.0800004</v>
      </c>
      <c r="D172" s="688">
        <v>3111833805.4699988</v>
      </c>
      <c r="E172" s="688">
        <v>2903051125.0800004</v>
      </c>
      <c r="F172" s="688">
        <v>764425464.83000028</v>
      </c>
      <c r="G172" s="688">
        <v>2138625660.2500002</v>
      </c>
      <c r="H172" s="688">
        <v>2138625660.2500002</v>
      </c>
      <c r="I172" s="688" t="e">
        <f>#REF!-C172</f>
        <v>#REF!</v>
      </c>
    </row>
    <row r="173" spans="1:9">
      <c r="A173" s="694">
        <v>7</v>
      </c>
      <c r="B173" s="686" t="s">
        <v>427</v>
      </c>
      <c r="C173" s="688">
        <v>1311421699.3499997</v>
      </c>
      <c r="D173" s="688">
        <v>1348388584.6700003</v>
      </c>
      <c r="E173" s="688">
        <v>1311421699.3499997</v>
      </c>
      <c r="F173" s="688">
        <v>395877193.24000001</v>
      </c>
      <c r="G173" s="688">
        <v>915544506.1099999</v>
      </c>
      <c r="H173" s="688">
        <v>915544506.1099999</v>
      </c>
      <c r="I173" s="688" t="e">
        <f>#REF!-C173</f>
        <v>#REF!</v>
      </c>
    </row>
    <row r="174" spans="1:9">
      <c r="A174" s="694">
        <v>8</v>
      </c>
      <c r="B174" s="686" t="s">
        <v>1184</v>
      </c>
      <c r="C174" s="688">
        <v>952093138.25999987</v>
      </c>
      <c r="D174" s="688">
        <v>1082319412.7199998</v>
      </c>
      <c r="E174" s="688">
        <v>952093138.25999987</v>
      </c>
      <c r="F174" s="688">
        <v>237245941.72999993</v>
      </c>
      <c r="G174" s="688">
        <v>714847196.52999985</v>
      </c>
      <c r="H174" s="688">
        <v>714847196.52999985</v>
      </c>
      <c r="I174" s="688" t="e">
        <f>#REF!-C174</f>
        <v>#REF!</v>
      </c>
    </row>
    <row r="175" spans="1:9">
      <c r="A175" s="694">
        <v>9</v>
      </c>
      <c r="B175" s="686" t="s">
        <v>428</v>
      </c>
      <c r="C175" s="688">
        <v>626277251.58000004</v>
      </c>
      <c r="D175" s="688">
        <v>638664109.36999977</v>
      </c>
      <c r="E175" s="688">
        <v>626277251.58000004</v>
      </c>
      <c r="F175" s="688">
        <v>118732457.19999999</v>
      </c>
      <c r="G175" s="688">
        <v>507544794.37999994</v>
      </c>
      <c r="H175" s="688">
        <v>507544794.37999994</v>
      </c>
      <c r="I175" s="688" t="e">
        <f>#REF!-C175</f>
        <v>#REF!</v>
      </c>
    </row>
    <row r="176" spans="1:9">
      <c r="A176" s="694">
        <v>10</v>
      </c>
      <c r="B176" s="686" t="s">
        <v>1185</v>
      </c>
      <c r="C176" s="688">
        <v>619324645.1400001</v>
      </c>
      <c r="D176" s="688">
        <v>649939494.01999998</v>
      </c>
      <c r="E176" s="688">
        <v>619324645.1400001</v>
      </c>
      <c r="F176" s="688">
        <v>150019454.13</v>
      </c>
      <c r="G176" s="688">
        <v>469305191.00999993</v>
      </c>
      <c r="H176" s="688">
        <v>469305191.00999993</v>
      </c>
      <c r="I176" s="688" t="e">
        <f>#REF!-C176</f>
        <v>#REF!</v>
      </c>
    </row>
    <row r="177" spans="1:9" s="689" customFormat="1">
      <c r="A177" s="685">
        <v>11</v>
      </c>
      <c r="B177" s="686" t="s">
        <v>1186</v>
      </c>
      <c r="C177" s="688">
        <v>1834079908.4400001</v>
      </c>
      <c r="D177" s="688">
        <v>1905624423.01</v>
      </c>
      <c r="E177" s="688">
        <v>1834079908.4400001</v>
      </c>
      <c r="F177" s="688">
        <v>337821490.44999987</v>
      </c>
      <c r="G177" s="688">
        <v>1496258417.9899998</v>
      </c>
      <c r="H177" s="688">
        <v>1496258417.9899998</v>
      </c>
      <c r="I177" s="688" t="e">
        <f>#REF!-C177</f>
        <v>#REF!</v>
      </c>
    </row>
    <row r="178" spans="1:9">
      <c r="A178" s="694">
        <v>12</v>
      </c>
      <c r="B178" s="686" t="s">
        <v>429</v>
      </c>
      <c r="C178" s="688">
        <v>866984315.54999995</v>
      </c>
      <c r="D178" s="688">
        <v>898205709.47000015</v>
      </c>
      <c r="E178" s="688">
        <v>866984315.54999995</v>
      </c>
      <c r="F178" s="688">
        <v>191540504.31</v>
      </c>
      <c r="G178" s="688">
        <v>675443811.23999989</v>
      </c>
      <c r="H178" s="688">
        <v>675443811.23999989</v>
      </c>
      <c r="I178" s="688" t="e">
        <f>#REF!-C178</f>
        <v>#REF!</v>
      </c>
    </row>
    <row r="179" spans="1:9">
      <c r="A179" s="694">
        <v>13</v>
      </c>
      <c r="B179" s="686" t="s">
        <v>1187</v>
      </c>
      <c r="C179" s="688">
        <v>874612345.72000015</v>
      </c>
      <c r="D179" s="688">
        <v>915275851.2299999</v>
      </c>
      <c r="E179" s="688">
        <v>874612345.72000015</v>
      </c>
      <c r="F179" s="688">
        <v>199429173.74000001</v>
      </c>
      <c r="G179" s="688">
        <v>675183171.98000002</v>
      </c>
      <c r="H179" s="688">
        <v>675183171.98000002</v>
      </c>
      <c r="I179" s="688" t="e">
        <f>#REF!-C179</f>
        <v>#REF!</v>
      </c>
    </row>
    <row r="180" spans="1:9">
      <c r="A180" s="694">
        <v>14</v>
      </c>
      <c r="B180" s="686" t="s">
        <v>1188</v>
      </c>
      <c r="C180" s="688">
        <v>383169840.59999996</v>
      </c>
      <c r="D180" s="688">
        <v>412954609.69999999</v>
      </c>
      <c r="E180" s="688">
        <v>383169840.59999996</v>
      </c>
      <c r="F180" s="688">
        <v>70034966.840000004</v>
      </c>
      <c r="G180" s="688">
        <v>313134873.76000005</v>
      </c>
      <c r="H180" s="688">
        <v>313134873.76000005</v>
      </c>
      <c r="I180" s="688" t="e">
        <f>#REF!-C180</f>
        <v>#REF!</v>
      </c>
    </row>
    <row r="181" spans="1:9">
      <c r="A181" s="694">
        <v>15</v>
      </c>
      <c r="B181" s="686" t="s">
        <v>430</v>
      </c>
      <c r="C181" s="688">
        <v>958235149.19999993</v>
      </c>
      <c r="D181" s="688">
        <v>985537435.25</v>
      </c>
      <c r="E181" s="688">
        <v>958235149.19999993</v>
      </c>
      <c r="F181" s="688">
        <v>188763982.99000004</v>
      </c>
      <c r="G181" s="688">
        <v>769471166.21000004</v>
      </c>
      <c r="H181" s="688">
        <v>769471166.21000004</v>
      </c>
      <c r="I181" s="688" t="e">
        <f>#REF!-C181</f>
        <v>#REF!</v>
      </c>
    </row>
    <row r="182" spans="1:9">
      <c r="A182" s="694">
        <v>16</v>
      </c>
      <c r="B182" s="686" t="s">
        <v>1189</v>
      </c>
      <c r="C182" s="688">
        <v>417124891.57999998</v>
      </c>
      <c r="D182" s="688">
        <v>430554788.42000002</v>
      </c>
      <c r="E182" s="688">
        <v>417124891.57999998</v>
      </c>
      <c r="F182" s="688">
        <v>85885791.120000005</v>
      </c>
      <c r="G182" s="688">
        <v>331239100.45999992</v>
      </c>
      <c r="H182" s="688">
        <v>331239100.45999992</v>
      </c>
      <c r="I182" s="688" t="e">
        <f>#REF!-C182</f>
        <v>#REF!</v>
      </c>
    </row>
    <row r="183" spans="1:9">
      <c r="A183" s="694">
        <v>17</v>
      </c>
      <c r="B183" s="686" t="s">
        <v>431</v>
      </c>
      <c r="C183" s="688">
        <v>771595193.83000004</v>
      </c>
      <c r="D183" s="688">
        <v>890121746.77999973</v>
      </c>
      <c r="E183" s="688">
        <v>771595193.83000004</v>
      </c>
      <c r="F183" s="688">
        <v>167788303.53</v>
      </c>
      <c r="G183" s="688">
        <v>603806890.29999995</v>
      </c>
      <c r="H183" s="688">
        <v>603806890.29999995</v>
      </c>
      <c r="I183" s="688" t="e">
        <f>#REF!-C183</f>
        <v>#REF!</v>
      </c>
    </row>
    <row r="184" spans="1:9" s="692" customFormat="1">
      <c r="A184" s="681">
        <v>10</v>
      </c>
      <c r="B184" s="690" t="s">
        <v>1202</v>
      </c>
      <c r="C184" s="693">
        <f t="shared" ref="C184:I184" si="17">SUM(C185:C201)</f>
        <v>12777108935.709999</v>
      </c>
      <c r="D184" s="693">
        <f t="shared" si="17"/>
        <v>12802210494.619999</v>
      </c>
      <c r="E184" s="693">
        <f t="shared" si="17"/>
        <v>12777108935.709999</v>
      </c>
      <c r="F184" s="693">
        <f t="shared" si="17"/>
        <v>2484171732.5000005</v>
      </c>
      <c r="G184" s="693">
        <f t="shared" si="17"/>
        <v>10292937203.209997</v>
      </c>
      <c r="H184" s="693">
        <f t="shared" si="17"/>
        <v>10292937203.209997</v>
      </c>
      <c r="I184" s="693" t="e">
        <f t="shared" si="17"/>
        <v>#REF!</v>
      </c>
    </row>
    <row r="185" spans="1:9">
      <c r="A185" s="694">
        <v>1</v>
      </c>
      <c r="B185" s="686" t="s">
        <v>1183</v>
      </c>
      <c r="C185" s="688">
        <v>393987107.19999999</v>
      </c>
      <c r="D185" s="688">
        <v>393987107.19999999</v>
      </c>
      <c r="E185" s="688">
        <v>393987107.19999999</v>
      </c>
      <c r="F185" s="688">
        <v>66869402.640000001</v>
      </c>
      <c r="G185" s="688">
        <v>327117704.56</v>
      </c>
      <c r="H185" s="688">
        <v>327117704.56</v>
      </c>
      <c r="I185" s="688" t="e">
        <f>#REF!-C185</f>
        <v>#REF!</v>
      </c>
    </row>
    <row r="186" spans="1:9">
      <c r="A186" s="694">
        <v>2</v>
      </c>
      <c r="B186" s="686" t="s">
        <v>422</v>
      </c>
      <c r="C186" s="688">
        <v>341252346.02999997</v>
      </c>
      <c r="D186" s="688">
        <v>341593671.31</v>
      </c>
      <c r="E186" s="688">
        <v>341252346.02999997</v>
      </c>
      <c r="F186" s="688">
        <v>41063110.140000001</v>
      </c>
      <c r="G186" s="688">
        <v>300189235.88999999</v>
      </c>
      <c r="H186" s="688">
        <v>300189235.88999999</v>
      </c>
      <c r="I186" s="688" t="e">
        <f>#REF!-C186</f>
        <v>#REF!</v>
      </c>
    </row>
    <row r="187" spans="1:9">
      <c r="A187" s="694">
        <v>3</v>
      </c>
      <c r="B187" s="686" t="s">
        <v>423</v>
      </c>
      <c r="C187" s="688">
        <v>1053609193.76</v>
      </c>
      <c r="D187" s="688">
        <v>1053708704.9</v>
      </c>
      <c r="E187" s="688">
        <v>1053609193.76</v>
      </c>
      <c r="F187" s="688">
        <v>167294351.50999999</v>
      </c>
      <c r="G187" s="688">
        <v>886314842.25</v>
      </c>
      <c r="H187" s="688">
        <v>886314842.25</v>
      </c>
      <c r="I187" s="688" t="e">
        <f>#REF!-C187</f>
        <v>#REF!</v>
      </c>
    </row>
    <row r="188" spans="1:9">
      <c r="A188" s="694">
        <v>4</v>
      </c>
      <c r="B188" s="686" t="s">
        <v>424</v>
      </c>
      <c r="C188" s="688">
        <v>215359828.99000001</v>
      </c>
      <c r="D188" s="688">
        <v>215359948.99000001</v>
      </c>
      <c r="E188" s="688">
        <v>215359828.99000001</v>
      </c>
      <c r="F188" s="688">
        <v>32713484.16</v>
      </c>
      <c r="G188" s="688">
        <v>182646344.83000001</v>
      </c>
      <c r="H188" s="688">
        <v>182646344.83000001</v>
      </c>
      <c r="I188" s="688" t="e">
        <f>#REF!-C188</f>
        <v>#REF!</v>
      </c>
    </row>
    <row r="189" spans="1:9">
      <c r="A189" s="694">
        <v>5</v>
      </c>
      <c r="B189" s="686" t="s">
        <v>425</v>
      </c>
      <c r="C189" s="688">
        <v>1083404912</v>
      </c>
      <c r="D189" s="688">
        <v>1127031018.79</v>
      </c>
      <c r="E189" s="688">
        <v>1083404912</v>
      </c>
      <c r="F189" s="688">
        <v>188968648.50999999</v>
      </c>
      <c r="G189" s="688">
        <v>894436263.49000001</v>
      </c>
      <c r="H189" s="688">
        <v>894436263.49000001</v>
      </c>
      <c r="I189" s="688" t="e">
        <f>#REF!-C189</f>
        <v>#REF!</v>
      </c>
    </row>
    <row r="190" spans="1:9">
      <c r="A190" s="694">
        <v>6</v>
      </c>
      <c r="B190" s="686" t="s">
        <v>426</v>
      </c>
      <c r="C190" s="688">
        <f>E190</f>
        <v>2301935806.4699998</v>
      </c>
      <c r="D190" s="688">
        <v>2305186251.3899999</v>
      </c>
      <c r="E190" s="688">
        <v>2301935806.4699998</v>
      </c>
      <c r="F190" s="688">
        <v>554167632.65999997</v>
      </c>
      <c r="G190" s="688">
        <v>1747768173.8099999</v>
      </c>
      <c r="H190" s="688">
        <v>1747768173.8099999</v>
      </c>
      <c r="I190" s="688" t="e">
        <f>#REF!-C190</f>
        <v>#REF!</v>
      </c>
    </row>
    <row r="191" spans="1:9">
      <c r="A191" s="694">
        <v>7</v>
      </c>
      <c r="B191" s="686" t="s">
        <v>427</v>
      </c>
      <c r="C191" s="688">
        <v>716955002.30999994</v>
      </c>
      <c r="D191" s="688">
        <v>709345566.72000003</v>
      </c>
      <c r="E191" s="688">
        <v>716955002.30999994</v>
      </c>
      <c r="F191" s="688">
        <v>134835620.41</v>
      </c>
      <c r="G191" s="688">
        <v>582119381.89999998</v>
      </c>
      <c r="H191" s="688">
        <v>582119381.89999998</v>
      </c>
      <c r="I191" s="688" t="e">
        <f>#REF!-C191</f>
        <v>#REF!</v>
      </c>
    </row>
    <row r="192" spans="1:9">
      <c r="A192" s="694">
        <v>8</v>
      </c>
      <c r="B192" s="686" t="s">
        <v>1184</v>
      </c>
      <c r="C192" s="688">
        <v>1016168944.05</v>
      </c>
      <c r="D192" s="688">
        <v>1016309644.5599999</v>
      </c>
      <c r="E192" s="688">
        <v>1016168944.05</v>
      </c>
      <c r="F192" s="688">
        <v>496045344.55000001</v>
      </c>
      <c r="G192" s="688">
        <v>520123599.5</v>
      </c>
      <c r="H192" s="688">
        <v>520123599.5</v>
      </c>
      <c r="I192" s="688" t="e">
        <f>#REF!-C192</f>
        <v>#REF!</v>
      </c>
    </row>
    <row r="193" spans="1:9">
      <c r="A193" s="694">
        <v>9</v>
      </c>
      <c r="B193" s="686" t="s">
        <v>428</v>
      </c>
      <c r="C193" s="688">
        <v>651283495.01999998</v>
      </c>
      <c r="D193" s="688">
        <v>656619435.55999994</v>
      </c>
      <c r="E193" s="688">
        <v>651283495.01999998</v>
      </c>
      <c r="F193" s="688">
        <v>57624857.780000001</v>
      </c>
      <c r="G193" s="688">
        <v>593658637.24000001</v>
      </c>
      <c r="H193" s="688">
        <v>593658637.24000001</v>
      </c>
      <c r="I193" s="688" t="e">
        <f>#REF!-C193</f>
        <v>#REF!</v>
      </c>
    </row>
    <row r="194" spans="1:9">
      <c r="A194" s="694">
        <v>10</v>
      </c>
      <c r="B194" s="686" t="s">
        <v>1185</v>
      </c>
      <c r="C194" s="688">
        <v>336093410.29000002</v>
      </c>
      <c r="D194" s="688">
        <v>336093410.29000002</v>
      </c>
      <c r="E194" s="688">
        <v>336093410.29000002</v>
      </c>
      <c r="F194" s="688">
        <v>70110841.689999998</v>
      </c>
      <c r="G194" s="688">
        <v>265982568.59999999</v>
      </c>
      <c r="H194" s="688">
        <v>265982568.59999999</v>
      </c>
      <c r="I194" s="688" t="e">
        <f>#REF!-C194</f>
        <v>#REF!</v>
      </c>
    </row>
    <row r="195" spans="1:9">
      <c r="A195" s="694">
        <v>11</v>
      </c>
      <c r="B195" s="686" t="s">
        <v>1186</v>
      </c>
      <c r="C195" s="688">
        <v>1238455202.8199999</v>
      </c>
      <c r="D195" s="688">
        <v>1204607209.52</v>
      </c>
      <c r="E195" s="688">
        <v>1238455202.8199999</v>
      </c>
      <c r="F195" s="688">
        <v>140436890.47999999</v>
      </c>
      <c r="G195" s="688">
        <v>1098018312.3399999</v>
      </c>
      <c r="H195" s="688">
        <v>1098018312.3399999</v>
      </c>
      <c r="I195" s="688" t="e">
        <f>#REF!-C195</f>
        <v>#REF!</v>
      </c>
    </row>
    <row r="196" spans="1:9">
      <c r="A196" s="694">
        <v>12</v>
      </c>
      <c r="B196" s="686" t="s">
        <v>429</v>
      </c>
      <c r="C196" s="688">
        <v>837972943.59000003</v>
      </c>
      <c r="D196" s="688">
        <v>841934172.26999998</v>
      </c>
      <c r="E196" s="688">
        <v>837972943.59000003</v>
      </c>
      <c r="F196" s="688">
        <v>111018158.28</v>
      </c>
      <c r="G196" s="688">
        <v>726954785.30999994</v>
      </c>
      <c r="H196" s="688">
        <v>726954785.30999994</v>
      </c>
      <c r="I196" s="688" t="e">
        <f>#REF!-C196</f>
        <v>#REF!</v>
      </c>
    </row>
    <row r="197" spans="1:9">
      <c r="A197" s="694">
        <v>13</v>
      </c>
      <c r="B197" s="686" t="s">
        <v>1187</v>
      </c>
      <c r="C197" s="688">
        <v>320075124.48000002</v>
      </c>
      <c r="D197" s="688">
        <v>329325965.98000002</v>
      </c>
      <c r="E197" s="688">
        <v>320075124.48000002</v>
      </c>
      <c r="F197" s="688">
        <v>37372807</v>
      </c>
      <c r="G197" s="688">
        <v>282702317.48000002</v>
      </c>
      <c r="H197" s="688">
        <v>282702317.48000002</v>
      </c>
      <c r="I197" s="688" t="e">
        <f>#REF!-C197</f>
        <v>#REF!</v>
      </c>
    </row>
    <row r="198" spans="1:9">
      <c r="A198" s="694">
        <v>14</v>
      </c>
      <c r="B198" s="686" t="s">
        <v>1188</v>
      </c>
      <c r="C198" s="688">
        <v>288833601.98000002</v>
      </c>
      <c r="D198" s="688">
        <v>288920587.57999998</v>
      </c>
      <c r="E198" s="688">
        <v>288833601.98000002</v>
      </c>
      <c r="F198" s="688">
        <v>43083870.130000003</v>
      </c>
      <c r="G198" s="688">
        <v>245749731.84999999</v>
      </c>
      <c r="H198" s="688">
        <v>245749731.84999999</v>
      </c>
      <c r="I198" s="688" t="e">
        <f>#REF!-C198</f>
        <v>#REF!</v>
      </c>
    </row>
    <row r="199" spans="1:9">
      <c r="A199" s="694">
        <v>15</v>
      </c>
      <c r="B199" s="686" t="s">
        <v>430</v>
      </c>
      <c r="C199" s="688">
        <v>733293123.03999996</v>
      </c>
      <c r="D199" s="688">
        <v>733415725.17999995</v>
      </c>
      <c r="E199" s="688">
        <v>733293123.03999996</v>
      </c>
      <c r="F199" s="688">
        <v>140216911.06999999</v>
      </c>
      <c r="G199" s="688">
        <v>593076211.97000003</v>
      </c>
      <c r="H199" s="688">
        <v>593076211.97000003</v>
      </c>
      <c r="I199" s="688" t="e">
        <f>#REF!-C199</f>
        <v>#REF!</v>
      </c>
    </row>
    <row r="200" spans="1:9">
      <c r="A200" s="694">
        <v>16</v>
      </c>
      <c r="B200" s="686" t="s">
        <v>1189</v>
      </c>
      <c r="C200" s="688">
        <v>544410775.02999997</v>
      </c>
      <c r="D200" s="688">
        <v>544175087.24000001</v>
      </c>
      <c r="E200" s="688">
        <v>544410775.02999997</v>
      </c>
      <c r="F200" s="688">
        <v>93871491.150000006</v>
      </c>
      <c r="G200" s="688">
        <v>450539283.88</v>
      </c>
      <c r="H200" s="688">
        <v>450539283.88</v>
      </c>
      <c r="I200" s="688" t="e">
        <f>#REF!-C200</f>
        <v>#REF!</v>
      </c>
    </row>
    <row r="201" spans="1:9">
      <c r="A201" s="694">
        <v>17</v>
      </c>
      <c r="B201" s="686" t="s">
        <v>431</v>
      </c>
      <c r="C201" s="688">
        <v>704018118.64999998</v>
      </c>
      <c r="D201" s="688">
        <v>704596987.13999999</v>
      </c>
      <c r="E201" s="688">
        <v>704018118.64999998</v>
      </c>
      <c r="F201" s="688">
        <v>108478310.34</v>
      </c>
      <c r="G201" s="688">
        <v>595539808.30999994</v>
      </c>
      <c r="H201" s="688">
        <v>595539808.30999994</v>
      </c>
      <c r="I201" s="688" t="e">
        <f>#REF!-C201</f>
        <v>#REF!</v>
      </c>
    </row>
    <row r="202" spans="1:9" s="692" customFormat="1">
      <c r="A202" s="681">
        <v>11</v>
      </c>
      <c r="B202" s="690" t="s">
        <v>1203</v>
      </c>
      <c r="C202" s="693">
        <f t="shared" ref="C202:I202" si="18">SUM(C203:C216)</f>
        <v>58884710139.980003</v>
      </c>
      <c r="D202" s="693">
        <f t="shared" si="18"/>
        <v>59080509294.989998</v>
      </c>
      <c r="E202" s="693">
        <f t="shared" si="18"/>
        <v>58884710139.980003</v>
      </c>
      <c r="F202" s="693">
        <f t="shared" si="18"/>
        <v>20988517227.600002</v>
      </c>
      <c r="G202" s="693">
        <f t="shared" si="18"/>
        <v>37896192912.37999</v>
      </c>
      <c r="H202" s="693">
        <f t="shared" si="18"/>
        <v>37896192912.37999</v>
      </c>
      <c r="I202" s="693" t="e">
        <f t="shared" si="18"/>
        <v>#REF!</v>
      </c>
    </row>
    <row r="203" spans="1:9">
      <c r="A203" s="694">
        <v>1</v>
      </c>
      <c r="B203" s="686" t="s">
        <v>1183</v>
      </c>
      <c r="C203" s="688">
        <v>3494526230.9100003</v>
      </c>
      <c r="D203" s="688">
        <v>3516632652.3099999</v>
      </c>
      <c r="E203" s="688">
        <v>3494526230.9100003</v>
      </c>
      <c r="F203" s="688">
        <v>1068552635.45</v>
      </c>
      <c r="G203" s="688">
        <v>2425973595.4599996</v>
      </c>
      <c r="H203" s="688">
        <v>2425973595.4599996</v>
      </c>
      <c r="I203" s="688" t="e">
        <f>#REF!-C203</f>
        <v>#REF!</v>
      </c>
    </row>
    <row r="204" spans="1:9">
      <c r="A204" s="694">
        <v>2</v>
      </c>
      <c r="B204" s="686" t="s">
        <v>422</v>
      </c>
      <c r="C204" s="688">
        <v>2731168214.1199999</v>
      </c>
      <c r="D204" s="688">
        <v>2772448344.3200002</v>
      </c>
      <c r="E204" s="688">
        <v>2731168214.1199999</v>
      </c>
      <c r="F204" s="688">
        <v>910463718.95000005</v>
      </c>
      <c r="G204" s="688">
        <v>1820704495.1699998</v>
      </c>
      <c r="H204" s="688">
        <v>1820704495.1699998</v>
      </c>
      <c r="I204" s="688" t="e">
        <f>#REF!-C204</f>
        <v>#REF!</v>
      </c>
    </row>
    <row r="205" spans="1:9">
      <c r="A205" s="694">
        <v>3</v>
      </c>
      <c r="B205" s="686" t="s">
        <v>423</v>
      </c>
      <c r="C205" s="688">
        <v>12138872303.879999</v>
      </c>
      <c r="D205" s="688">
        <v>12221660476.58</v>
      </c>
      <c r="E205" s="688">
        <v>12138872303.879999</v>
      </c>
      <c r="F205" s="688">
        <v>5199930847.9800005</v>
      </c>
      <c r="G205" s="688">
        <v>6938941455.9000006</v>
      </c>
      <c r="H205" s="688">
        <v>6938941455.9000006</v>
      </c>
      <c r="I205" s="688" t="e">
        <f>#REF!-C205</f>
        <v>#REF!</v>
      </c>
    </row>
    <row r="206" spans="1:9">
      <c r="A206" s="694">
        <v>4</v>
      </c>
      <c r="B206" s="686" t="s">
        <v>424</v>
      </c>
      <c r="C206" s="688">
        <v>1702382630.6300001</v>
      </c>
      <c r="D206" s="688">
        <v>1712439933.8300002</v>
      </c>
      <c r="E206" s="688">
        <v>1702382630.6300001</v>
      </c>
      <c r="F206" s="688">
        <v>748386229.32000005</v>
      </c>
      <c r="G206" s="688">
        <v>953996401.30999994</v>
      </c>
      <c r="H206" s="688">
        <v>953996401.30999994</v>
      </c>
      <c r="I206" s="688" t="e">
        <f>#REF!-C206</f>
        <v>#REF!</v>
      </c>
    </row>
    <row r="207" spans="1:9">
      <c r="A207" s="694">
        <v>5</v>
      </c>
      <c r="B207" s="686" t="s">
        <v>425</v>
      </c>
      <c r="C207" s="688">
        <v>5240050697.0999994</v>
      </c>
      <c r="D207" s="688">
        <v>5286462814.5</v>
      </c>
      <c r="E207" s="688">
        <v>5240050697.0999994</v>
      </c>
      <c r="F207" s="688">
        <v>2094547737.2</v>
      </c>
      <c r="G207" s="688">
        <v>3145502959.9000001</v>
      </c>
      <c r="H207" s="688">
        <v>3145502959.9000001</v>
      </c>
      <c r="I207" s="688" t="e">
        <f>#REF!-C207</f>
        <v>#REF!</v>
      </c>
    </row>
    <row r="208" spans="1:9">
      <c r="A208" s="694">
        <v>6</v>
      </c>
      <c r="B208" s="686" t="s">
        <v>428</v>
      </c>
      <c r="C208" s="688">
        <v>4729802264.1999998</v>
      </c>
      <c r="D208" s="688">
        <v>4725710294.6299992</v>
      </c>
      <c r="E208" s="688">
        <v>4729802264.1999998</v>
      </c>
      <c r="F208" s="688">
        <v>1001733078.71</v>
      </c>
      <c r="G208" s="688">
        <v>3728069185.4899998</v>
      </c>
      <c r="H208" s="688">
        <v>3728069185.4899998</v>
      </c>
      <c r="I208" s="688" t="e">
        <f>#REF!-C208</f>
        <v>#REF!</v>
      </c>
    </row>
    <row r="209" spans="1:9">
      <c r="A209" s="694">
        <v>7</v>
      </c>
      <c r="B209" s="686" t="s">
        <v>1185</v>
      </c>
      <c r="C209" s="688">
        <v>2890105202.8499999</v>
      </c>
      <c r="D209" s="688">
        <v>2903170391.4000001</v>
      </c>
      <c r="E209" s="688">
        <v>2890105202.8499999</v>
      </c>
      <c r="F209" s="688">
        <v>1018841102.89</v>
      </c>
      <c r="G209" s="688">
        <v>1871264099.96</v>
      </c>
      <c r="H209" s="688">
        <v>1871264099.96</v>
      </c>
      <c r="I209" s="688" t="e">
        <f>#REF!-C209</f>
        <v>#REF!</v>
      </c>
    </row>
    <row r="210" spans="1:9">
      <c r="A210" s="694">
        <v>8</v>
      </c>
      <c r="B210" s="686" t="s">
        <v>1186</v>
      </c>
      <c r="C210" s="688">
        <v>1553345306.5</v>
      </c>
      <c r="D210" s="688">
        <v>1565648656.4000001</v>
      </c>
      <c r="E210" s="688">
        <v>1553345306.5</v>
      </c>
      <c r="F210" s="688">
        <v>428228149.38999999</v>
      </c>
      <c r="G210" s="688">
        <v>1125117157.1099999</v>
      </c>
      <c r="H210" s="688">
        <v>1125117157.1099999</v>
      </c>
      <c r="I210" s="688" t="e">
        <f>#REF!-C210</f>
        <v>#REF!</v>
      </c>
    </row>
    <row r="211" spans="1:9">
      <c r="A211" s="694">
        <v>9</v>
      </c>
      <c r="B211" s="686" t="s">
        <v>429</v>
      </c>
      <c r="C211" s="688">
        <v>2582268635.6999998</v>
      </c>
      <c r="D211" s="688">
        <v>2607956478</v>
      </c>
      <c r="E211" s="688">
        <v>2582268635.6999998</v>
      </c>
      <c r="F211" s="688">
        <v>1060887822.87</v>
      </c>
      <c r="G211" s="688">
        <v>1521380812.8300002</v>
      </c>
      <c r="H211" s="688">
        <v>1521380812.8300002</v>
      </c>
      <c r="I211" s="688" t="e">
        <f>#REF!-C211</f>
        <v>#REF!</v>
      </c>
    </row>
    <row r="212" spans="1:9">
      <c r="A212" s="694">
        <v>10</v>
      </c>
      <c r="B212" s="686" t="s">
        <v>1187</v>
      </c>
      <c r="C212" s="688">
        <v>3885900236.8000002</v>
      </c>
      <c r="D212" s="688">
        <v>3673222034.0799999</v>
      </c>
      <c r="E212" s="688">
        <v>3885900236.8000002</v>
      </c>
      <c r="F212" s="688">
        <v>1982369870.0700002</v>
      </c>
      <c r="G212" s="688">
        <v>1903530366.7299998</v>
      </c>
      <c r="H212" s="688">
        <v>1903530366.7299998</v>
      </c>
      <c r="I212" s="688" t="e">
        <f>#REF!-C212</f>
        <v>#REF!</v>
      </c>
    </row>
    <row r="213" spans="1:9">
      <c r="A213" s="694">
        <v>11</v>
      </c>
      <c r="B213" s="686" t="s">
        <v>1188</v>
      </c>
      <c r="C213" s="688">
        <v>1499701995</v>
      </c>
      <c r="D213" s="688">
        <v>1512989743.5</v>
      </c>
      <c r="E213" s="688">
        <v>1499701995</v>
      </c>
      <c r="F213" s="688">
        <v>432611338.57999998</v>
      </c>
      <c r="G213" s="688">
        <v>1067090656.42</v>
      </c>
      <c r="H213" s="688">
        <v>1067090656.42</v>
      </c>
      <c r="I213" s="688" t="e">
        <f>#REF!-C213</f>
        <v>#REF!</v>
      </c>
    </row>
    <row r="214" spans="1:9">
      <c r="A214" s="694">
        <v>12</v>
      </c>
      <c r="B214" s="686" t="s">
        <v>430</v>
      </c>
      <c r="C214" s="688">
        <v>1597990298.4899998</v>
      </c>
      <c r="D214" s="688">
        <v>1592454777.9200001</v>
      </c>
      <c r="E214" s="688">
        <v>1597990298.4899998</v>
      </c>
      <c r="F214" s="688">
        <v>525454447.10000002</v>
      </c>
      <c r="G214" s="688">
        <v>1072535851.39</v>
      </c>
      <c r="H214" s="688">
        <v>1072535851.39</v>
      </c>
      <c r="I214" s="688" t="e">
        <f>#REF!-C214</f>
        <v>#REF!</v>
      </c>
    </row>
    <row r="215" spans="1:9">
      <c r="A215" s="694">
        <v>13</v>
      </c>
      <c r="B215" s="686" t="s">
        <v>1189</v>
      </c>
      <c r="C215" s="688">
        <v>2869633577.9000001</v>
      </c>
      <c r="D215" s="688">
        <v>2895298421.5900002</v>
      </c>
      <c r="E215" s="688">
        <v>2869633577.9000001</v>
      </c>
      <c r="F215" s="688">
        <v>1094770253.8900001</v>
      </c>
      <c r="G215" s="688">
        <v>1774863324.01</v>
      </c>
      <c r="H215" s="688">
        <v>1774863324.01</v>
      </c>
      <c r="I215" s="688" t="e">
        <f>#REF!-C215</f>
        <v>#REF!</v>
      </c>
    </row>
    <row r="216" spans="1:9">
      <c r="A216" s="694">
        <v>14</v>
      </c>
      <c r="B216" s="686" t="s">
        <v>431</v>
      </c>
      <c r="C216" s="688">
        <v>11968962545.9</v>
      </c>
      <c r="D216" s="688">
        <v>12094414275.930002</v>
      </c>
      <c r="E216" s="688">
        <v>11968962545.9</v>
      </c>
      <c r="F216" s="688">
        <v>3421739995.1999998</v>
      </c>
      <c r="G216" s="688">
        <v>8547222550.6999998</v>
      </c>
      <c r="H216" s="688">
        <v>8547222550.6999998</v>
      </c>
      <c r="I216" s="688" t="e">
        <f>#REF!-C216</f>
        <v>#REF!</v>
      </c>
    </row>
    <row r="217" spans="1:9" s="692" customFormat="1">
      <c r="A217" s="681">
        <v>12</v>
      </c>
      <c r="B217" s="690" t="s">
        <v>1205</v>
      </c>
      <c r="C217" s="693">
        <f t="shared" ref="C217:I217" si="19">SUM(C218:C233)</f>
        <v>40888797699.760002</v>
      </c>
      <c r="D217" s="693">
        <f t="shared" si="19"/>
        <v>40778934379.540001</v>
      </c>
      <c r="E217" s="693">
        <f t="shared" si="19"/>
        <v>40888797699.760002</v>
      </c>
      <c r="F217" s="693">
        <f t="shared" si="19"/>
        <v>11707522815.51</v>
      </c>
      <c r="G217" s="693">
        <f t="shared" si="19"/>
        <v>29181274884.250004</v>
      </c>
      <c r="H217" s="693">
        <f t="shared" si="19"/>
        <v>29181274884.250004</v>
      </c>
      <c r="I217" s="693" t="e">
        <f t="shared" si="19"/>
        <v>#REF!</v>
      </c>
    </row>
    <row r="218" spans="1:9">
      <c r="A218" s="694">
        <v>1</v>
      </c>
      <c r="B218" s="686" t="s">
        <v>1183</v>
      </c>
      <c r="C218" s="688">
        <v>1839741149.4499998</v>
      </c>
      <c r="D218" s="688">
        <v>1845427106.02</v>
      </c>
      <c r="E218" s="688">
        <v>1839741149.4499998</v>
      </c>
      <c r="F218" s="688">
        <v>590181923.54999995</v>
      </c>
      <c r="G218" s="688">
        <v>1249559225.9000001</v>
      </c>
      <c r="H218" s="688">
        <v>1249559225.9000001</v>
      </c>
      <c r="I218" s="688" t="e">
        <f>#REF!-C218</f>
        <v>#REF!</v>
      </c>
    </row>
    <row r="219" spans="1:9">
      <c r="A219" s="694">
        <v>2</v>
      </c>
      <c r="B219" s="686" t="s">
        <v>422</v>
      </c>
      <c r="C219" s="688">
        <v>1993014558.5500002</v>
      </c>
      <c r="D219" s="688">
        <v>1994299866.53</v>
      </c>
      <c r="E219" s="688">
        <v>1993014558.5500002</v>
      </c>
      <c r="F219" s="688">
        <v>673979420.32000005</v>
      </c>
      <c r="G219" s="688">
        <v>1319035138.23</v>
      </c>
      <c r="H219" s="688">
        <v>1319035138.23</v>
      </c>
      <c r="I219" s="688" t="e">
        <f>#REF!-C219</f>
        <v>#REF!</v>
      </c>
    </row>
    <row r="220" spans="1:9">
      <c r="A220" s="694">
        <v>3</v>
      </c>
      <c r="B220" s="686" t="s">
        <v>423</v>
      </c>
      <c r="C220" s="688">
        <v>3178722367.5500002</v>
      </c>
      <c r="D220" s="688">
        <v>3184172788.8800001</v>
      </c>
      <c r="E220" s="688">
        <v>3178722367.5500002</v>
      </c>
      <c r="F220" s="688">
        <v>692274537.74000001</v>
      </c>
      <c r="G220" s="688">
        <v>2486447829.8099999</v>
      </c>
      <c r="H220" s="688">
        <v>2486447829.8099999</v>
      </c>
      <c r="I220" s="688" t="e">
        <f>#REF!-C220</f>
        <v>#REF!</v>
      </c>
    </row>
    <row r="221" spans="1:9">
      <c r="A221" s="694">
        <v>4</v>
      </c>
      <c r="B221" s="686" t="s">
        <v>424</v>
      </c>
      <c r="C221" s="688">
        <v>2134832167.8899999</v>
      </c>
      <c r="D221" s="688">
        <v>2138263103.22</v>
      </c>
      <c r="E221" s="688">
        <v>2134832167.8899999</v>
      </c>
      <c r="F221" s="688">
        <v>660283824.51999998</v>
      </c>
      <c r="G221" s="688">
        <v>1474548343.3699999</v>
      </c>
      <c r="H221" s="688">
        <v>1474548343.3699999</v>
      </c>
      <c r="I221" s="688" t="e">
        <f>#REF!-C221</f>
        <v>#REF!</v>
      </c>
    </row>
    <row r="222" spans="1:9">
      <c r="A222" s="694">
        <v>5</v>
      </c>
      <c r="B222" s="686" t="s">
        <v>425</v>
      </c>
      <c r="C222" s="688">
        <v>3501142711.5500002</v>
      </c>
      <c r="D222" s="688">
        <v>3528577573.5699997</v>
      </c>
      <c r="E222" s="688">
        <v>3501142711.5500002</v>
      </c>
      <c r="F222" s="688">
        <v>1055261569.73</v>
      </c>
      <c r="G222" s="688">
        <v>2445881141.8200002</v>
      </c>
      <c r="H222" s="688">
        <v>2445881141.8200002</v>
      </c>
      <c r="I222" s="688" t="e">
        <f>#REF!-C222</f>
        <v>#REF!</v>
      </c>
    </row>
    <row r="223" spans="1:9">
      <c r="A223" s="694">
        <v>6</v>
      </c>
      <c r="B223" s="686" t="s">
        <v>426</v>
      </c>
      <c r="C223" s="688">
        <v>3820166465.3799996</v>
      </c>
      <c r="D223" s="688">
        <v>3634826302.3800001</v>
      </c>
      <c r="E223" s="688">
        <v>3820166465.3799996</v>
      </c>
      <c r="F223" s="688">
        <v>1732092129.1299999</v>
      </c>
      <c r="G223" s="688">
        <v>2088074336.2499998</v>
      </c>
      <c r="H223" s="688">
        <v>2088074336.2499998</v>
      </c>
      <c r="I223" s="688" t="e">
        <f>#REF!-C223</f>
        <v>#REF!</v>
      </c>
    </row>
    <row r="224" spans="1:9">
      <c r="A224" s="694">
        <v>7</v>
      </c>
      <c r="B224" s="686" t="s">
        <v>427</v>
      </c>
      <c r="C224" s="688">
        <v>1993202413.54</v>
      </c>
      <c r="D224" s="688">
        <v>1995694508.4000001</v>
      </c>
      <c r="E224" s="688">
        <v>1993202413.54</v>
      </c>
      <c r="F224" s="688">
        <v>880067556.41999996</v>
      </c>
      <c r="G224" s="688">
        <v>1113134857.1199999</v>
      </c>
      <c r="H224" s="688">
        <v>1113134857.1199999</v>
      </c>
      <c r="I224" s="688" t="e">
        <f>#REF!-C224</f>
        <v>#REF!</v>
      </c>
    </row>
    <row r="225" spans="1:9">
      <c r="A225" s="694">
        <v>8</v>
      </c>
      <c r="B225" s="686" t="s">
        <v>428</v>
      </c>
      <c r="C225" s="688">
        <v>2486522432.3299999</v>
      </c>
      <c r="D225" s="688">
        <v>2491447480.4099998</v>
      </c>
      <c r="E225" s="688">
        <v>2486522432.3299999</v>
      </c>
      <c r="F225" s="688">
        <v>496551278.93000001</v>
      </c>
      <c r="G225" s="688">
        <v>1989971153.4000001</v>
      </c>
      <c r="H225" s="688">
        <v>1989971153.4000001</v>
      </c>
      <c r="I225" s="688" t="e">
        <f>#REF!-C225</f>
        <v>#REF!</v>
      </c>
    </row>
    <row r="226" spans="1:9">
      <c r="A226" s="694">
        <v>9</v>
      </c>
      <c r="B226" s="686" t="s">
        <v>1185</v>
      </c>
      <c r="C226" s="688">
        <v>1887921024.3199999</v>
      </c>
      <c r="D226" s="688">
        <v>1889266701.53</v>
      </c>
      <c r="E226" s="688">
        <v>1887921024.3199999</v>
      </c>
      <c r="F226" s="688">
        <v>300624645.74000001</v>
      </c>
      <c r="G226" s="688">
        <v>1587296378.5799999</v>
      </c>
      <c r="H226" s="688">
        <v>1587296378.5799999</v>
      </c>
      <c r="I226" s="688" t="e">
        <f>#REF!-C226</f>
        <v>#REF!</v>
      </c>
    </row>
    <row r="227" spans="1:9">
      <c r="A227" s="694">
        <v>10</v>
      </c>
      <c r="B227" s="686" t="s">
        <v>1186</v>
      </c>
      <c r="C227" s="688">
        <v>2856295931.5699997</v>
      </c>
      <c r="D227" s="688">
        <v>2861386932.1900001</v>
      </c>
      <c r="E227" s="688">
        <v>2856295931.5699997</v>
      </c>
      <c r="F227" s="688">
        <v>743430250.33000004</v>
      </c>
      <c r="G227" s="688">
        <v>2112865681.24</v>
      </c>
      <c r="H227" s="688">
        <v>2112865681.24</v>
      </c>
      <c r="I227" s="688" t="e">
        <f>#REF!-C227</f>
        <v>#REF!</v>
      </c>
    </row>
    <row r="228" spans="1:9">
      <c r="A228" s="694">
        <v>11</v>
      </c>
      <c r="B228" s="686" t="s">
        <v>429</v>
      </c>
      <c r="C228" s="688">
        <v>2279953450.7800002</v>
      </c>
      <c r="D228" s="688">
        <v>2281576702.9400001</v>
      </c>
      <c r="E228" s="688">
        <v>2279953450.7800002</v>
      </c>
      <c r="F228" s="688">
        <v>346866354.92000002</v>
      </c>
      <c r="G228" s="688">
        <v>1933087095.8599999</v>
      </c>
      <c r="H228" s="688">
        <v>1933087095.8599999</v>
      </c>
      <c r="I228" s="688" t="e">
        <f>#REF!-C228</f>
        <v>#REF!</v>
      </c>
    </row>
    <row r="229" spans="1:9">
      <c r="A229" s="694">
        <v>12</v>
      </c>
      <c r="B229" s="686" t="s">
        <v>1187</v>
      </c>
      <c r="C229" s="688">
        <v>2892418102.8299999</v>
      </c>
      <c r="D229" s="688">
        <v>2894478889.98</v>
      </c>
      <c r="E229" s="688">
        <v>2892418102.8299999</v>
      </c>
      <c r="F229" s="688">
        <v>807717845</v>
      </c>
      <c r="G229" s="688">
        <v>2084700257.8300002</v>
      </c>
      <c r="H229" s="688">
        <v>2084700257.8300002</v>
      </c>
      <c r="I229" s="688" t="e">
        <f>#REF!-C229</f>
        <v>#REF!</v>
      </c>
    </row>
    <row r="230" spans="1:9">
      <c r="A230" s="694">
        <v>13</v>
      </c>
      <c r="B230" s="686" t="s">
        <v>1188</v>
      </c>
      <c r="C230" s="688">
        <v>1550980008.8300002</v>
      </c>
      <c r="D230" s="688">
        <v>1553072842.74</v>
      </c>
      <c r="E230" s="688">
        <v>1550980008.8300002</v>
      </c>
      <c r="F230" s="688">
        <v>275599646.54000002</v>
      </c>
      <c r="G230" s="688">
        <v>1275380362.29</v>
      </c>
      <c r="H230" s="688">
        <v>1275380362.29</v>
      </c>
      <c r="I230" s="688" t="e">
        <f>#REF!-C230</f>
        <v>#REF!</v>
      </c>
    </row>
    <row r="231" spans="1:9">
      <c r="A231" s="694">
        <v>14</v>
      </c>
      <c r="B231" s="686" t="s">
        <v>430</v>
      </c>
      <c r="C231" s="688">
        <v>2455860668.9200001</v>
      </c>
      <c r="D231" s="688">
        <v>2461071670.7600002</v>
      </c>
      <c r="E231" s="688">
        <v>2455860668.9200001</v>
      </c>
      <c r="F231" s="688">
        <v>875469350.57000005</v>
      </c>
      <c r="G231" s="688">
        <v>1580391318.3500001</v>
      </c>
      <c r="H231" s="688">
        <v>1580391318.3500001</v>
      </c>
      <c r="I231" s="688" t="e">
        <f>#REF!-C231</f>
        <v>#REF!</v>
      </c>
    </row>
    <row r="232" spans="1:9">
      <c r="A232" s="694">
        <v>15</v>
      </c>
      <c r="B232" s="686" t="s">
        <v>1189</v>
      </c>
      <c r="C232" s="688">
        <v>1679381798.5799999</v>
      </c>
      <c r="D232" s="688">
        <v>1683434880.5500002</v>
      </c>
      <c r="E232" s="688">
        <v>1679381798.5799999</v>
      </c>
      <c r="F232" s="688">
        <v>602494200</v>
      </c>
      <c r="G232" s="688">
        <v>1076887598.5799999</v>
      </c>
      <c r="H232" s="688">
        <v>1076887598.5799999</v>
      </c>
      <c r="I232" s="688" t="e">
        <f>#REF!-C232</f>
        <v>#REF!</v>
      </c>
    </row>
    <row r="233" spans="1:9">
      <c r="A233" s="694">
        <v>16</v>
      </c>
      <c r="B233" s="686" t="s">
        <v>431</v>
      </c>
      <c r="C233" s="688">
        <v>4338642447.6899996</v>
      </c>
      <c r="D233" s="688">
        <v>4341937029.4399996</v>
      </c>
      <c r="E233" s="688">
        <v>4338642447.6899996</v>
      </c>
      <c r="F233" s="688">
        <v>974628282.07000005</v>
      </c>
      <c r="G233" s="688">
        <v>3364014165.6199999</v>
      </c>
      <c r="H233" s="688">
        <v>3364014165.6199999</v>
      </c>
      <c r="I233" s="688" t="e">
        <f>#REF!-C233</f>
        <v>#REF!</v>
      </c>
    </row>
    <row r="234" spans="1:9" s="692" customFormat="1">
      <c r="A234" s="681">
        <v>13</v>
      </c>
      <c r="B234" s="690" t="s">
        <v>1206</v>
      </c>
      <c r="C234" s="693">
        <f t="shared" ref="C234:I234" si="20">SUM(C235:C251)</f>
        <v>37200056991.349998</v>
      </c>
      <c r="D234" s="693">
        <f t="shared" si="20"/>
        <v>37482713904</v>
      </c>
      <c r="E234" s="693">
        <f t="shared" si="20"/>
        <v>37200056991.349998</v>
      </c>
      <c r="F234" s="693">
        <f t="shared" si="20"/>
        <v>7039662147.96</v>
      </c>
      <c r="G234" s="693">
        <f t="shared" si="20"/>
        <v>30160394843.389999</v>
      </c>
      <c r="H234" s="693">
        <f t="shared" si="20"/>
        <v>30160394843.389999</v>
      </c>
      <c r="I234" s="693" t="e">
        <f t="shared" si="20"/>
        <v>#REF!</v>
      </c>
    </row>
    <row r="235" spans="1:9">
      <c r="A235" s="694">
        <v>1</v>
      </c>
      <c r="B235" s="686" t="s">
        <v>1183</v>
      </c>
      <c r="C235" s="688">
        <v>1962288553.4200001</v>
      </c>
      <c r="D235" s="688">
        <v>1970062045.1400001</v>
      </c>
      <c r="E235" s="688">
        <v>1962288553.4200001</v>
      </c>
      <c r="F235" s="688">
        <v>299736968.88999999</v>
      </c>
      <c r="G235" s="688">
        <v>1662551584.53</v>
      </c>
      <c r="H235" s="688">
        <v>1662551584.53</v>
      </c>
      <c r="I235" s="688" t="e">
        <f>#REF!-C235</f>
        <v>#REF!</v>
      </c>
    </row>
    <row r="236" spans="1:9">
      <c r="A236" s="694">
        <v>2</v>
      </c>
      <c r="B236" s="686" t="s">
        <v>422</v>
      </c>
      <c r="C236" s="688">
        <v>1812368566.2499998</v>
      </c>
      <c r="D236" s="688">
        <v>1819208999.0700002</v>
      </c>
      <c r="E236" s="688">
        <v>1812368566.2499998</v>
      </c>
      <c r="F236" s="688">
        <v>169860523.13999999</v>
      </c>
      <c r="G236" s="688">
        <v>1642508043.1100001</v>
      </c>
      <c r="H236" s="688">
        <v>1642508043.1100001</v>
      </c>
      <c r="I236" s="688" t="e">
        <f>#REF!-C236</f>
        <v>#REF!</v>
      </c>
    </row>
    <row r="237" spans="1:9">
      <c r="A237" s="694">
        <v>3</v>
      </c>
      <c r="B237" s="686" t="s">
        <v>423</v>
      </c>
      <c r="C237" s="688">
        <v>2659207506.5400004</v>
      </c>
      <c r="D237" s="688">
        <v>2681471060.8000002</v>
      </c>
      <c r="E237" s="688">
        <v>2659207506.5400004</v>
      </c>
      <c r="F237" s="688">
        <v>490847393.18000001</v>
      </c>
      <c r="G237" s="688">
        <v>2168360113.3600001</v>
      </c>
      <c r="H237" s="688">
        <v>2168360113.3600001</v>
      </c>
      <c r="I237" s="688" t="e">
        <f>#REF!-C237</f>
        <v>#REF!</v>
      </c>
    </row>
    <row r="238" spans="1:9">
      <c r="A238" s="694">
        <v>4</v>
      </c>
      <c r="B238" s="686" t="s">
        <v>424</v>
      </c>
      <c r="C238" s="688">
        <v>917510640.91999996</v>
      </c>
      <c r="D238" s="688">
        <v>936058218.95000005</v>
      </c>
      <c r="E238" s="688">
        <v>917510640.91999996</v>
      </c>
      <c r="F238" s="688">
        <v>138643848.22999999</v>
      </c>
      <c r="G238" s="688">
        <v>778866792.69000006</v>
      </c>
      <c r="H238" s="688">
        <v>778866792.69000006</v>
      </c>
      <c r="I238" s="688" t="e">
        <f>#REF!-C238</f>
        <v>#REF!</v>
      </c>
    </row>
    <row r="239" spans="1:9">
      <c r="A239" s="694">
        <v>5</v>
      </c>
      <c r="B239" s="686" t="s">
        <v>425</v>
      </c>
      <c r="C239" s="688">
        <v>3980457775.4200001</v>
      </c>
      <c r="D239" s="688">
        <v>4007558092.5999999</v>
      </c>
      <c r="E239" s="688">
        <v>3980457775.4200001</v>
      </c>
      <c r="F239" s="688">
        <v>595304216.98000002</v>
      </c>
      <c r="G239" s="688">
        <v>3385153558.4400001</v>
      </c>
      <c r="H239" s="688">
        <v>3385153558.4400001</v>
      </c>
      <c r="I239" s="688" t="e">
        <f>#REF!-C239</f>
        <v>#REF!</v>
      </c>
    </row>
    <row r="240" spans="1:9">
      <c r="A240" s="694">
        <v>6</v>
      </c>
      <c r="B240" s="686" t="s">
        <v>426</v>
      </c>
      <c r="C240" s="688">
        <v>3456091586.4499998</v>
      </c>
      <c r="D240" s="688">
        <v>3479987688.1199999</v>
      </c>
      <c r="E240" s="688">
        <v>3456091586.4499998</v>
      </c>
      <c r="F240" s="688">
        <v>1034929650.89</v>
      </c>
      <c r="G240" s="688">
        <v>2421161935.5599999</v>
      </c>
      <c r="H240" s="688">
        <v>2421161935.5599999</v>
      </c>
      <c r="I240" s="688" t="e">
        <f>#REF!-C240</f>
        <v>#REF!</v>
      </c>
    </row>
    <row r="241" spans="1:9">
      <c r="A241" s="694">
        <v>7</v>
      </c>
      <c r="B241" s="686" t="s">
        <v>427</v>
      </c>
      <c r="C241" s="688">
        <v>2094223743.1699998</v>
      </c>
      <c r="D241" s="688">
        <v>2105016531.24</v>
      </c>
      <c r="E241" s="688">
        <v>2094223743.1699998</v>
      </c>
      <c r="F241" s="688">
        <v>817237819.07000005</v>
      </c>
      <c r="G241" s="688">
        <v>1276985924.0999999</v>
      </c>
      <c r="H241" s="688">
        <v>1276985924.0999999</v>
      </c>
      <c r="I241" s="688" t="e">
        <f>#REF!-C241</f>
        <v>#REF!</v>
      </c>
    </row>
    <row r="242" spans="1:9">
      <c r="A242" s="694">
        <v>8</v>
      </c>
      <c r="B242" s="686" t="s">
        <v>1184</v>
      </c>
      <c r="C242" s="688">
        <v>2001024543.2499998</v>
      </c>
      <c r="D242" s="688">
        <v>2023669910.46</v>
      </c>
      <c r="E242" s="688">
        <v>2001024543.2499998</v>
      </c>
      <c r="F242" s="688">
        <v>195326700</v>
      </c>
      <c r="G242" s="688">
        <v>1805697843.2499998</v>
      </c>
      <c r="H242" s="688">
        <v>1805697843.2499998</v>
      </c>
      <c r="I242" s="688" t="e">
        <f>#REF!-C242</f>
        <v>#REF!</v>
      </c>
    </row>
    <row r="243" spans="1:9">
      <c r="A243" s="694">
        <v>9</v>
      </c>
      <c r="B243" s="686" t="s">
        <v>428</v>
      </c>
      <c r="C243" s="688">
        <v>1736306487.48</v>
      </c>
      <c r="D243" s="688">
        <v>1749515641.1299999</v>
      </c>
      <c r="E243" s="688">
        <v>1736306487.48</v>
      </c>
      <c r="F243" s="688">
        <v>328179975.06999999</v>
      </c>
      <c r="G243" s="688">
        <v>1408126512.4099998</v>
      </c>
      <c r="H243" s="688">
        <v>1408126512.4099998</v>
      </c>
      <c r="I243" s="688" t="e">
        <f>#REF!-C243</f>
        <v>#REF!</v>
      </c>
    </row>
    <row r="244" spans="1:9">
      <c r="A244" s="694">
        <v>10</v>
      </c>
      <c r="B244" s="686" t="s">
        <v>1185</v>
      </c>
      <c r="C244" s="688">
        <v>1597139653.6600001</v>
      </c>
      <c r="D244" s="688">
        <v>1613395417.5900002</v>
      </c>
      <c r="E244" s="688">
        <v>1597139653.6600001</v>
      </c>
      <c r="F244" s="688">
        <v>238037270.28</v>
      </c>
      <c r="G244" s="688">
        <v>1359102383.3800001</v>
      </c>
      <c r="H244" s="688">
        <v>1359102383.3800001</v>
      </c>
      <c r="I244" s="688" t="e">
        <f>#REF!-C244</f>
        <v>#REF!</v>
      </c>
    </row>
    <row r="245" spans="1:9">
      <c r="A245" s="694">
        <v>11</v>
      </c>
      <c r="B245" s="686" t="s">
        <v>1186</v>
      </c>
      <c r="C245" s="688">
        <v>3267539852.2399998</v>
      </c>
      <c r="D245" s="688">
        <v>3296775114.6799998</v>
      </c>
      <c r="E245" s="688">
        <v>3267539852.2399998</v>
      </c>
      <c r="F245" s="688">
        <v>676894764.25</v>
      </c>
      <c r="G245" s="688">
        <v>2590645087.9900002</v>
      </c>
      <c r="H245" s="688">
        <v>2590645087.9900002</v>
      </c>
      <c r="I245" s="688" t="e">
        <f>#REF!-C245</f>
        <v>#REF!</v>
      </c>
    </row>
    <row r="246" spans="1:9">
      <c r="A246" s="694">
        <v>12</v>
      </c>
      <c r="B246" s="686" t="s">
        <v>429</v>
      </c>
      <c r="C246" s="688">
        <v>2236467220.8899999</v>
      </c>
      <c r="D246" s="688">
        <v>2268276761.6300001</v>
      </c>
      <c r="E246" s="688">
        <v>2236467220.8899999</v>
      </c>
      <c r="F246" s="688">
        <v>267993150</v>
      </c>
      <c r="G246" s="688">
        <v>1968474070.8899999</v>
      </c>
      <c r="H246" s="688">
        <v>1968474070.8899999</v>
      </c>
      <c r="I246" s="688" t="e">
        <f>#REF!-C246</f>
        <v>#REF!</v>
      </c>
    </row>
    <row r="247" spans="1:9">
      <c r="A247" s="694">
        <v>13</v>
      </c>
      <c r="B247" s="686" t="s">
        <v>1187</v>
      </c>
      <c r="C247" s="688">
        <v>2031018806.6099999</v>
      </c>
      <c r="D247" s="688">
        <v>2041888996.1299999</v>
      </c>
      <c r="E247" s="688">
        <v>2031018806.6099999</v>
      </c>
      <c r="F247" s="688">
        <v>481525040</v>
      </c>
      <c r="G247" s="688">
        <v>1549493766.6099999</v>
      </c>
      <c r="H247" s="688">
        <v>1549493766.6099999</v>
      </c>
      <c r="I247" s="688" t="e">
        <f>#REF!-C247</f>
        <v>#REF!</v>
      </c>
    </row>
    <row r="248" spans="1:9">
      <c r="A248" s="694">
        <v>14</v>
      </c>
      <c r="B248" s="686" t="s">
        <v>1188</v>
      </c>
      <c r="C248" s="688">
        <v>941776336.09000003</v>
      </c>
      <c r="D248" s="688">
        <v>948935442.13999999</v>
      </c>
      <c r="E248" s="688">
        <v>941776336.09000003</v>
      </c>
      <c r="F248" s="688">
        <v>194854164.41999999</v>
      </c>
      <c r="G248" s="688">
        <v>746922171.66999996</v>
      </c>
      <c r="H248" s="688">
        <v>746922171.66999996</v>
      </c>
      <c r="I248" s="688" t="e">
        <f>#REF!-C248</f>
        <v>#REF!</v>
      </c>
    </row>
    <row r="249" spans="1:9">
      <c r="A249" s="694">
        <v>15</v>
      </c>
      <c r="B249" s="686" t="s">
        <v>430</v>
      </c>
      <c r="C249" s="688">
        <v>2155821606.1999998</v>
      </c>
      <c r="D249" s="688">
        <v>2166407256.5599999</v>
      </c>
      <c r="E249" s="688">
        <v>2155821606.1999998</v>
      </c>
      <c r="F249" s="688">
        <v>402123959.38</v>
      </c>
      <c r="G249" s="688">
        <v>1753697646.8199999</v>
      </c>
      <c r="H249" s="688">
        <v>1753697646.8199999</v>
      </c>
      <c r="I249" s="688" t="e">
        <f>#REF!-C249</f>
        <v>#REF!</v>
      </c>
    </row>
    <row r="250" spans="1:9">
      <c r="A250" s="694">
        <v>16</v>
      </c>
      <c r="B250" s="686" t="s">
        <v>1189</v>
      </c>
      <c r="C250" s="688">
        <v>1439918453.2499998</v>
      </c>
      <c r="D250" s="688">
        <v>1444179322.02</v>
      </c>
      <c r="E250" s="688">
        <v>1439918453.2499998</v>
      </c>
      <c r="F250" s="688">
        <v>288462676.14999998</v>
      </c>
      <c r="G250" s="688">
        <v>1151455777.0999999</v>
      </c>
      <c r="H250" s="688">
        <v>1151455777.0999999</v>
      </c>
      <c r="I250" s="688" t="e">
        <f>#REF!-C250</f>
        <v>#REF!</v>
      </c>
    </row>
    <row r="251" spans="1:9">
      <c r="A251" s="694">
        <v>17</v>
      </c>
      <c r="B251" s="686" t="s">
        <v>431</v>
      </c>
      <c r="C251" s="688">
        <v>2910895659.5100002</v>
      </c>
      <c r="D251" s="688">
        <v>2930307405.7400002</v>
      </c>
      <c r="E251" s="688">
        <v>2910895659.5100002</v>
      </c>
      <c r="F251" s="688">
        <v>419704028.02999997</v>
      </c>
      <c r="G251" s="688">
        <v>2491191631.48</v>
      </c>
      <c r="H251" s="688">
        <v>2491191631.48</v>
      </c>
      <c r="I251" s="688" t="e">
        <f>#REF!-C251</f>
        <v>#REF!</v>
      </c>
    </row>
    <row r="252" spans="1:9" s="692" customFormat="1">
      <c r="A252" s="681">
        <v>14</v>
      </c>
      <c r="B252" s="690" t="s">
        <v>1207</v>
      </c>
      <c r="C252" s="693">
        <f t="shared" ref="C252:I252" si="21">SUM(C253:C269)</f>
        <v>21921145828.020004</v>
      </c>
      <c r="D252" s="693">
        <f t="shared" si="21"/>
        <v>30578517797.069996</v>
      </c>
      <c r="E252" s="693">
        <f t="shared" si="21"/>
        <v>21921145828.020004</v>
      </c>
      <c r="F252" s="693">
        <f t="shared" si="21"/>
        <v>5382312883.8099995</v>
      </c>
      <c r="G252" s="693">
        <f t="shared" si="21"/>
        <v>16538832944.210001</v>
      </c>
      <c r="H252" s="693">
        <f t="shared" si="21"/>
        <v>16538832944.210001</v>
      </c>
      <c r="I252" s="693" t="e">
        <f t="shared" si="21"/>
        <v>#REF!</v>
      </c>
    </row>
    <row r="253" spans="1:9">
      <c r="A253" s="694">
        <v>1</v>
      </c>
      <c r="B253" s="686" t="s">
        <v>1183</v>
      </c>
      <c r="C253" s="688">
        <f>C271+C289+C307</f>
        <v>821895019.27999997</v>
      </c>
      <c r="D253" s="688">
        <f t="shared" ref="D253:H253" si="22">D271+D289+D307</f>
        <v>1235064274.6000001</v>
      </c>
      <c r="E253" s="688">
        <f t="shared" si="22"/>
        <v>821895019.27999997</v>
      </c>
      <c r="F253" s="688">
        <f t="shared" si="22"/>
        <v>190738851.28</v>
      </c>
      <c r="G253" s="688">
        <f t="shared" si="22"/>
        <v>631156167.99999988</v>
      </c>
      <c r="H253" s="688">
        <f t="shared" si="22"/>
        <v>631156167.99999988</v>
      </c>
      <c r="I253" s="688" t="e">
        <f>#REF!-C253</f>
        <v>#REF!</v>
      </c>
    </row>
    <row r="254" spans="1:9" s="689" customFormat="1">
      <c r="A254" s="685">
        <v>2</v>
      </c>
      <c r="B254" s="686" t="s">
        <v>422</v>
      </c>
      <c r="C254" s="688">
        <f t="shared" ref="C254:H269" si="23">C272+C290+C308</f>
        <v>1004045680.2</v>
      </c>
      <c r="D254" s="688">
        <f t="shared" si="23"/>
        <v>1350097572.6199999</v>
      </c>
      <c r="E254" s="688">
        <f t="shared" si="23"/>
        <v>1004045680.2</v>
      </c>
      <c r="F254" s="688">
        <f t="shared" si="23"/>
        <v>253802079.89000005</v>
      </c>
      <c r="G254" s="688">
        <f t="shared" si="23"/>
        <v>750243600.30999994</v>
      </c>
      <c r="H254" s="688">
        <f t="shared" si="23"/>
        <v>750243600.30999994</v>
      </c>
      <c r="I254" s="688" t="e">
        <f>#REF!-C254</f>
        <v>#REF!</v>
      </c>
    </row>
    <row r="255" spans="1:9" s="689" customFormat="1">
      <c r="A255" s="685">
        <v>3</v>
      </c>
      <c r="B255" s="686" t="s">
        <v>423</v>
      </c>
      <c r="C255" s="688">
        <f t="shared" si="23"/>
        <v>1778517514.77</v>
      </c>
      <c r="D255" s="688">
        <f t="shared" si="23"/>
        <v>2433903185.2699995</v>
      </c>
      <c r="E255" s="688">
        <f t="shared" si="23"/>
        <v>1778517514.77</v>
      </c>
      <c r="F255" s="688">
        <f t="shared" si="23"/>
        <v>568628985.77999997</v>
      </c>
      <c r="G255" s="688">
        <f t="shared" si="23"/>
        <v>1209888528.99</v>
      </c>
      <c r="H255" s="688">
        <f t="shared" si="23"/>
        <v>1209888528.99</v>
      </c>
      <c r="I255" s="688" t="e">
        <f>#REF!-C255</f>
        <v>#REF!</v>
      </c>
    </row>
    <row r="256" spans="1:9" s="689" customFormat="1">
      <c r="A256" s="685">
        <v>4</v>
      </c>
      <c r="B256" s="686" t="s">
        <v>424</v>
      </c>
      <c r="C256" s="688">
        <f t="shared" si="23"/>
        <v>380051603.06999993</v>
      </c>
      <c r="D256" s="688">
        <f t="shared" si="23"/>
        <v>723680681.2299999</v>
      </c>
      <c r="E256" s="688">
        <f t="shared" si="23"/>
        <v>380051603.06999993</v>
      </c>
      <c r="F256" s="688">
        <f t="shared" si="23"/>
        <v>105347941.91</v>
      </c>
      <c r="G256" s="688">
        <f t="shared" si="23"/>
        <v>274703661.16000009</v>
      </c>
      <c r="H256" s="688">
        <f t="shared" si="23"/>
        <v>274703661.16000009</v>
      </c>
      <c r="I256" s="688" t="e">
        <f>#REF!-C256</f>
        <v>#REF!</v>
      </c>
    </row>
    <row r="257" spans="1:9" s="689" customFormat="1">
      <c r="A257" s="685">
        <v>5</v>
      </c>
      <c r="B257" s="686" t="s">
        <v>425</v>
      </c>
      <c r="C257" s="688">
        <f t="shared" si="23"/>
        <v>2113557136.9999998</v>
      </c>
      <c r="D257" s="688">
        <f t="shared" si="23"/>
        <v>2639358753.2999997</v>
      </c>
      <c r="E257" s="688">
        <f t="shared" si="23"/>
        <v>2113557136.9999998</v>
      </c>
      <c r="F257" s="688">
        <f t="shared" si="23"/>
        <v>600560637.79999983</v>
      </c>
      <c r="G257" s="688">
        <f t="shared" si="23"/>
        <v>1512996499.1999998</v>
      </c>
      <c r="H257" s="688">
        <f t="shared" si="23"/>
        <v>1512996499.1999998</v>
      </c>
      <c r="I257" s="688" t="e">
        <f>#REF!-C257</f>
        <v>#REF!</v>
      </c>
    </row>
    <row r="258" spans="1:9" s="689" customFormat="1">
      <c r="A258" s="685">
        <v>6</v>
      </c>
      <c r="B258" s="686" t="s">
        <v>426</v>
      </c>
      <c r="C258" s="688">
        <f t="shared" si="23"/>
        <v>2859366787.4900012</v>
      </c>
      <c r="D258" s="688">
        <f t="shared" si="23"/>
        <v>3228747472.9499998</v>
      </c>
      <c r="E258" s="688">
        <f t="shared" si="23"/>
        <v>2859366787.4900012</v>
      </c>
      <c r="F258" s="688">
        <f t="shared" si="23"/>
        <v>711893279.16999996</v>
      </c>
      <c r="G258" s="688">
        <f t="shared" si="23"/>
        <v>2147473508.3200004</v>
      </c>
      <c r="H258" s="688">
        <f t="shared" si="23"/>
        <v>2147473508.3200004</v>
      </c>
      <c r="I258" s="688" t="e">
        <f>#REF!-C258</f>
        <v>#REF!</v>
      </c>
    </row>
    <row r="259" spans="1:9" s="689" customFormat="1">
      <c r="A259" s="685">
        <v>7</v>
      </c>
      <c r="B259" s="686" t="s">
        <v>427</v>
      </c>
      <c r="C259" s="688">
        <f t="shared" si="23"/>
        <v>2800174039.3700004</v>
      </c>
      <c r="D259" s="688">
        <f t="shared" si="23"/>
        <v>3295948657.2099991</v>
      </c>
      <c r="E259" s="688">
        <f t="shared" si="23"/>
        <v>2800174039.3700004</v>
      </c>
      <c r="F259" s="688">
        <f t="shared" si="23"/>
        <v>577792074.19999993</v>
      </c>
      <c r="G259" s="688">
        <f t="shared" si="23"/>
        <v>2222381965.1700001</v>
      </c>
      <c r="H259" s="688">
        <f t="shared" si="23"/>
        <v>2222381965.1700001</v>
      </c>
      <c r="I259" s="688" t="e">
        <f>#REF!-C259</f>
        <v>#REF!</v>
      </c>
    </row>
    <row r="260" spans="1:9" s="689" customFormat="1">
      <c r="A260" s="685">
        <v>8</v>
      </c>
      <c r="B260" s="686" t="s">
        <v>1184</v>
      </c>
      <c r="C260" s="688">
        <f t="shared" si="23"/>
        <v>809008943.45000005</v>
      </c>
      <c r="D260" s="688">
        <f t="shared" si="23"/>
        <v>1286772637.2400002</v>
      </c>
      <c r="E260" s="688">
        <f t="shared" si="23"/>
        <v>809008943.45000005</v>
      </c>
      <c r="F260" s="688">
        <f t="shared" si="23"/>
        <v>169151033.38</v>
      </c>
      <c r="G260" s="688">
        <f t="shared" si="23"/>
        <v>639857910.07000005</v>
      </c>
      <c r="H260" s="688">
        <f t="shared" si="23"/>
        <v>639857910.07000005</v>
      </c>
      <c r="I260" s="688" t="e">
        <f>#REF!-C260</f>
        <v>#REF!</v>
      </c>
    </row>
    <row r="261" spans="1:9" s="689" customFormat="1">
      <c r="A261" s="685">
        <v>9</v>
      </c>
      <c r="B261" s="686" t="s">
        <v>428</v>
      </c>
      <c r="C261" s="688">
        <f t="shared" si="23"/>
        <v>1136889735.4400001</v>
      </c>
      <c r="D261" s="688">
        <f t="shared" si="23"/>
        <v>1754092496.1800001</v>
      </c>
      <c r="E261" s="688">
        <f t="shared" si="23"/>
        <v>1136889735.4400001</v>
      </c>
      <c r="F261" s="688">
        <f t="shared" si="23"/>
        <v>212941967.98999998</v>
      </c>
      <c r="G261" s="688">
        <f t="shared" si="23"/>
        <v>923947767.44999993</v>
      </c>
      <c r="H261" s="688">
        <f t="shared" si="23"/>
        <v>923947767.44999993</v>
      </c>
      <c r="I261" s="688" t="e">
        <f>#REF!-C261</f>
        <v>#REF!</v>
      </c>
    </row>
    <row r="262" spans="1:9" s="689" customFormat="1">
      <c r="A262" s="685">
        <v>10</v>
      </c>
      <c r="B262" s="686" t="s">
        <v>1185</v>
      </c>
      <c r="C262" s="688">
        <f t="shared" si="23"/>
        <v>617135128.82000005</v>
      </c>
      <c r="D262" s="688">
        <f t="shared" si="23"/>
        <v>963244423.1500001</v>
      </c>
      <c r="E262" s="688">
        <f t="shared" si="23"/>
        <v>617135128.82000005</v>
      </c>
      <c r="F262" s="688">
        <f t="shared" si="23"/>
        <v>143684870.26999998</v>
      </c>
      <c r="G262" s="688">
        <f t="shared" si="23"/>
        <v>473450258.54999995</v>
      </c>
      <c r="H262" s="688">
        <f t="shared" si="23"/>
        <v>473450258.54999995</v>
      </c>
      <c r="I262" s="688" t="e">
        <f>#REF!-C262</f>
        <v>#REF!</v>
      </c>
    </row>
    <row r="263" spans="1:9" s="689" customFormat="1">
      <c r="A263" s="685">
        <v>11</v>
      </c>
      <c r="B263" s="686" t="s">
        <v>1186</v>
      </c>
      <c r="C263" s="688">
        <f t="shared" si="23"/>
        <v>2037037080.9400001</v>
      </c>
      <c r="D263" s="688">
        <f t="shared" si="23"/>
        <v>3378264387.8499999</v>
      </c>
      <c r="E263" s="688">
        <f t="shared" si="23"/>
        <v>2037037080.9400001</v>
      </c>
      <c r="F263" s="688">
        <f t="shared" si="23"/>
        <v>367449620.63999993</v>
      </c>
      <c r="G263" s="688">
        <f t="shared" si="23"/>
        <v>1669587460.2999997</v>
      </c>
      <c r="H263" s="688">
        <f t="shared" si="23"/>
        <v>1669587460.2999997</v>
      </c>
      <c r="I263" s="688" t="e">
        <f>#REF!-C263</f>
        <v>#REF!</v>
      </c>
    </row>
    <row r="264" spans="1:9" s="689" customFormat="1">
      <c r="A264" s="685">
        <v>12</v>
      </c>
      <c r="B264" s="686" t="s">
        <v>429</v>
      </c>
      <c r="C264" s="688">
        <f t="shared" si="23"/>
        <v>993757166.22000015</v>
      </c>
      <c r="D264" s="688">
        <f t="shared" si="23"/>
        <v>1133187108.6000001</v>
      </c>
      <c r="E264" s="688">
        <f t="shared" si="23"/>
        <v>993757166.22000015</v>
      </c>
      <c r="F264" s="688">
        <f t="shared" si="23"/>
        <v>265164842.68000001</v>
      </c>
      <c r="G264" s="688">
        <f t="shared" si="23"/>
        <v>728592323.53999996</v>
      </c>
      <c r="H264" s="688">
        <f t="shared" si="23"/>
        <v>728592323.53999996</v>
      </c>
      <c r="I264" s="688" t="e">
        <f>#REF!-C264</f>
        <v>#REF!</v>
      </c>
    </row>
    <row r="265" spans="1:9" s="689" customFormat="1">
      <c r="A265" s="685">
        <v>13</v>
      </c>
      <c r="B265" s="686" t="s">
        <v>1187</v>
      </c>
      <c r="C265" s="688">
        <f t="shared" si="23"/>
        <v>774231827.48000002</v>
      </c>
      <c r="D265" s="688">
        <f t="shared" si="23"/>
        <v>1211561870.6099999</v>
      </c>
      <c r="E265" s="688">
        <f t="shared" si="23"/>
        <v>774231827.48000002</v>
      </c>
      <c r="F265" s="688">
        <f t="shared" si="23"/>
        <v>288640893.47000003</v>
      </c>
      <c r="G265" s="688">
        <f t="shared" si="23"/>
        <v>485590934.00999999</v>
      </c>
      <c r="H265" s="688">
        <f t="shared" si="23"/>
        <v>485590934.00999999</v>
      </c>
      <c r="I265" s="688" t="e">
        <f>#REF!-C265</f>
        <v>#REF!</v>
      </c>
    </row>
    <row r="266" spans="1:9" s="689" customFormat="1">
      <c r="A266" s="685">
        <v>14</v>
      </c>
      <c r="B266" s="686" t="s">
        <v>1188</v>
      </c>
      <c r="C266" s="688">
        <f t="shared" si="23"/>
        <v>454111877.77000016</v>
      </c>
      <c r="D266" s="688">
        <f t="shared" si="23"/>
        <v>941117158.19999993</v>
      </c>
      <c r="E266" s="688">
        <f t="shared" si="23"/>
        <v>454111877.77000016</v>
      </c>
      <c r="F266" s="688">
        <f t="shared" si="23"/>
        <v>111880608.20999998</v>
      </c>
      <c r="G266" s="688">
        <f t="shared" si="23"/>
        <v>342231269.56</v>
      </c>
      <c r="H266" s="688">
        <f t="shared" si="23"/>
        <v>342231269.56</v>
      </c>
      <c r="I266" s="688" t="e">
        <f>#REF!-C266</f>
        <v>#REF!</v>
      </c>
    </row>
    <row r="267" spans="1:9" s="689" customFormat="1">
      <c r="A267" s="685">
        <v>15</v>
      </c>
      <c r="B267" s="686" t="s">
        <v>430</v>
      </c>
      <c r="C267" s="688">
        <f t="shared" si="23"/>
        <v>1063706334.4000001</v>
      </c>
      <c r="D267" s="688">
        <f t="shared" si="23"/>
        <v>1491446145.2499998</v>
      </c>
      <c r="E267" s="688">
        <f t="shared" si="23"/>
        <v>1063706334.4000001</v>
      </c>
      <c r="F267" s="688">
        <f t="shared" si="23"/>
        <v>229013444.52000001</v>
      </c>
      <c r="G267" s="688">
        <f t="shared" si="23"/>
        <v>834692889.88</v>
      </c>
      <c r="H267" s="688">
        <f t="shared" si="23"/>
        <v>834692889.88</v>
      </c>
      <c r="I267" s="688" t="e">
        <f>#REF!-C267</f>
        <v>#REF!</v>
      </c>
    </row>
    <row r="268" spans="1:9" s="689" customFormat="1">
      <c r="A268" s="685">
        <v>16</v>
      </c>
      <c r="B268" s="686" t="s">
        <v>1189</v>
      </c>
      <c r="C268" s="688">
        <f t="shared" si="23"/>
        <v>819303858.09000003</v>
      </c>
      <c r="D268" s="688">
        <f t="shared" si="23"/>
        <v>895379644.8900001</v>
      </c>
      <c r="E268" s="688">
        <f t="shared" si="23"/>
        <v>819303858.09000003</v>
      </c>
      <c r="F268" s="688">
        <f t="shared" si="23"/>
        <v>233227627.88999999</v>
      </c>
      <c r="G268" s="688">
        <f t="shared" si="23"/>
        <v>586076230.20000005</v>
      </c>
      <c r="H268" s="688">
        <f t="shared" si="23"/>
        <v>586076230.20000005</v>
      </c>
      <c r="I268" s="688" t="e">
        <f>#REF!-C268</f>
        <v>#REF!</v>
      </c>
    </row>
    <row r="269" spans="1:9">
      <c r="A269" s="694">
        <v>17</v>
      </c>
      <c r="B269" s="686" t="s">
        <v>431</v>
      </c>
      <c r="C269" s="688">
        <f t="shared" si="23"/>
        <v>1458356094.2299998</v>
      </c>
      <c r="D269" s="688">
        <f t="shared" si="23"/>
        <v>2616651327.9200006</v>
      </c>
      <c r="E269" s="688">
        <f t="shared" si="23"/>
        <v>1458356094.2299998</v>
      </c>
      <c r="F269" s="688">
        <f t="shared" si="23"/>
        <v>352394124.73000002</v>
      </c>
      <c r="G269" s="688">
        <f t="shared" si="23"/>
        <v>1105961969.4999995</v>
      </c>
      <c r="H269" s="688">
        <f t="shared" si="23"/>
        <v>1105961969.4999995</v>
      </c>
      <c r="I269" s="688" t="e">
        <f>#REF!-C269</f>
        <v>#REF!</v>
      </c>
    </row>
    <row r="270" spans="1:9" s="698" customFormat="1">
      <c r="A270" s="695"/>
      <c r="B270" s="696" t="s">
        <v>1242</v>
      </c>
      <c r="C270" s="697">
        <f t="shared" ref="C270:H270" si="24">SUM(C271:C287)</f>
        <v>15523741408.710003</v>
      </c>
      <c r="D270" s="697">
        <f t="shared" si="24"/>
        <v>23461427663.189999</v>
      </c>
      <c r="E270" s="697">
        <f t="shared" si="24"/>
        <v>15523741408.710003</v>
      </c>
      <c r="F270" s="697">
        <f t="shared" si="24"/>
        <v>3453752758.1199989</v>
      </c>
      <c r="G270" s="697">
        <f t="shared" si="24"/>
        <v>12069988650.59</v>
      </c>
      <c r="H270" s="697">
        <f t="shared" si="24"/>
        <v>12069988650.59</v>
      </c>
      <c r="I270" s="697"/>
    </row>
    <row r="271" spans="1:9">
      <c r="A271" s="694">
        <v>1</v>
      </c>
      <c r="B271" s="686" t="s">
        <v>1183</v>
      </c>
      <c r="C271" s="688">
        <v>517493768</v>
      </c>
      <c r="D271" s="688">
        <v>817994225.83000004</v>
      </c>
      <c r="E271" s="688">
        <v>517493768</v>
      </c>
      <c r="F271" s="688">
        <v>109543134.48999999</v>
      </c>
      <c r="G271" s="688">
        <v>407950633.50999999</v>
      </c>
      <c r="H271" s="688">
        <v>407950633.50999999</v>
      </c>
      <c r="I271" s="688" t="e">
        <f>#REF!-C271</f>
        <v>#REF!</v>
      </c>
    </row>
    <row r="272" spans="1:9">
      <c r="A272" s="694">
        <v>2</v>
      </c>
      <c r="B272" s="686" t="s">
        <v>422</v>
      </c>
      <c r="C272" s="688">
        <v>707230766.44000006</v>
      </c>
      <c r="D272" s="688">
        <v>1016942605.26</v>
      </c>
      <c r="E272" s="688">
        <v>707230766.44000006</v>
      </c>
      <c r="F272" s="688">
        <v>150312517.09</v>
      </c>
      <c r="G272" s="688">
        <v>556918249.35000002</v>
      </c>
      <c r="H272" s="688">
        <v>556918249.35000002</v>
      </c>
      <c r="I272" s="688" t="e">
        <f>#REF!-C272</f>
        <v>#REF!</v>
      </c>
    </row>
    <row r="273" spans="1:9">
      <c r="A273" s="694">
        <v>3</v>
      </c>
      <c r="B273" s="686" t="s">
        <v>423</v>
      </c>
      <c r="C273" s="688">
        <v>1050895767.7299999</v>
      </c>
      <c r="D273" s="688">
        <v>1610091333.5799997</v>
      </c>
      <c r="E273" s="688">
        <v>1050895767.7299999</v>
      </c>
      <c r="F273" s="688">
        <v>301361550.51999998</v>
      </c>
      <c r="G273" s="688">
        <v>749534217.21000016</v>
      </c>
      <c r="H273" s="688">
        <v>749534217.21000016</v>
      </c>
      <c r="I273" s="688" t="e">
        <f>#REF!-C273</f>
        <v>#REF!</v>
      </c>
    </row>
    <row r="274" spans="1:9">
      <c r="A274" s="694">
        <v>4</v>
      </c>
      <c r="B274" s="686" t="s">
        <v>424</v>
      </c>
      <c r="C274" s="688">
        <v>323379197.57999992</v>
      </c>
      <c r="D274" s="688">
        <v>664094819.27999985</v>
      </c>
      <c r="E274" s="688">
        <v>323379197.57999992</v>
      </c>
      <c r="F274" s="688">
        <v>88373483.879999995</v>
      </c>
      <c r="G274" s="688">
        <v>235005713.70000005</v>
      </c>
      <c r="H274" s="688">
        <v>235005713.70000005</v>
      </c>
      <c r="I274" s="688" t="e">
        <f>#REF!-C274</f>
        <v>#REF!</v>
      </c>
    </row>
    <row r="275" spans="1:9">
      <c r="A275" s="694">
        <v>5</v>
      </c>
      <c r="B275" s="686" t="s">
        <v>425</v>
      </c>
      <c r="C275" s="688">
        <v>1316244542.8099999</v>
      </c>
      <c r="D275" s="688">
        <v>1792825633.3199997</v>
      </c>
      <c r="E275" s="688">
        <v>1316244542.8099999</v>
      </c>
      <c r="F275" s="688">
        <v>345851387.12999988</v>
      </c>
      <c r="G275" s="688">
        <v>970393155.67999995</v>
      </c>
      <c r="H275" s="688">
        <v>970393155.67999995</v>
      </c>
      <c r="I275" s="688" t="e">
        <f>#REF!-C275</f>
        <v>#REF!</v>
      </c>
    </row>
    <row r="276" spans="1:9">
      <c r="A276" s="694">
        <v>6</v>
      </c>
      <c r="B276" s="686" t="s">
        <v>426</v>
      </c>
      <c r="C276" s="688">
        <v>2468847233.000001</v>
      </c>
      <c r="D276" s="688">
        <v>2841913899.1599998</v>
      </c>
      <c r="E276" s="688">
        <v>2468847233.000001</v>
      </c>
      <c r="F276" s="688">
        <v>619685820.13999999</v>
      </c>
      <c r="G276" s="688">
        <v>1849161412.8600001</v>
      </c>
      <c r="H276" s="688">
        <v>1849161412.8600001</v>
      </c>
      <c r="I276" s="688" t="e">
        <f>#REF!-C276</f>
        <v>#REF!</v>
      </c>
    </row>
    <row r="277" spans="1:9">
      <c r="A277" s="685">
        <v>7</v>
      </c>
      <c r="B277" s="686" t="s">
        <v>427</v>
      </c>
      <c r="C277" s="688">
        <v>2378673344.8900003</v>
      </c>
      <c r="D277" s="688">
        <v>2855057845.8199992</v>
      </c>
      <c r="E277" s="688">
        <v>2378673344.8900003</v>
      </c>
      <c r="F277" s="688">
        <v>428722338.42999989</v>
      </c>
      <c r="G277" s="688">
        <v>1949951006.46</v>
      </c>
      <c r="H277" s="688">
        <v>1949951006.46</v>
      </c>
      <c r="I277" s="688" t="e">
        <f>#REF!-C277</f>
        <v>#REF!</v>
      </c>
    </row>
    <row r="278" spans="1:9">
      <c r="A278" s="694">
        <v>8</v>
      </c>
      <c r="B278" s="686" t="s">
        <v>1184</v>
      </c>
      <c r="C278" s="688">
        <v>669856161.8900001</v>
      </c>
      <c r="D278" s="688">
        <v>1160029015.6500003</v>
      </c>
      <c r="E278" s="688">
        <v>669856161.8900001</v>
      </c>
      <c r="F278" s="688">
        <v>128440425.16000001</v>
      </c>
      <c r="G278" s="688">
        <v>541415736.73000002</v>
      </c>
      <c r="H278" s="688">
        <v>541415736.73000002</v>
      </c>
      <c r="I278" s="688" t="e">
        <f>#REF!-C278</f>
        <v>#REF!</v>
      </c>
    </row>
    <row r="279" spans="1:9">
      <c r="A279" s="685">
        <v>9</v>
      </c>
      <c r="B279" s="686" t="s">
        <v>428</v>
      </c>
      <c r="C279" s="688">
        <v>832666773.60000002</v>
      </c>
      <c r="D279" s="688">
        <v>1428604995.48</v>
      </c>
      <c r="E279" s="688">
        <v>832666773.60000002</v>
      </c>
      <c r="F279" s="688">
        <v>131903994.04000001</v>
      </c>
      <c r="G279" s="688">
        <v>700762779.55999994</v>
      </c>
      <c r="H279" s="688">
        <v>700762779.55999994</v>
      </c>
      <c r="I279" s="688" t="e">
        <f>#REF!-C279</f>
        <v>#REF!</v>
      </c>
    </row>
    <row r="280" spans="1:9">
      <c r="A280" s="685">
        <v>10</v>
      </c>
      <c r="B280" s="686" t="s">
        <v>1185</v>
      </c>
      <c r="C280" s="688">
        <v>487807252.43000007</v>
      </c>
      <c r="D280" s="688">
        <v>835563165.81000006</v>
      </c>
      <c r="E280" s="688">
        <v>487807252.43000007</v>
      </c>
      <c r="F280" s="688">
        <v>115961657.08999999</v>
      </c>
      <c r="G280" s="688">
        <v>371845595.33999997</v>
      </c>
      <c r="H280" s="688">
        <v>371845595.33999997</v>
      </c>
      <c r="I280" s="688" t="e">
        <f>#REF!-C280</f>
        <v>#REF!</v>
      </c>
    </row>
    <row r="281" spans="1:9">
      <c r="A281" s="685">
        <v>11</v>
      </c>
      <c r="B281" s="686" t="s">
        <v>1186</v>
      </c>
      <c r="C281" s="688">
        <v>967730991.83999991</v>
      </c>
      <c r="D281" s="688">
        <v>2012092146.8200002</v>
      </c>
      <c r="E281" s="688">
        <v>967730991.83999991</v>
      </c>
      <c r="F281" s="688">
        <v>142432423.98999995</v>
      </c>
      <c r="G281" s="688">
        <v>825298567.8499999</v>
      </c>
      <c r="H281" s="688">
        <v>825298567.8499999</v>
      </c>
      <c r="I281" s="688" t="e">
        <f>#REF!-C281</f>
        <v>#REF!</v>
      </c>
    </row>
    <row r="282" spans="1:9">
      <c r="A282" s="685">
        <v>12</v>
      </c>
      <c r="B282" s="686" t="s">
        <v>429</v>
      </c>
      <c r="C282" s="688">
        <v>744041847.91000009</v>
      </c>
      <c r="D282" s="688">
        <v>902588884.76999998</v>
      </c>
      <c r="E282" s="688">
        <v>744041847.91000009</v>
      </c>
      <c r="F282" s="688">
        <v>164408909.72000003</v>
      </c>
      <c r="G282" s="688">
        <v>579632938.19000006</v>
      </c>
      <c r="H282" s="688">
        <v>579632938.19000006</v>
      </c>
      <c r="I282" s="688" t="e">
        <f>#REF!-C282</f>
        <v>#REF!</v>
      </c>
    </row>
    <row r="283" spans="1:9">
      <c r="A283" s="685">
        <v>13</v>
      </c>
      <c r="B283" s="686" t="s">
        <v>1187</v>
      </c>
      <c r="C283" s="688">
        <v>598813686.41999996</v>
      </c>
      <c r="D283" s="688">
        <v>1069663593.8599999</v>
      </c>
      <c r="E283" s="688">
        <v>598813686.41999996</v>
      </c>
      <c r="F283" s="688">
        <v>191037626.45000005</v>
      </c>
      <c r="G283" s="688">
        <v>407776059.97000003</v>
      </c>
      <c r="H283" s="688">
        <v>407776059.97000003</v>
      </c>
      <c r="I283" s="688" t="e">
        <f>#REF!-C283</f>
        <v>#REF!</v>
      </c>
    </row>
    <row r="284" spans="1:9">
      <c r="A284" s="685">
        <v>14</v>
      </c>
      <c r="B284" s="686" t="s">
        <v>1188</v>
      </c>
      <c r="C284" s="688">
        <v>356482676.04000014</v>
      </c>
      <c r="D284" s="688">
        <v>842143605.41999996</v>
      </c>
      <c r="E284" s="688">
        <v>356482676.04000014</v>
      </c>
      <c r="F284" s="688">
        <v>73557074.389999986</v>
      </c>
      <c r="G284" s="688">
        <v>282925601.64999998</v>
      </c>
      <c r="H284" s="688">
        <v>282925601.64999998</v>
      </c>
      <c r="I284" s="688" t="e">
        <f>#REF!-C284</f>
        <v>#REF!</v>
      </c>
    </row>
    <row r="285" spans="1:9">
      <c r="A285" s="685">
        <v>15</v>
      </c>
      <c r="B285" s="686" t="s">
        <v>430</v>
      </c>
      <c r="C285" s="688">
        <v>664261328.69000018</v>
      </c>
      <c r="D285" s="688">
        <v>1051626665.3699998</v>
      </c>
      <c r="E285" s="688">
        <v>664261328.69000018</v>
      </c>
      <c r="F285" s="688">
        <v>128605500.67000002</v>
      </c>
      <c r="G285" s="688">
        <v>535655828.0200001</v>
      </c>
      <c r="H285" s="688">
        <v>535655828.0200001</v>
      </c>
      <c r="I285" s="688" t="e">
        <f>#REF!-C285</f>
        <v>#REF!</v>
      </c>
    </row>
    <row r="286" spans="1:9">
      <c r="A286" s="685">
        <v>16</v>
      </c>
      <c r="B286" s="686" t="s">
        <v>1189</v>
      </c>
      <c r="C286" s="688">
        <v>505180584.61000007</v>
      </c>
      <c r="D286" s="688">
        <v>585715284.81000018</v>
      </c>
      <c r="E286" s="688">
        <v>505180584.61000007</v>
      </c>
      <c r="F286" s="688">
        <v>121954221.07999997</v>
      </c>
      <c r="G286" s="688">
        <v>383226363.53000009</v>
      </c>
      <c r="H286" s="688">
        <v>383226363.53000009</v>
      </c>
      <c r="I286" s="688" t="e">
        <f>#REF!-C286</f>
        <v>#REF!</v>
      </c>
    </row>
    <row r="287" spans="1:9">
      <c r="A287" s="685">
        <v>17</v>
      </c>
      <c r="B287" s="686" t="s">
        <v>431</v>
      </c>
      <c r="C287" s="688">
        <v>934135484.8299998</v>
      </c>
      <c r="D287" s="688">
        <v>1974479942.9500005</v>
      </c>
      <c r="E287" s="688">
        <v>934135484.8299998</v>
      </c>
      <c r="F287" s="688">
        <v>211600693.84999996</v>
      </c>
      <c r="G287" s="688">
        <v>722534790.97999978</v>
      </c>
      <c r="H287" s="688">
        <v>722534790.97999978</v>
      </c>
      <c r="I287" s="688" t="e">
        <f>#REF!-C287</f>
        <v>#REF!</v>
      </c>
    </row>
    <row r="288" spans="1:9" s="698" customFormat="1">
      <c r="A288" s="695"/>
      <c r="B288" s="696" t="s">
        <v>1243</v>
      </c>
      <c r="C288" s="697">
        <f t="shared" ref="C288:I288" si="25">SUM(C289:C305)</f>
        <v>6142759298.2399998</v>
      </c>
      <c r="D288" s="697">
        <f t="shared" si="25"/>
        <v>6858340142.6199989</v>
      </c>
      <c r="E288" s="697">
        <f t="shared" si="25"/>
        <v>6142759298.2399998</v>
      </c>
      <c r="F288" s="697">
        <f t="shared" si="25"/>
        <v>1841390209.3699999</v>
      </c>
      <c r="G288" s="697">
        <f t="shared" si="25"/>
        <v>4301369088.8700008</v>
      </c>
      <c r="H288" s="697">
        <f t="shared" si="25"/>
        <v>4301369088.8700008</v>
      </c>
      <c r="I288" s="697" t="e">
        <f t="shared" si="25"/>
        <v>#REF!</v>
      </c>
    </row>
    <row r="289" spans="1:9">
      <c r="A289" s="694">
        <v>1</v>
      </c>
      <c r="B289" s="686" t="s">
        <v>1183</v>
      </c>
      <c r="C289" s="688">
        <v>295590587.50000006</v>
      </c>
      <c r="D289" s="688">
        <v>408259384.99000001</v>
      </c>
      <c r="E289" s="688">
        <v>295590587.50000006</v>
      </c>
      <c r="F289" s="688">
        <v>78267512.439999998</v>
      </c>
      <c r="G289" s="688">
        <v>217323075.06</v>
      </c>
      <c r="H289" s="688">
        <v>217323075.06</v>
      </c>
      <c r="I289" s="688" t="e">
        <f>#REF!-C289</f>
        <v>#REF!</v>
      </c>
    </row>
    <row r="290" spans="1:9">
      <c r="A290" s="694">
        <v>2</v>
      </c>
      <c r="B290" s="686" t="s">
        <v>422</v>
      </c>
      <c r="C290" s="688">
        <v>289826727.67999995</v>
      </c>
      <c r="D290" s="688">
        <v>326102655.31999993</v>
      </c>
      <c r="E290" s="688">
        <v>289826727.67999995</v>
      </c>
      <c r="F290" s="688">
        <v>101075013.50000001</v>
      </c>
      <c r="G290" s="688">
        <v>188751714.17999998</v>
      </c>
      <c r="H290" s="688">
        <v>188751714.17999998</v>
      </c>
      <c r="I290" s="688" t="e">
        <f>#REF!-C290</f>
        <v>#REF!</v>
      </c>
    </row>
    <row r="291" spans="1:9">
      <c r="A291" s="694">
        <v>3</v>
      </c>
      <c r="B291" s="686" t="s">
        <v>423</v>
      </c>
      <c r="C291" s="688">
        <v>692788534.87</v>
      </c>
      <c r="D291" s="688">
        <v>788978639.51999998</v>
      </c>
      <c r="E291" s="688">
        <v>692788534.87</v>
      </c>
      <c r="F291" s="688">
        <v>258513293.13999999</v>
      </c>
      <c r="G291" s="688">
        <v>434275241.72999996</v>
      </c>
      <c r="H291" s="688">
        <v>434275241.72999996</v>
      </c>
      <c r="I291" s="688" t="e">
        <f>#REF!-C291</f>
        <v>#REF!</v>
      </c>
    </row>
    <row r="292" spans="1:9">
      <c r="A292" s="694">
        <v>4</v>
      </c>
      <c r="B292" s="686" t="s">
        <v>424</v>
      </c>
      <c r="C292" s="688">
        <v>55992210.780000009</v>
      </c>
      <c r="D292" s="688">
        <v>58905667.239999987</v>
      </c>
      <c r="E292" s="688">
        <v>55992210.780000009</v>
      </c>
      <c r="F292" s="688">
        <v>16799777.18</v>
      </c>
      <c r="G292" s="688">
        <v>39192433.600000009</v>
      </c>
      <c r="H292" s="688">
        <v>39192433.600000009</v>
      </c>
      <c r="I292" s="688" t="e">
        <f>#REF!-C292</f>
        <v>#REF!</v>
      </c>
    </row>
    <row r="293" spans="1:9">
      <c r="A293" s="694">
        <v>5</v>
      </c>
      <c r="B293" s="686" t="s">
        <v>425</v>
      </c>
      <c r="C293" s="688">
        <v>758006058.63999999</v>
      </c>
      <c r="D293" s="688">
        <v>803514431.26000011</v>
      </c>
      <c r="E293" s="688">
        <v>758006058.63999999</v>
      </c>
      <c r="F293" s="688">
        <v>238665087.5</v>
      </c>
      <c r="G293" s="688">
        <v>519340971.13999987</v>
      </c>
      <c r="H293" s="688">
        <v>519340971.13999987</v>
      </c>
      <c r="I293" s="688" t="e">
        <f>#REF!-C293</f>
        <v>#REF!</v>
      </c>
    </row>
    <row r="294" spans="1:9">
      <c r="A294" s="694">
        <v>6</v>
      </c>
      <c r="B294" s="686" t="s">
        <v>426</v>
      </c>
      <c r="C294" s="688">
        <v>381187796.99000013</v>
      </c>
      <c r="D294" s="688">
        <v>377501816.29000014</v>
      </c>
      <c r="E294" s="688">
        <v>381187796.99000013</v>
      </c>
      <c r="F294" s="688">
        <v>89357169.539999992</v>
      </c>
      <c r="G294" s="688">
        <v>291830627.45000017</v>
      </c>
      <c r="H294" s="688">
        <v>291830627.45000017</v>
      </c>
      <c r="I294" s="688" t="e">
        <f>#REF!-C294</f>
        <v>#REF!</v>
      </c>
    </row>
    <row r="295" spans="1:9">
      <c r="A295" s="685">
        <v>7</v>
      </c>
      <c r="B295" s="686" t="s">
        <v>427</v>
      </c>
      <c r="C295" s="688">
        <v>416239927.78999996</v>
      </c>
      <c r="D295" s="688">
        <v>435558292.37</v>
      </c>
      <c r="E295" s="688">
        <v>416239927.78999996</v>
      </c>
      <c r="F295" s="688">
        <v>147040387.53999999</v>
      </c>
      <c r="G295" s="688">
        <v>269199540.25000006</v>
      </c>
      <c r="H295" s="688">
        <v>269199540.25000006</v>
      </c>
      <c r="I295" s="688" t="e">
        <f>#REF!-C295</f>
        <v>#REF!</v>
      </c>
    </row>
    <row r="296" spans="1:9">
      <c r="A296" s="694">
        <v>8</v>
      </c>
      <c r="B296" s="686" t="s">
        <v>1184</v>
      </c>
      <c r="C296" s="688">
        <v>134923007.30999997</v>
      </c>
      <c r="D296" s="688">
        <v>122503411.59</v>
      </c>
      <c r="E296" s="688">
        <v>134923007.30999997</v>
      </c>
      <c r="F296" s="688">
        <v>39392010.179999992</v>
      </c>
      <c r="G296" s="688">
        <v>95530997.12999998</v>
      </c>
      <c r="H296" s="688">
        <v>95530997.12999998</v>
      </c>
      <c r="I296" s="688" t="e">
        <f>#REF!-C296</f>
        <v>#REF!</v>
      </c>
    </row>
    <row r="297" spans="1:9">
      <c r="A297" s="685">
        <v>9</v>
      </c>
      <c r="B297" s="686" t="s">
        <v>428</v>
      </c>
      <c r="C297" s="688">
        <v>272769088.06999999</v>
      </c>
      <c r="D297" s="688">
        <v>293992670.97999996</v>
      </c>
      <c r="E297" s="688">
        <v>272769088.06999999</v>
      </c>
      <c r="F297" s="688">
        <v>72976035.469999999</v>
      </c>
      <c r="G297" s="688">
        <v>199793052.60000005</v>
      </c>
      <c r="H297" s="688">
        <v>199793052.60000005</v>
      </c>
      <c r="I297" s="688" t="e">
        <f>#REF!-C297</f>
        <v>#REF!</v>
      </c>
    </row>
    <row r="298" spans="1:9">
      <c r="A298" s="685">
        <v>10</v>
      </c>
      <c r="B298" s="686" t="s">
        <v>1185</v>
      </c>
      <c r="C298" s="688">
        <v>123736241.50000001</v>
      </c>
      <c r="D298" s="688">
        <v>122085889.97</v>
      </c>
      <c r="E298" s="688">
        <v>123736241.50000001</v>
      </c>
      <c r="F298" s="688">
        <v>26284555.170000002</v>
      </c>
      <c r="G298" s="688">
        <v>97451686.330000013</v>
      </c>
      <c r="H298" s="688">
        <v>97451686.330000013</v>
      </c>
      <c r="I298" s="688" t="e">
        <f>#REF!-C298</f>
        <v>#REF!</v>
      </c>
    </row>
    <row r="299" spans="1:9">
      <c r="A299" s="685">
        <v>11</v>
      </c>
      <c r="B299" s="686" t="s">
        <v>1186</v>
      </c>
      <c r="C299" s="688">
        <v>1059817439.9100001</v>
      </c>
      <c r="D299" s="688">
        <v>1356625086.0999997</v>
      </c>
      <c r="E299" s="688">
        <v>1059817439.9100001</v>
      </c>
      <c r="F299" s="688">
        <v>223047038.57999995</v>
      </c>
      <c r="G299" s="688">
        <v>836770401.32999992</v>
      </c>
      <c r="H299" s="688">
        <v>836770401.32999992</v>
      </c>
      <c r="I299" s="688" t="e">
        <f>#REF!-C299</f>
        <v>#REF!</v>
      </c>
    </row>
    <row r="300" spans="1:9">
      <c r="A300" s="685">
        <v>12</v>
      </c>
      <c r="B300" s="686" t="s">
        <v>429</v>
      </c>
      <c r="C300" s="688">
        <v>234416911.99000001</v>
      </c>
      <c r="D300" s="688">
        <v>215244623.41</v>
      </c>
      <c r="E300" s="688">
        <v>234416911.99000001</v>
      </c>
      <c r="F300" s="688">
        <v>94952342.899999991</v>
      </c>
      <c r="G300" s="688">
        <v>139464569.08999997</v>
      </c>
      <c r="H300" s="688">
        <v>139464569.08999997</v>
      </c>
      <c r="I300" s="688" t="e">
        <f>#REF!-C300</f>
        <v>#REF!</v>
      </c>
    </row>
    <row r="301" spans="1:9">
      <c r="A301" s="685">
        <v>13</v>
      </c>
      <c r="B301" s="686" t="s">
        <v>1187</v>
      </c>
      <c r="C301" s="688">
        <v>151476132.57999998</v>
      </c>
      <c r="D301" s="688">
        <v>117908545.26999998</v>
      </c>
      <c r="E301" s="688">
        <v>151476132.57999998</v>
      </c>
      <c r="F301" s="688">
        <v>79773752.300000012</v>
      </c>
      <c r="G301" s="688">
        <v>71702380.280000001</v>
      </c>
      <c r="H301" s="688">
        <v>71702380.280000001</v>
      </c>
      <c r="I301" s="688" t="e">
        <f>#REF!-C301</f>
        <v>#REF!</v>
      </c>
    </row>
    <row r="302" spans="1:9">
      <c r="A302" s="685">
        <v>14</v>
      </c>
      <c r="B302" s="686" t="s">
        <v>1188</v>
      </c>
      <c r="C302" s="688">
        <v>91315621.689999998</v>
      </c>
      <c r="D302" s="688">
        <v>92659972.74000001</v>
      </c>
      <c r="E302" s="688">
        <v>91315621.689999998</v>
      </c>
      <c r="F302" s="688">
        <v>37085524.409999996</v>
      </c>
      <c r="G302" s="688">
        <v>54230097.280000009</v>
      </c>
      <c r="H302" s="688">
        <v>54230097.280000009</v>
      </c>
      <c r="I302" s="688" t="e">
        <f>#REF!-C302</f>
        <v>#REF!</v>
      </c>
    </row>
    <row r="303" spans="1:9">
      <c r="A303" s="685">
        <v>15</v>
      </c>
      <c r="B303" s="686" t="s">
        <v>430</v>
      </c>
      <c r="C303" s="688">
        <v>387667873.19</v>
      </c>
      <c r="D303" s="688">
        <v>428036827.95000005</v>
      </c>
      <c r="E303" s="688">
        <v>387667873.19</v>
      </c>
      <c r="F303" s="688">
        <v>97308294.210000008</v>
      </c>
      <c r="G303" s="688">
        <v>290359578.97999996</v>
      </c>
      <c r="H303" s="688">
        <v>290359578.97999996</v>
      </c>
      <c r="I303" s="688" t="e">
        <f>#REF!-C303</f>
        <v>#REF!</v>
      </c>
    </row>
    <row r="304" spans="1:9">
      <c r="A304" s="685">
        <v>16</v>
      </c>
      <c r="B304" s="686" t="s">
        <v>1189</v>
      </c>
      <c r="C304" s="688">
        <v>302690751.84999996</v>
      </c>
      <c r="D304" s="688">
        <v>298197066.16999996</v>
      </c>
      <c r="E304" s="688">
        <v>302690751.84999996</v>
      </c>
      <c r="F304" s="688">
        <v>106850782.85000001</v>
      </c>
      <c r="G304" s="688">
        <v>195839969.00000003</v>
      </c>
      <c r="H304" s="688">
        <v>195839969.00000003</v>
      </c>
      <c r="I304" s="688" t="e">
        <f>#REF!-C304</f>
        <v>#REF!</v>
      </c>
    </row>
    <row r="305" spans="1:9">
      <c r="A305" s="685">
        <v>17</v>
      </c>
      <c r="B305" s="686" t="s">
        <v>431</v>
      </c>
      <c r="C305" s="688">
        <v>494314385.89999998</v>
      </c>
      <c r="D305" s="688">
        <v>612265161.45000005</v>
      </c>
      <c r="E305" s="688">
        <v>494314385.89999998</v>
      </c>
      <c r="F305" s="688">
        <v>134001632.46000002</v>
      </c>
      <c r="G305" s="688">
        <v>360312753.43999994</v>
      </c>
      <c r="H305" s="688">
        <v>360312753.43999994</v>
      </c>
      <c r="I305" s="688" t="e">
        <f>#REF!-C305</f>
        <v>#REF!</v>
      </c>
    </row>
    <row r="306" spans="1:9" s="698" customFormat="1">
      <c r="A306" s="695"/>
      <c r="B306" s="696" t="s">
        <v>1244</v>
      </c>
      <c r="C306" s="697">
        <f>SUM(C307:C323)</f>
        <v>254645121.06999996</v>
      </c>
      <c r="D306" s="697">
        <f t="shared" ref="D306:I306" si="26">SUM(D307:D323)</f>
        <v>258749991.25999999</v>
      </c>
      <c r="E306" s="697">
        <f t="shared" si="26"/>
        <v>254645121.06999996</v>
      </c>
      <c r="F306" s="697">
        <f t="shared" si="26"/>
        <v>87169916.319999993</v>
      </c>
      <c r="G306" s="697">
        <f t="shared" si="26"/>
        <v>167475204.75</v>
      </c>
      <c r="H306" s="697">
        <f t="shared" si="26"/>
        <v>167475204.75</v>
      </c>
      <c r="I306" s="697" t="e">
        <f t="shared" si="26"/>
        <v>#REF!</v>
      </c>
    </row>
    <row r="307" spans="1:9">
      <c r="A307" s="694">
        <v>1</v>
      </c>
      <c r="B307" s="686" t="s">
        <v>1183</v>
      </c>
      <c r="C307" s="688">
        <v>8810663.7799999993</v>
      </c>
      <c r="D307" s="688">
        <v>8810663.7799999993</v>
      </c>
      <c r="E307" s="688">
        <v>8810663.7799999993</v>
      </c>
      <c r="F307" s="688">
        <v>2928204.35</v>
      </c>
      <c r="G307" s="688">
        <v>5882459.4299999997</v>
      </c>
      <c r="H307" s="688">
        <v>5882459.4299999997</v>
      </c>
      <c r="I307" s="688" t="e">
        <f>#REF!-C307</f>
        <v>#REF!</v>
      </c>
    </row>
    <row r="308" spans="1:9">
      <c r="A308" s="694">
        <v>2</v>
      </c>
      <c r="B308" s="686" t="s">
        <v>422</v>
      </c>
      <c r="C308" s="688">
        <v>6988186.0800000001</v>
      </c>
      <c r="D308" s="688">
        <v>7052312.04</v>
      </c>
      <c r="E308" s="688">
        <v>6988186.0800000001</v>
      </c>
      <c r="F308" s="688">
        <v>2414549.2999999998</v>
      </c>
      <c r="G308" s="688">
        <v>4573636.78</v>
      </c>
      <c r="H308" s="688">
        <v>4573636.78</v>
      </c>
      <c r="I308" s="688" t="e">
        <f>#REF!-C308</f>
        <v>#REF!</v>
      </c>
    </row>
    <row r="309" spans="1:9">
      <c r="A309" s="694">
        <v>3</v>
      </c>
      <c r="B309" s="686" t="s">
        <v>423</v>
      </c>
      <c r="C309" s="688">
        <v>34833212.170000002</v>
      </c>
      <c r="D309" s="688">
        <v>34833212.170000002</v>
      </c>
      <c r="E309" s="688">
        <v>34833212.170000002</v>
      </c>
      <c r="F309" s="688">
        <v>8754142.1199999992</v>
      </c>
      <c r="G309" s="688">
        <v>26079070.050000001</v>
      </c>
      <c r="H309" s="688">
        <v>26079070.050000001</v>
      </c>
      <c r="I309" s="688" t="e">
        <f>#REF!-C309</f>
        <v>#REF!</v>
      </c>
    </row>
    <row r="310" spans="1:9">
      <c r="A310" s="694">
        <v>4</v>
      </c>
      <c r="B310" s="686" t="s">
        <v>424</v>
      </c>
      <c r="C310" s="688">
        <v>680194.71</v>
      </c>
      <c r="D310" s="688">
        <v>680194.71</v>
      </c>
      <c r="E310" s="688">
        <v>680194.71</v>
      </c>
      <c r="F310" s="688">
        <v>174680.85</v>
      </c>
      <c r="G310" s="688">
        <v>505513.86</v>
      </c>
      <c r="H310" s="688">
        <v>505513.86</v>
      </c>
      <c r="I310" s="688" t="e">
        <f>#REF!-C310</f>
        <v>#REF!</v>
      </c>
    </row>
    <row r="311" spans="1:9">
      <c r="A311" s="694">
        <v>5</v>
      </c>
      <c r="B311" s="686" t="s">
        <v>425</v>
      </c>
      <c r="C311" s="688">
        <v>39306535.549999997</v>
      </c>
      <c r="D311" s="688">
        <v>43018688.719999999</v>
      </c>
      <c r="E311" s="688">
        <v>39306535.549999997</v>
      </c>
      <c r="F311" s="688">
        <v>16044163.17</v>
      </c>
      <c r="G311" s="688">
        <v>23262372.379999999</v>
      </c>
      <c r="H311" s="688">
        <v>23262372.379999999</v>
      </c>
      <c r="I311" s="688" t="e">
        <f>#REF!-C311</f>
        <v>#REF!</v>
      </c>
    </row>
    <row r="312" spans="1:9">
      <c r="A312" s="694">
        <v>6</v>
      </c>
      <c r="B312" s="686" t="s">
        <v>426</v>
      </c>
      <c r="C312" s="688">
        <v>9331757.5</v>
      </c>
      <c r="D312" s="688">
        <v>9331757.5</v>
      </c>
      <c r="E312" s="688">
        <v>9331757.5</v>
      </c>
      <c r="F312" s="688">
        <v>2850289.49</v>
      </c>
      <c r="G312" s="688">
        <v>6481468.0099999998</v>
      </c>
      <c r="H312" s="688">
        <v>6481468.0099999998</v>
      </c>
      <c r="I312" s="688" t="e">
        <f>#REF!-C312</f>
        <v>#REF!</v>
      </c>
    </row>
    <row r="313" spans="1:9">
      <c r="A313" s="685">
        <v>7</v>
      </c>
      <c r="B313" s="686" t="s">
        <v>427</v>
      </c>
      <c r="C313" s="688">
        <v>5260766.6900000004</v>
      </c>
      <c r="D313" s="688">
        <v>5332519.0199999996</v>
      </c>
      <c r="E313" s="688">
        <v>5260766.6900000004</v>
      </c>
      <c r="F313" s="688">
        <v>2029348.23</v>
      </c>
      <c r="G313" s="688">
        <v>3231418.46</v>
      </c>
      <c r="H313" s="688">
        <v>3231418.46</v>
      </c>
      <c r="I313" s="688" t="e">
        <f>#REF!-C313</f>
        <v>#REF!</v>
      </c>
    </row>
    <row r="314" spans="1:9">
      <c r="A314" s="694">
        <v>8</v>
      </c>
      <c r="B314" s="686" t="s">
        <v>1184</v>
      </c>
      <c r="C314" s="688">
        <v>4229774.25</v>
      </c>
      <c r="D314" s="688">
        <v>4240210</v>
      </c>
      <c r="E314" s="688">
        <v>4229774.25</v>
      </c>
      <c r="F314" s="688">
        <v>1318598.04</v>
      </c>
      <c r="G314" s="688">
        <v>2911176.21</v>
      </c>
      <c r="H314" s="688">
        <v>2911176.21</v>
      </c>
      <c r="I314" s="688" t="e">
        <f>#REF!-C314</f>
        <v>#REF!</v>
      </c>
    </row>
    <row r="315" spans="1:9">
      <c r="A315" s="685">
        <v>9</v>
      </c>
      <c r="B315" s="686" t="s">
        <v>428</v>
      </c>
      <c r="C315" s="688">
        <v>31453873.77</v>
      </c>
      <c r="D315" s="688">
        <v>31494829.719999999</v>
      </c>
      <c r="E315" s="688">
        <v>31453873.77</v>
      </c>
      <c r="F315" s="688">
        <v>8061938.4800000004</v>
      </c>
      <c r="G315" s="688">
        <v>23391935.289999999</v>
      </c>
      <c r="H315" s="688">
        <v>23391935.289999999</v>
      </c>
      <c r="I315" s="688" t="e">
        <f>#REF!-C315</f>
        <v>#REF!</v>
      </c>
    </row>
    <row r="316" spans="1:9">
      <c r="A316" s="685">
        <v>10</v>
      </c>
      <c r="B316" s="686" t="s">
        <v>1185</v>
      </c>
      <c r="C316" s="688">
        <v>5591634.8899999997</v>
      </c>
      <c r="D316" s="688">
        <v>5595367.3700000001</v>
      </c>
      <c r="E316" s="688">
        <v>5591634.8899999997</v>
      </c>
      <c r="F316" s="688">
        <v>1438658.01</v>
      </c>
      <c r="G316" s="688">
        <v>4152976.88</v>
      </c>
      <c r="H316" s="688">
        <v>4152976.88</v>
      </c>
      <c r="I316" s="688" t="e">
        <f>#REF!-C316</f>
        <v>#REF!</v>
      </c>
    </row>
    <row r="317" spans="1:9">
      <c r="A317" s="685">
        <v>11</v>
      </c>
      <c r="B317" s="686" t="s">
        <v>1186</v>
      </c>
      <c r="C317" s="688">
        <v>9488649.1899999995</v>
      </c>
      <c r="D317" s="688">
        <v>9547154.9299999997</v>
      </c>
      <c r="E317" s="688">
        <v>9488649.1899999995</v>
      </c>
      <c r="F317" s="688">
        <v>1970158.07</v>
      </c>
      <c r="G317" s="688">
        <v>7518491.1200000001</v>
      </c>
      <c r="H317" s="688">
        <v>7518491.1200000001</v>
      </c>
      <c r="I317" s="688" t="e">
        <f>#REF!-C317</f>
        <v>#REF!</v>
      </c>
    </row>
    <row r="318" spans="1:9">
      <c r="A318" s="685">
        <v>12</v>
      </c>
      <c r="B318" s="686" t="s">
        <v>429</v>
      </c>
      <c r="C318" s="688">
        <v>15298406.32</v>
      </c>
      <c r="D318" s="688">
        <v>15353600.42</v>
      </c>
      <c r="E318" s="688">
        <v>15298406.32</v>
      </c>
      <c r="F318" s="688">
        <v>5803590.0599999996</v>
      </c>
      <c r="G318" s="688">
        <v>9494816.2599999998</v>
      </c>
      <c r="H318" s="688">
        <v>9494816.2599999998</v>
      </c>
      <c r="I318" s="688" t="e">
        <f>#REF!-C318</f>
        <v>#REF!</v>
      </c>
    </row>
    <row r="319" spans="1:9">
      <c r="A319" s="685">
        <v>13</v>
      </c>
      <c r="B319" s="686" t="s">
        <v>1187</v>
      </c>
      <c r="C319" s="688">
        <v>23942008.48</v>
      </c>
      <c r="D319" s="688">
        <v>23989731.48</v>
      </c>
      <c r="E319" s="688">
        <v>23942008.48</v>
      </c>
      <c r="F319" s="688">
        <v>17829514.719999999</v>
      </c>
      <c r="G319" s="688">
        <v>6112493.7599999998</v>
      </c>
      <c r="H319" s="688">
        <v>6112493.7599999998</v>
      </c>
      <c r="I319" s="688" t="e">
        <f>#REF!-C319</f>
        <v>#REF!</v>
      </c>
    </row>
    <row r="320" spans="1:9">
      <c r="A320" s="685">
        <v>14</v>
      </c>
      <c r="B320" s="686" t="s">
        <v>1188</v>
      </c>
      <c r="C320" s="688">
        <v>6313580.04</v>
      </c>
      <c r="D320" s="688">
        <v>6313580.04</v>
      </c>
      <c r="E320" s="688">
        <v>6313580.04</v>
      </c>
      <c r="F320" s="688">
        <v>1238009.4099999999</v>
      </c>
      <c r="G320" s="688">
        <v>5075570.63</v>
      </c>
      <c r="H320" s="688">
        <v>5075570.63</v>
      </c>
      <c r="I320" s="688" t="e">
        <f>#REF!-C320</f>
        <v>#REF!</v>
      </c>
    </row>
    <row r="321" spans="1:9">
      <c r="A321" s="685">
        <v>15</v>
      </c>
      <c r="B321" s="686" t="s">
        <v>430</v>
      </c>
      <c r="C321" s="688">
        <v>11777132.52</v>
      </c>
      <c r="D321" s="688">
        <v>11782651.93</v>
      </c>
      <c r="E321" s="688">
        <v>11777132.52</v>
      </c>
      <c r="F321" s="688">
        <v>3099649.64</v>
      </c>
      <c r="G321" s="688">
        <v>8677482.8800000008</v>
      </c>
      <c r="H321" s="688">
        <v>8677482.8800000008</v>
      </c>
      <c r="I321" s="688" t="e">
        <f>#REF!-C321</f>
        <v>#REF!</v>
      </c>
    </row>
    <row r="322" spans="1:9">
      <c r="A322" s="685">
        <v>16</v>
      </c>
      <c r="B322" s="686" t="s">
        <v>1189</v>
      </c>
      <c r="C322" s="688">
        <v>11432521.630000001</v>
      </c>
      <c r="D322" s="688">
        <v>11467293.91</v>
      </c>
      <c r="E322" s="688">
        <v>11432521.630000001</v>
      </c>
      <c r="F322" s="688">
        <v>4422623.96</v>
      </c>
      <c r="G322" s="688">
        <v>7009897.6699999999</v>
      </c>
      <c r="H322" s="688">
        <v>7009897.6699999999</v>
      </c>
      <c r="I322" s="688" t="e">
        <f>#REF!-C322</f>
        <v>#REF!</v>
      </c>
    </row>
    <row r="323" spans="1:9">
      <c r="A323" s="685">
        <v>17</v>
      </c>
      <c r="B323" s="686" t="s">
        <v>431</v>
      </c>
      <c r="C323" s="688">
        <v>29906223.5</v>
      </c>
      <c r="D323" s="688">
        <v>29906223.52</v>
      </c>
      <c r="E323" s="688">
        <v>29906223.5</v>
      </c>
      <c r="F323" s="688">
        <v>6791798.4199999999</v>
      </c>
      <c r="G323" s="688">
        <v>23114425.079999998</v>
      </c>
      <c r="H323" s="688">
        <v>23114425.079999998</v>
      </c>
      <c r="I323" s="688" t="e">
        <f>#REF!-C323</f>
        <v>#REF!</v>
      </c>
    </row>
    <row r="324" spans="1:9" s="692" customFormat="1">
      <c r="A324" s="681">
        <v>15</v>
      </c>
      <c r="B324" s="690" t="s">
        <v>1208</v>
      </c>
      <c r="C324" s="693">
        <f t="shared" ref="C324:I324" si="27">SUM(C325:C340)</f>
        <v>1651232412.0599999</v>
      </c>
      <c r="D324" s="693">
        <f t="shared" si="27"/>
        <v>1254614814.8700001</v>
      </c>
      <c r="E324" s="693">
        <f t="shared" si="27"/>
        <v>1651232412.0599999</v>
      </c>
      <c r="F324" s="693">
        <f t="shared" si="27"/>
        <v>163198502.17999998</v>
      </c>
      <c r="G324" s="693">
        <f t="shared" si="27"/>
        <v>1488033909.8799999</v>
      </c>
      <c r="H324" s="693">
        <f t="shared" si="27"/>
        <v>1488033909.8799999</v>
      </c>
      <c r="I324" s="693" t="e">
        <f t="shared" si="27"/>
        <v>#REF!</v>
      </c>
    </row>
    <row r="325" spans="1:9">
      <c r="A325" s="694">
        <v>1</v>
      </c>
      <c r="B325" s="686" t="s">
        <v>1183</v>
      </c>
      <c r="C325" s="688">
        <v>36017165.600000001</v>
      </c>
      <c r="D325" s="688"/>
      <c r="E325" s="688">
        <v>36017165.600000001</v>
      </c>
      <c r="F325" s="688">
        <v>4874571.29</v>
      </c>
      <c r="G325" s="688">
        <v>31142594.309999999</v>
      </c>
      <c r="H325" s="688">
        <v>31142594.309999999</v>
      </c>
      <c r="I325" s="688" t="e">
        <f>#REF!-C325</f>
        <v>#REF!</v>
      </c>
    </row>
    <row r="326" spans="1:9" s="689" customFormat="1">
      <c r="A326" s="685">
        <v>2</v>
      </c>
      <c r="B326" s="686" t="s">
        <v>422</v>
      </c>
      <c r="C326" s="688">
        <v>76236262.120000005</v>
      </c>
      <c r="D326" s="688">
        <v>76997413.890000001</v>
      </c>
      <c r="E326" s="688">
        <v>76236262.120000005</v>
      </c>
      <c r="F326" s="688">
        <v>5800213.04</v>
      </c>
      <c r="G326" s="688">
        <v>70436049.079999998</v>
      </c>
      <c r="H326" s="688">
        <v>70436049.079999998</v>
      </c>
      <c r="I326" s="688" t="e">
        <f>#REF!-C326</f>
        <v>#REF!</v>
      </c>
    </row>
    <row r="327" spans="1:9" s="689" customFormat="1">
      <c r="A327" s="685">
        <v>3</v>
      </c>
      <c r="B327" s="686" t="s">
        <v>423</v>
      </c>
      <c r="C327" s="688">
        <v>120713909.56999999</v>
      </c>
      <c r="D327" s="688">
        <v>28064785.739999998</v>
      </c>
      <c r="E327" s="688">
        <v>120713909.56999999</v>
      </c>
      <c r="F327" s="688">
        <v>28232461.060000002</v>
      </c>
      <c r="G327" s="688">
        <v>92481448.50999999</v>
      </c>
      <c r="H327" s="688">
        <v>92481448.50999999</v>
      </c>
      <c r="I327" s="688" t="e">
        <f>#REF!-C327</f>
        <v>#REF!</v>
      </c>
    </row>
    <row r="328" spans="1:9" s="689" customFormat="1">
      <c r="A328" s="685">
        <v>4</v>
      </c>
      <c r="B328" s="686" t="s">
        <v>424</v>
      </c>
      <c r="C328" s="688">
        <v>53915428.189999998</v>
      </c>
      <c r="D328" s="688">
        <v>56439517.119999997</v>
      </c>
      <c r="E328" s="688">
        <v>53915428.189999998</v>
      </c>
      <c r="F328" s="688">
        <v>6050032.5099999998</v>
      </c>
      <c r="G328" s="688">
        <v>47865395.68</v>
      </c>
      <c r="H328" s="688">
        <v>47865395.68</v>
      </c>
      <c r="I328" s="688" t="e">
        <f>#REF!-C328</f>
        <v>#REF!</v>
      </c>
    </row>
    <row r="329" spans="1:9" s="689" customFormat="1">
      <c r="A329" s="685">
        <v>5</v>
      </c>
      <c r="B329" s="686" t="s">
        <v>425</v>
      </c>
      <c r="C329" s="688">
        <v>162970281.34999999</v>
      </c>
      <c r="D329" s="688">
        <v>167261133.30000001</v>
      </c>
      <c r="E329" s="688">
        <v>162970281.34999999</v>
      </c>
      <c r="F329" s="688">
        <v>20197464.829999998</v>
      </c>
      <c r="G329" s="688">
        <v>142772816.52000001</v>
      </c>
      <c r="H329" s="688">
        <v>142772816.52000001</v>
      </c>
      <c r="I329" s="688" t="e">
        <f>#REF!-C329</f>
        <v>#REF!</v>
      </c>
    </row>
    <row r="330" spans="1:9" s="689" customFormat="1">
      <c r="A330" s="685">
        <v>6</v>
      </c>
      <c r="B330" s="686" t="s">
        <v>426</v>
      </c>
      <c r="C330" s="688">
        <v>265943464.80000001</v>
      </c>
      <c r="D330" s="688">
        <v>355478971.85000002</v>
      </c>
      <c r="E330" s="688">
        <v>265943464.80000001</v>
      </c>
      <c r="F330" s="688">
        <v>27045304.18</v>
      </c>
      <c r="G330" s="688">
        <v>238898160.62</v>
      </c>
      <c r="H330" s="688">
        <v>238898160.62</v>
      </c>
      <c r="I330" s="688" t="e">
        <f>#REF!-C330</f>
        <v>#REF!</v>
      </c>
    </row>
    <row r="331" spans="1:9" s="689" customFormat="1">
      <c r="A331" s="685">
        <v>7</v>
      </c>
      <c r="B331" s="686" t="s">
        <v>427</v>
      </c>
      <c r="C331" s="688">
        <v>96291945.120000005</v>
      </c>
      <c r="D331" s="688">
        <v>96657965.829999998</v>
      </c>
      <c r="E331" s="688">
        <v>96291945.120000005</v>
      </c>
      <c r="F331" s="688">
        <v>11961654.560000001</v>
      </c>
      <c r="G331" s="688">
        <v>84330290.560000002</v>
      </c>
      <c r="H331" s="688">
        <v>84330290.560000002</v>
      </c>
      <c r="I331" s="688" t="e">
        <f>#REF!-C331</f>
        <v>#REF!</v>
      </c>
    </row>
    <row r="332" spans="1:9" s="689" customFormat="1">
      <c r="A332" s="685">
        <v>8</v>
      </c>
      <c r="B332" s="686" t="s">
        <v>428</v>
      </c>
      <c r="C332" s="688">
        <v>53034545.140000001</v>
      </c>
      <c r="D332" s="688">
        <v>4569197.8899999997</v>
      </c>
      <c r="E332" s="688">
        <v>53034545.140000001</v>
      </c>
      <c r="F332" s="688">
        <v>525626.92000000004</v>
      </c>
      <c r="G332" s="688">
        <v>52508918.219999999</v>
      </c>
      <c r="H332" s="688">
        <v>52508918.219999999</v>
      </c>
      <c r="I332" s="688" t="e">
        <f>#REF!-C332</f>
        <v>#REF!</v>
      </c>
    </row>
    <row r="333" spans="1:9" s="689" customFormat="1">
      <c r="A333" s="685">
        <v>9</v>
      </c>
      <c r="B333" s="686" t="s">
        <v>1185</v>
      </c>
      <c r="C333" s="688">
        <v>93798941.959999993</v>
      </c>
      <c r="D333" s="688">
        <v>86844490.090000004</v>
      </c>
      <c r="E333" s="688">
        <v>93798941.959999993</v>
      </c>
      <c r="F333" s="688">
        <v>14391443.1</v>
      </c>
      <c r="G333" s="688">
        <v>79407498.859999999</v>
      </c>
      <c r="H333" s="688">
        <v>79407498.859999999</v>
      </c>
      <c r="I333" s="688" t="e">
        <f>#REF!-C333</f>
        <v>#REF!</v>
      </c>
    </row>
    <row r="334" spans="1:9" s="689" customFormat="1">
      <c r="A334" s="685">
        <v>10</v>
      </c>
      <c r="B334" s="686" t="s">
        <v>1186</v>
      </c>
      <c r="C334" s="688">
        <v>147372182.86000001</v>
      </c>
      <c r="D334" s="688">
        <v>44046632.5</v>
      </c>
      <c r="E334" s="688">
        <v>147372182.86000001</v>
      </c>
      <c r="F334" s="688">
        <v>2180729.6</v>
      </c>
      <c r="G334" s="688">
        <v>145191453.25999999</v>
      </c>
      <c r="H334" s="688">
        <v>145191453.25999999</v>
      </c>
      <c r="I334" s="688" t="e">
        <f>#REF!-C334</f>
        <v>#REF!</v>
      </c>
    </row>
    <row r="335" spans="1:9" s="689" customFormat="1">
      <c r="A335" s="685">
        <v>11</v>
      </c>
      <c r="B335" s="686" t="s">
        <v>429</v>
      </c>
      <c r="C335" s="688">
        <v>125297050.37</v>
      </c>
      <c r="D335" s="688">
        <v>57194357.450000003</v>
      </c>
      <c r="E335" s="688">
        <v>125297050.37</v>
      </c>
      <c r="F335" s="688">
        <v>11521104.409999998</v>
      </c>
      <c r="G335" s="688">
        <v>113775945.95999999</v>
      </c>
      <c r="H335" s="688">
        <v>113775945.95999999</v>
      </c>
      <c r="I335" s="688" t="e">
        <f>#REF!-C335</f>
        <v>#REF!</v>
      </c>
    </row>
    <row r="336" spans="1:9" s="689" customFormat="1">
      <c r="A336" s="685">
        <v>12</v>
      </c>
      <c r="B336" s="686" t="s">
        <v>1187</v>
      </c>
      <c r="C336" s="688">
        <v>41747252.909999996</v>
      </c>
      <c r="D336" s="688">
        <v>42601383.409999996</v>
      </c>
      <c r="E336" s="688">
        <v>41747252.909999996</v>
      </c>
      <c r="F336" s="688">
        <v>5699306.3099999996</v>
      </c>
      <c r="G336" s="688">
        <v>36047946.600000001</v>
      </c>
      <c r="H336" s="688">
        <v>36047946.600000001</v>
      </c>
      <c r="I336" s="688" t="e">
        <f>#REF!-C336</f>
        <v>#REF!</v>
      </c>
    </row>
    <row r="337" spans="1:9" s="689" customFormat="1">
      <c r="A337" s="685">
        <v>13</v>
      </c>
      <c r="B337" s="686" t="s">
        <v>1188</v>
      </c>
      <c r="C337" s="688">
        <v>23795264.32</v>
      </c>
      <c r="D337" s="688">
        <v>326471.33</v>
      </c>
      <c r="E337" s="688">
        <v>23795264.32</v>
      </c>
      <c r="F337" s="688">
        <v>194000.96</v>
      </c>
      <c r="G337" s="688">
        <v>23601263.359999999</v>
      </c>
      <c r="H337" s="688">
        <v>23601263.359999999</v>
      </c>
      <c r="I337" s="688" t="e">
        <f>#REF!-C337</f>
        <v>#REF!</v>
      </c>
    </row>
    <row r="338" spans="1:9" s="689" customFormat="1">
      <c r="A338" s="685">
        <v>14</v>
      </c>
      <c r="B338" s="686" t="s">
        <v>430</v>
      </c>
      <c r="C338" s="688">
        <v>79108861.980000004</v>
      </c>
      <c r="D338" s="688">
        <v>22462780.239999998</v>
      </c>
      <c r="E338" s="688">
        <v>79108861.980000004</v>
      </c>
      <c r="F338" s="688">
        <v>1628394.24</v>
      </c>
      <c r="G338" s="688">
        <v>77480467.739999995</v>
      </c>
      <c r="H338" s="688">
        <v>77480467.739999995</v>
      </c>
      <c r="I338" s="688" t="e">
        <f>#REF!-C338</f>
        <v>#REF!</v>
      </c>
    </row>
    <row r="339" spans="1:9">
      <c r="A339" s="694">
        <v>15</v>
      </c>
      <c r="B339" s="686" t="s">
        <v>1189</v>
      </c>
      <c r="C339" s="688">
        <v>58653244.840000004</v>
      </c>
      <c r="D339" s="688">
        <v>11532879.530000001</v>
      </c>
      <c r="E339" s="688">
        <v>58653244.840000004</v>
      </c>
      <c r="F339" s="688">
        <v>258343.39</v>
      </c>
      <c r="G339" s="688">
        <v>58394901.450000003</v>
      </c>
      <c r="H339" s="688">
        <v>58394901.450000003</v>
      </c>
      <c r="I339" s="688" t="e">
        <f>#REF!-C339</f>
        <v>#REF!</v>
      </c>
    </row>
    <row r="340" spans="1:9">
      <c r="A340" s="694">
        <v>16</v>
      </c>
      <c r="B340" s="686" t="s">
        <v>431</v>
      </c>
      <c r="C340" s="688">
        <v>216336610.93000001</v>
      </c>
      <c r="D340" s="688">
        <v>204136834.69999999</v>
      </c>
      <c r="E340" s="688">
        <v>216336610.93000001</v>
      </c>
      <c r="F340" s="688">
        <v>22637851.780000001</v>
      </c>
      <c r="G340" s="688">
        <v>193698759.15000001</v>
      </c>
      <c r="H340" s="688">
        <v>193698759.15000001</v>
      </c>
      <c r="I340" s="688" t="e">
        <f>#REF!-C340</f>
        <v>#REF!</v>
      </c>
    </row>
    <row r="341" spans="1:9" s="692" customFormat="1">
      <c r="A341" s="681">
        <v>16</v>
      </c>
      <c r="B341" s="690" t="s">
        <v>1209</v>
      </c>
      <c r="C341" s="693">
        <f t="shared" ref="C341:I341" si="28">SUM(C342:C358)</f>
        <v>124676017794.90999</v>
      </c>
      <c r="D341" s="693">
        <f t="shared" si="28"/>
        <v>122369700371.51999</v>
      </c>
      <c r="E341" s="693">
        <f t="shared" si="28"/>
        <v>124676017794.90999</v>
      </c>
      <c r="F341" s="693">
        <f t="shared" si="28"/>
        <v>38765899957.870003</v>
      </c>
      <c r="G341" s="693">
        <f t="shared" si="28"/>
        <v>85910117837.039993</v>
      </c>
      <c r="H341" s="693">
        <f t="shared" si="28"/>
        <v>85910117837.039993</v>
      </c>
      <c r="I341" s="693" t="e">
        <f t="shared" si="28"/>
        <v>#REF!</v>
      </c>
    </row>
    <row r="342" spans="1:9" s="689" customFormat="1">
      <c r="A342" s="685">
        <v>1</v>
      </c>
      <c r="B342" s="686" t="s">
        <v>1183</v>
      </c>
      <c r="C342" s="688">
        <v>3427994392.48</v>
      </c>
      <c r="D342" s="688">
        <v>3301113267.3899999</v>
      </c>
      <c r="E342" s="688">
        <v>3427994392.48</v>
      </c>
      <c r="F342" s="688">
        <v>1321186484.3499999</v>
      </c>
      <c r="G342" s="688">
        <v>2106807908.1300001</v>
      </c>
      <c r="H342" s="688">
        <v>2106807908.1300001</v>
      </c>
      <c r="I342" s="688" t="e">
        <f>#REF!-C342</f>
        <v>#REF!</v>
      </c>
    </row>
    <row r="343" spans="1:9" s="689" customFormat="1">
      <c r="A343" s="685">
        <v>2</v>
      </c>
      <c r="B343" s="686" t="s">
        <v>422</v>
      </c>
      <c r="C343" s="688">
        <v>5011691812.5799999</v>
      </c>
      <c r="D343" s="688">
        <v>5035954974.3199997</v>
      </c>
      <c r="E343" s="688">
        <v>5011691812.5799999</v>
      </c>
      <c r="F343" s="688">
        <v>1512909226.0999999</v>
      </c>
      <c r="G343" s="688">
        <v>3498782586.48</v>
      </c>
      <c r="H343" s="688">
        <v>3498782586.48</v>
      </c>
      <c r="I343" s="688" t="e">
        <f>#REF!-C343</f>
        <v>#REF!</v>
      </c>
    </row>
    <row r="344" spans="1:9" s="689" customFormat="1">
      <c r="A344" s="685">
        <v>3</v>
      </c>
      <c r="B344" s="686" t="s">
        <v>423</v>
      </c>
      <c r="C344" s="688">
        <v>4783834694.7799997</v>
      </c>
      <c r="D344" s="688">
        <v>4579770203.8100004</v>
      </c>
      <c r="E344" s="688">
        <v>4783834694.7799997</v>
      </c>
      <c r="F344" s="688">
        <v>2160235147.5300002</v>
      </c>
      <c r="G344" s="688">
        <v>2623599547.25</v>
      </c>
      <c r="H344" s="688">
        <v>2623599547.25</v>
      </c>
      <c r="I344" s="688" t="e">
        <f>#REF!-C344</f>
        <v>#REF!</v>
      </c>
    </row>
    <row r="345" spans="1:9" s="689" customFormat="1">
      <c r="A345" s="685">
        <v>4</v>
      </c>
      <c r="B345" s="686" t="s">
        <v>424</v>
      </c>
      <c r="C345" s="688">
        <v>2582554675.96</v>
      </c>
      <c r="D345" s="688">
        <v>2437143640.1599998</v>
      </c>
      <c r="E345" s="688">
        <v>2582554675.96</v>
      </c>
      <c r="F345" s="688">
        <v>666101350.85000002</v>
      </c>
      <c r="G345" s="688">
        <v>1916453325.1099999</v>
      </c>
      <c r="H345" s="688">
        <v>1916453325.1099999</v>
      </c>
      <c r="I345" s="688" t="e">
        <f>#REF!-C345</f>
        <v>#REF!</v>
      </c>
    </row>
    <row r="346" spans="1:9" s="689" customFormat="1">
      <c r="A346" s="685">
        <v>5</v>
      </c>
      <c r="B346" s="686" t="s">
        <v>425</v>
      </c>
      <c r="C346" s="688">
        <v>10082725865.33</v>
      </c>
      <c r="D346" s="688">
        <v>10016445340.120001</v>
      </c>
      <c r="E346" s="688">
        <v>10082725865.33</v>
      </c>
      <c r="F346" s="688">
        <v>3119729658.02</v>
      </c>
      <c r="G346" s="688">
        <v>6962996207.3100004</v>
      </c>
      <c r="H346" s="688">
        <v>6962996207.3100004</v>
      </c>
      <c r="I346" s="688" t="e">
        <f>#REF!-C346</f>
        <v>#REF!</v>
      </c>
    </row>
    <row r="347" spans="1:9" s="689" customFormat="1">
      <c r="A347" s="685">
        <v>6</v>
      </c>
      <c r="B347" s="686" t="s">
        <v>426</v>
      </c>
      <c r="C347" s="688">
        <v>18478118731.900002</v>
      </c>
      <c r="D347" s="688">
        <v>17832212892.55999</v>
      </c>
      <c r="E347" s="688">
        <v>18478118731.900002</v>
      </c>
      <c r="F347" s="688">
        <v>6450126363.5800037</v>
      </c>
      <c r="G347" s="688">
        <v>12027992368.320002</v>
      </c>
      <c r="H347" s="688">
        <v>12027992368.320002</v>
      </c>
      <c r="I347" s="688" t="e">
        <f>#REF!-C347</f>
        <v>#REF!</v>
      </c>
    </row>
    <row r="348" spans="1:9" s="689" customFormat="1">
      <c r="A348" s="685">
        <v>7</v>
      </c>
      <c r="B348" s="686" t="s">
        <v>427</v>
      </c>
      <c r="C348" s="688">
        <v>21824063325.070004</v>
      </c>
      <c r="D348" s="688">
        <v>20227338322.220005</v>
      </c>
      <c r="E348" s="688">
        <v>21824063325.070004</v>
      </c>
      <c r="F348" s="688">
        <v>7264180550.0599995</v>
      </c>
      <c r="G348" s="688">
        <v>14559882775.01</v>
      </c>
      <c r="H348" s="688">
        <v>14559882775.01</v>
      </c>
      <c r="I348" s="688" t="e">
        <f>#REF!-C348</f>
        <v>#REF!</v>
      </c>
    </row>
    <row r="349" spans="1:9" s="689" customFormat="1">
      <c r="A349" s="685">
        <v>8</v>
      </c>
      <c r="B349" s="686" t="s">
        <v>1184</v>
      </c>
      <c r="C349" s="688">
        <v>6163421980.7899971</v>
      </c>
      <c r="D349" s="688">
        <v>6699782213.9100008</v>
      </c>
      <c r="E349" s="688">
        <v>6163421980.7899971</v>
      </c>
      <c r="F349" s="688">
        <v>1883249176.3499999</v>
      </c>
      <c r="G349" s="688">
        <v>4280172804.4399996</v>
      </c>
      <c r="H349" s="688">
        <v>4280172804.4399996</v>
      </c>
      <c r="I349" s="688" t="e">
        <f>#REF!-C349</f>
        <v>#REF!</v>
      </c>
    </row>
    <row r="350" spans="1:9" s="689" customFormat="1">
      <c r="A350" s="685">
        <v>9</v>
      </c>
      <c r="B350" s="686" t="s">
        <v>428</v>
      </c>
      <c r="C350" s="688">
        <v>6646368319.4200001</v>
      </c>
      <c r="D350" s="688">
        <v>6547526441.0299988</v>
      </c>
      <c r="E350" s="688">
        <v>6646368319.4200001</v>
      </c>
      <c r="F350" s="688">
        <v>1998174918.6100001</v>
      </c>
      <c r="G350" s="688">
        <v>4648193400.8099995</v>
      </c>
      <c r="H350" s="688">
        <v>4648193400.8099995</v>
      </c>
      <c r="I350" s="688" t="e">
        <f>#REF!-C350</f>
        <v>#REF!</v>
      </c>
    </row>
    <row r="351" spans="1:9" s="689" customFormat="1">
      <c r="A351" s="685">
        <v>10</v>
      </c>
      <c r="B351" s="686" t="s">
        <v>1185</v>
      </c>
      <c r="C351" s="688">
        <v>3433113075.6500001</v>
      </c>
      <c r="D351" s="688">
        <v>3412495073.9099998</v>
      </c>
      <c r="E351" s="688">
        <v>3433113075.6500001</v>
      </c>
      <c r="F351" s="688">
        <v>907833524.17999995</v>
      </c>
      <c r="G351" s="688">
        <v>2525279551.4699998</v>
      </c>
      <c r="H351" s="688">
        <v>2525279551.4699998</v>
      </c>
      <c r="I351" s="688" t="e">
        <f>#REF!-C351</f>
        <v>#REF!</v>
      </c>
    </row>
    <row r="352" spans="1:9" s="689" customFormat="1">
      <c r="A352" s="685">
        <v>11</v>
      </c>
      <c r="B352" s="686" t="s">
        <v>1186</v>
      </c>
      <c r="C352" s="688">
        <v>10520230119.690001</v>
      </c>
      <c r="D352" s="688">
        <v>10760376692.929995</v>
      </c>
      <c r="E352" s="688">
        <v>10520230119.690001</v>
      </c>
      <c r="F352" s="688">
        <v>2979006364.7699995</v>
      </c>
      <c r="G352" s="688">
        <v>7541223754.9199991</v>
      </c>
      <c r="H352" s="688">
        <v>7541223754.9199991</v>
      </c>
      <c r="I352" s="688" t="e">
        <f>#REF!-C352</f>
        <v>#REF!</v>
      </c>
    </row>
    <row r="353" spans="1:9" s="689" customFormat="1">
      <c r="A353" s="685">
        <v>12</v>
      </c>
      <c r="B353" s="686" t="s">
        <v>429</v>
      </c>
      <c r="C353" s="688">
        <v>4657849452.71</v>
      </c>
      <c r="D353" s="688">
        <v>4630495142.8400002</v>
      </c>
      <c r="E353" s="688">
        <v>4657849452.71</v>
      </c>
      <c r="F353" s="688">
        <v>1330059538.8</v>
      </c>
      <c r="G353" s="688">
        <v>3327789913.9099998</v>
      </c>
      <c r="H353" s="688">
        <v>3327789913.9099998</v>
      </c>
      <c r="I353" s="688" t="e">
        <f>#REF!-C353</f>
        <v>#REF!</v>
      </c>
    </row>
    <row r="354" spans="1:9" s="689" customFormat="1">
      <c r="A354" s="685">
        <v>13</v>
      </c>
      <c r="B354" s="686" t="s">
        <v>1187</v>
      </c>
      <c r="C354" s="688">
        <v>4839361283.25</v>
      </c>
      <c r="D354" s="688">
        <v>5035275250.6499996</v>
      </c>
      <c r="E354" s="688">
        <v>4839361283.25</v>
      </c>
      <c r="F354" s="688">
        <v>1145694708.24</v>
      </c>
      <c r="G354" s="688">
        <v>3693666575.0100002</v>
      </c>
      <c r="H354" s="688">
        <v>3693666575.0100002</v>
      </c>
      <c r="I354" s="688" t="e">
        <f>#REF!-C354</f>
        <v>#REF!</v>
      </c>
    </row>
    <row r="355" spans="1:9" s="689" customFormat="1">
      <c r="A355" s="685">
        <v>14</v>
      </c>
      <c r="B355" s="686" t="s">
        <v>1188</v>
      </c>
      <c r="C355" s="688">
        <v>3805327870.1100001</v>
      </c>
      <c r="D355" s="688">
        <v>3895926489.54</v>
      </c>
      <c r="E355" s="688">
        <v>3805327870.1100001</v>
      </c>
      <c r="F355" s="688">
        <v>788471453.79999995</v>
      </c>
      <c r="G355" s="688">
        <v>3016856416.3099999</v>
      </c>
      <c r="H355" s="688">
        <v>3016856416.3099999</v>
      </c>
      <c r="I355" s="688" t="e">
        <f>#REF!-C355</f>
        <v>#REF!</v>
      </c>
    </row>
    <row r="356" spans="1:9" s="689" customFormat="1">
      <c r="A356" s="685">
        <v>15</v>
      </c>
      <c r="B356" s="686" t="s">
        <v>430</v>
      </c>
      <c r="C356" s="688">
        <v>5893225319.0100002</v>
      </c>
      <c r="D356" s="688">
        <v>5532297410.5200005</v>
      </c>
      <c r="E356" s="688">
        <v>5893225319.0100002</v>
      </c>
      <c r="F356" s="688">
        <v>1905778526.1800001</v>
      </c>
      <c r="G356" s="688">
        <v>3987446792.8299999</v>
      </c>
      <c r="H356" s="688">
        <v>3987446792.8299999</v>
      </c>
      <c r="I356" s="688" t="e">
        <f>#REF!-C356</f>
        <v>#REF!</v>
      </c>
    </row>
    <row r="357" spans="1:9" s="689" customFormat="1">
      <c r="A357" s="685">
        <v>16</v>
      </c>
      <c r="B357" s="686" t="s">
        <v>1189</v>
      </c>
      <c r="C357" s="688">
        <v>4026091894.1700001</v>
      </c>
      <c r="D357" s="688">
        <v>3669637378.9499998</v>
      </c>
      <c r="E357" s="688">
        <v>4026091894.1700001</v>
      </c>
      <c r="F357" s="688">
        <v>1304185164.25</v>
      </c>
      <c r="G357" s="688">
        <v>2721906729.9200001</v>
      </c>
      <c r="H357" s="688">
        <v>2721906729.9200001</v>
      </c>
      <c r="I357" s="688" t="e">
        <f>#REF!-C357</f>
        <v>#REF!</v>
      </c>
    </row>
    <row r="358" spans="1:9">
      <c r="A358" s="694">
        <v>17</v>
      </c>
      <c r="B358" s="686" t="s">
        <v>431</v>
      </c>
      <c r="C358" s="688">
        <v>8500044982.0100002</v>
      </c>
      <c r="D358" s="688">
        <v>8755909636.6599998</v>
      </c>
      <c r="E358" s="688">
        <v>8500044982.0100002</v>
      </c>
      <c r="F358" s="688">
        <v>2028977802.2</v>
      </c>
      <c r="G358" s="688">
        <v>6471067179.8100004</v>
      </c>
      <c r="H358" s="688">
        <v>6471067179.8100004</v>
      </c>
      <c r="I358" s="688" t="e">
        <f>#REF!-C358</f>
        <v>#REF!</v>
      </c>
    </row>
    <row r="359" spans="1:9" s="692" customFormat="1">
      <c r="A359" s="681">
        <v>17</v>
      </c>
      <c r="B359" s="690" t="s">
        <v>1210</v>
      </c>
      <c r="C359" s="693">
        <f t="shared" ref="C359:I359" si="29">SUM(C360:C374)</f>
        <v>3937101669.75</v>
      </c>
      <c r="D359" s="693">
        <f t="shared" si="29"/>
        <v>4107590319.8499994</v>
      </c>
      <c r="E359" s="693">
        <f t="shared" si="29"/>
        <v>3937101669.75</v>
      </c>
      <c r="F359" s="693">
        <f t="shared" si="29"/>
        <v>494275228.94000006</v>
      </c>
      <c r="G359" s="693">
        <f t="shared" si="29"/>
        <v>3442826440.8099999</v>
      </c>
      <c r="H359" s="693">
        <f t="shared" si="29"/>
        <v>3442826440.8099999</v>
      </c>
      <c r="I359" s="693" t="e">
        <f t="shared" si="29"/>
        <v>#REF!</v>
      </c>
    </row>
    <row r="360" spans="1:9">
      <c r="A360" s="694">
        <v>1</v>
      </c>
      <c r="B360" s="686" t="s">
        <v>1183</v>
      </c>
      <c r="C360" s="688">
        <v>31527491.77</v>
      </c>
      <c r="D360" s="688">
        <v>27203531.609999999</v>
      </c>
      <c r="E360" s="688">
        <v>31527491.77</v>
      </c>
      <c r="F360" s="688">
        <v>10352613.5</v>
      </c>
      <c r="G360" s="688">
        <v>21174878.27</v>
      </c>
      <c r="H360" s="688">
        <v>21174878.27</v>
      </c>
      <c r="I360" s="688" t="e">
        <f>#REF!-C360</f>
        <v>#REF!</v>
      </c>
    </row>
    <row r="361" spans="1:9">
      <c r="A361" s="694">
        <v>2</v>
      </c>
      <c r="B361" s="686" t="s">
        <v>422</v>
      </c>
      <c r="C361" s="688">
        <v>925634.54</v>
      </c>
      <c r="D361" s="688">
        <v>3171111.45</v>
      </c>
      <c r="E361" s="688">
        <v>925634.54</v>
      </c>
      <c r="F361" s="688">
        <v>129814.2</v>
      </c>
      <c r="G361" s="688">
        <v>795820.34</v>
      </c>
      <c r="H361" s="688">
        <v>795820.34</v>
      </c>
      <c r="I361" s="688" t="e">
        <f>#REF!-C361</f>
        <v>#REF!</v>
      </c>
    </row>
    <row r="362" spans="1:9">
      <c r="A362" s="694">
        <v>3</v>
      </c>
      <c r="B362" s="686" t="s">
        <v>423</v>
      </c>
      <c r="C362" s="688">
        <v>34560876.850000001</v>
      </c>
      <c r="D362" s="688">
        <v>37085270.75</v>
      </c>
      <c r="E362" s="688">
        <v>34560876.850000001</v>
      </c>
      <c r="F362" s="688">
        <v>14424189.75</v>
      </c>
      <c r="G362" s="688">
        <v>20136687.100000001</v>
      </c>
      <c r="H362" s="688">
        <v>20136687.100000001</v>
      </c>
      <c r="I362" s="688" t="e">
        <f>#REF!-C362</f>
        <v>#REF!</v>
      </c>
    </row>
    <row r="363" spans="1:9">
      <c r="A363" s="694">
        <v>4</v>
      </c>
      <c r="B363" s="686" t="s">
        <v>424</v>
      </c>
      <c r="C363" s="688">
        <v>39241017.289999999</v>
      </c>
      <c r="D363" s="688">
        <v>49497092.200000003</v>
      </c>
      <c r="E363" s="688">
        <v>39241017.289999999</v>
      </c>
      <c r="F363" s="688">
        <v>18043067.199999999</v>
      </c>
      <c r="G363" s="688">
        <v>21197950.09</v>
      </c>
      <c r="H363" s="688">
        <v>21197950.09</v>
      </c>
      <c r="I363" s="688" t="e">
        <f>#REF!-C363</f>
        <v>#REF!</v>
      </c>
    </row>
    <row r="364" spans="1:9">
      <c r="A364" s="694">
        <v>5</v>
      </c>
      <c r="B364" s="686" t="s">
        <v>425</v>
      </c>
      <c r="C364" s="688">
        <v>24170548.68</v>
      </c>
      <c r="D364" s="688">
        <v>28936625.289999999</v>
      </c>
      <c r="E364" s="688">
        <v>24170548.68</v>
      </c>
      <c r="F364" s="688">
        <v>2863663.63</v>
      </c>
      <c r="G364" s="688">
        <v>21306885.050000001</v>
      </c>
      <c r="H364" s="688">
        <v>21306885.050000001</v>
      </c>
      <c r="I364" s="688" t="e">
        <f>#REF!-C364</f>
        <v>#REF!</v>
      </c>
    </row>
    <row r="365" spans="1:9">
      <c r="A365" s="694">
        <v>6</v>
      </c>
      <c r="B365" s="686" t="s">
        <v>426</v>
      </c>
      <c r="C365" s="688">
        <v>504957227.44999999</v>
      </c>
      <c r="D365" s="688">
        <v>543517798.8599999</v>
      </c>
      <c r="E365" s="688">
        <v>504957227.44999999</v>
      </c>
      <c r="F365" s="688">
        <v>125054610.14</v>
      </c>
      <c r="G365" s="688">
        <v>379902617.30999994</v>
      </c>
      <c r="H365" s="688">
        <v>379902617.30999994</v>
      </c>
      <c r="I365" s="688" t="e">
        <f>#REF!-C365</f>
        <v>#REF!</v>
      </c>
    </row>
    <row r="366" spans="1:9" s="689" customFormat="1">
      <c r="A366" s="685">
        <v>7</v>
      </c>
      <c r="B366" s="686" t="s">
        <v>427</v>
      </c>
      <c r="C366" s="688">
        <v>3151718751.0799999</v>
      </c>
      <c r="D366" s="688">
        <v>3207562115.8399997</v>
      </c>
      <c r="E366" s="688">
        <v>3151718751.0799999</v>
      </c>
      <c r="F366" s="688">
        <v>293831810.80000001</v>
      </c>
      <c r="G366" s="688">
        <v>2857886940.2800002</v>
      </c>
      <c r="H366" s="688">
        <v>2857886940.2800002</v>
      </c>
      <c r="I366" s="688" t="e">
        <f>#REF!-C366</f>
        <v>#REF!</v>
      </c>
    </row>
    <row r="367" spans="1:9">
      <c r="A367" s="694">
        <v>8</v>
      </c>
      <c r="B367" s="686" t="s">
        <v>1184</v>
      </c>
      <c r="C367" s="688">
        <v>4469055.4400000004</v>
      </c>
      <c r="D367" s="688">
        <v>8993048.9700000007</v>
      </c>
      <c r="E367" s="688">
        <v>4469055.4400000004</v>
      </c>
      <c r="F367" s="688">
        <v>485562.03</v>
      </c>
      <c r="G367" s="688">
        <v>3983493.41</v>
      </c>
      <c r="H367" s="688">
        <v>3983493.41</v>
      </c>
      <c r="I367" s="688" t="e">
        <f>#REF!-C367</f>
        <v>#REF!</v>
      </c>
    </row>
    <row r="368" spans="1:9">
      <c r="A368" s="694">
        <v>9</v>
      </c>
      <c r="B368" s="686" t="s">
        <v>1185</v>
      </c>
      <c r="C368" s="688">
        <v>8771209.4800000004</v>
      </c>
      <c r="D368" s="688">
        <v>31420180.649999999</v>
      </c>
      <c r="E368" s="688">
        <v>8771209.4800000004</v>
      </c>
      <c r="F368" s="688">
        <v>8771209.4800000004</v>
      </c>
      <c r="G368" s="688"/>
      <c r="H368" s="688"/>
      <c r="I368" s="688" t="e">
        <f>#REF!-C368</f>
        <v>#REF!</v>
      </c>
    </row>
    <row r="369" spans="1:9">
      <c r="A369" s="694">
        <v>10</v>
      </c>
      <c r="B369" s="686" t="s">
        <v>1186</v>
      </c>
      <c r="C369" s="688">
        <v>65516043.030000001</v>
      </c>
      <c r="D369" s="688">
        <v>72942068.760000005</v>
      </c>
      <c r="E369" s="688">
        <v>65516043.030000001</v>
      </c>
      <c r="F369" s="688">
        <v>8710991.6500000004</v>
      </c>
      <c r="G369" s="688">
        <v>56805051.380000003</v>
      </c>
      <c r="H369" s="688">
        <v>56805051.380000003</v>
      </c>
      <c r="I369" s="688" t="e">
        <f>#REF!-C369</f>
        <v>#REF!</v>
      </c>
    </row>
    <row r="370" spans="1:9">
      <c r="A370" s="694">
        <v>11</v>
      </c>
      <c r="B370" s="686" t="s">
        <v>429</v>
      </c>
      <c r="C370" s="688">
        <v>12410966.960000001</v>
      </c>
      <c r="D370" s="688">
        <v>18789395.949999999</v>
      </c>
      <c r="E370" s="688">
        <v>12410966.960000001</v>
      </c>
      <c r="F370" s="688">
        <v>1178410.23</v>
      </c>
      <c r="G370" s="688">
        <v>11232556.73</v>
      </c>
      <c r="H370" s="688">
        <v>11232556.73</v>
      </c>
      <c r="I370" s="688" t="e">
        <f>#REF!-C370</f>
        <v>#REF!</v>
      </c>
    </row>
    <row r="371" spans="1:9">
      <c r="A371" s="694">
        <v>12</v>
      </c>
      <c r="B371" s="686" t="s">
        <v>1187</v>
      </c>
      <c r="C371" s="688">
        <v>0</v>
      </c>
      <c r="D371" s="688">
        <v>0</v>
      </c>
      <c r="E371" s="688">
        <v>0</v>
      </c>
      <c r="F371" s="688">
        <v>0</v>
      </c>
      <c r="G371" s="688">
        <v>0</v>
      </c>
      <c r="H371" s="688">
        <v>0</v>
      </c>
      <c r="I371" s="688" t="e">
        <f>#REF!-C371</f>
        <v>#REF!</v>
      </c>
    </row>
    <row r="372" spans="1:9">
      <c r="A372" s="694">
        <v>13</v>
      </c>
      <c r="B372" s="686" t="s">
        <v>1188</v>
      </c>
      <c r="C372" s="688"/>
      <c r="D372" s="688">
        <v>420970.34</v>
      </c>
      <c r="E372" s="688"/>
      <c r="F372" s="688"/>
      <c r="G372" s="688"/>
      <c r="H372" s="688"/>
      <c r="I372" s="688" t="e">
        <f>#REF!-C372</f>
        <v>#REF!</v>
      </c>
    </row>
    <row r="373" spans="1:9">
      <c r="A373" s="694">
        <v>14</v>
      </c>
      <c r="B373" s="686" t="s">
        <v>430</v>
      </c>
      <c r="C373" s="688">
        <v>51479257.770000003</v>
      </c>
      <c r="D373" s="688">
        <v>58784866.869999997</v>
      </c>
      <c r="E373" s="688">
        <v>51479257.770000003</v>
      </c>
      <c r="F373" s="688">
        <v>10199316.42</v>
      </c>
      <c r="G373" s="688">
        <v>41279941.350000001</v>
      </c>
      <c r="H373" s="688">
        <v>41279941.350000001</v>
      </c>
      <c r="I373" s="688" t="e">
        <f>#REF!-C373</f>
        <v>#REF!</v>
      </c>
    </row>
    <row r="374" spans="1:9">
      <c r="A374" s="694">
        <v>15</v>
      </c>
      <c r="B374" s="686" t="s">
        <v>431</v>
      </c>
      <c r="C374" s="688">
        <v>7353589.4100000001</v>
      </c>
      <c r="D374" s="688">
        <v>19266242.309999999</v>
      </c>
      <c r="E374" s="688">
        <v>7353589.4100000001</v>
      </c>
      <c r="F374" s="688">
        <v>229969.91</v>
      </c>
      <c r="G374" s="688">
        <v>7123619.5</v>
      </c>
      <c r="H374" s="688">
        <v>7123619.5</v>
      </c>
      <c r="I374" s="688" t="e">
        <f>#REF!-C374</f>
        <v>#REF!</v>
      </c>
    </row>
    <row r="375" spans="1:9" s="692" customFormat="1">
      <c r="A375" s="681">
        <v>18</v>
      </c>
      <c r="B375" s="690" t="s">
        <v>1211</v>
      </c>
      <c r="C375" s="693">
        <f t="shared" ref="C375:I375" si="30">SUM(C376:C392)</f>
        <v>173181741314.94</v>
      </c>
      <c r="D375" s="693">
        <f t="shared" si="30"/>
        <v>84336761800.320007</v>
      </c>
      <c r="E375" s="693">
        <f t="shared" si="30"/>
        <v>173181741314.94</v>
      </c>
      <c r="F375" s="693">
        <f t="shared" si="30"/>
        <v>54087103119.279999</v>
      </c>
      <c r="G375" s="693">
        <f t="shared" si="30"/>
        <v>119094638195.66</v>
      </c>
      <c r="H375" s="693">
        <f t="shared" si="30"/>
        <v>119094638195.66</v>
      </c>
      <c r="I375" s="693" t="e">
        <f t="shared" si="30"/>
        <v>#REF!</v>
      </c>
    </row>
    <row r="376" spans="1:9">
      <c r="A376" s="694">
        <v>1</v>
      </c>
      <c r="B376" s="686" t="s">
        <v>1183</v>
      </c>
      <c r="C376" s="688">
        <f>C394+C412+C430+C448+C466+C484</f>
        <v>7304584240.7099991</v>
      </c>
      <c r="D376" s="688">
        <f t="shared" ref="D376:H376" si="31">D394+D412+D430+D448+D466+D484</f>
        <v>3602135796.9700003</v>
      </c>
      <c r="E376" s="688">
        <f t="shared" si="31"/>
        <v>7304584240.7099991</v>
      </c>
      <c r="F376" s="688">
        <f t="shared" si="31"/>
        <v>2674392904.0500002</v>
      </c>
      <c r="G376" s="688">
        <f t="shared" si="31"/>
        <v>4630191336.6599998</v>
      </c>
      <c r="H376" s="688">
        <f t="shared" si="31"/>
        <v>4630191336.6599998</v>
      </c>
      <c r="I376" s="688" t="e">
        <f>#REF!-C376</f>
        <v>#REF!</v>
      </c>
    </row>
    <row r="377" spans="1:9">
      <c r="A377" s="694">
        <v>2</v>
      </c>
      <c r="B377" s="686" t="s">
        <v>422</v>
      </c>
      <c r="C377" s="688">
        <f t="shared" ref="C377:H392" si="32">C395+C413+C431+C449+C467+C485</f>
        <v>6230581494.3699999</v>
      </c>
      <c r="D377" s="688">
        <f t="shared" si="32"/>
        <v>3061824396.9499998</v>
      </c>
      <c r="E377" s="688">
        <f t="shared" si="32"/>
        <v>6230581494.3699999</v>
      </c>
      <c r="F377" s="688">
        <f t="shared" si="32"/>
        <v>1760205046.01</v>
      </c>
      <c r="G377" s="688">
        <f t="shared" si="32"/>
        <v>4470376448.3599997</v>
      </c>
      <c r="H377" s="688">
        <f t="shared" si="32"/>
        <v>4470376448.3599997</v>
      </c>
      <c r="I377" s="688" t="e">
        <f>#REF!-C377</f>
        <v>#REF!</v>
      </c>
    </row>
    <row r="378" spans="1:9">
      <c r="A378" s="694">
        <v>3</v>
      </c>
      <c r="B378" s="686" t="s">
        <v>423</v>
      </c>
      <c r="C378" s="688">
        <f t="shared" si="32"/>
        <v>10724253537.16</v>
      </c>
      <c r="D378" s="688">
        <f t="shared" si="32"/>
        <v>4876967689.3999996</v>
      </c>
      <c r="E378" s="688">
        <f t="shared" si="32"/>
        <v>10724253537.16</v>
      </c>
      <c r="F378" s="688">
        <f t="shared" si="32"/>
        <v>2943815466.3000002</v>
      </c>
      <c r="G378" s="688">
        <f t="shared" si="32"/>
        <v>7780438070.8600006</v>
      </c>
      <c r="H378" s="688">
        <f t="shared" si="32"/>
        <v>7780438070.8600006</v>
      </c>
      <c r="I378" s="688" t="e">
        <f>#REF!-C378</f>
        <v>#REF!</v>
      </c>
    </row>
    <row r="379" spans="1:9">
      <c r="A379" s="694">
        <v>4</v>
      </c>
      <c r="B379" s="686" t="s">
        <v>424</v>
      </c>
      <c r="C379" s="688">
        <f t="shared" si="32"/>
        <v>5420919458.0799999</v>
      </c>
      <c r="D379" s="688">
        <f t="shared" si="32"/>
        <v>3130616309.0899997</v>
      </c>
      <c r="E379" s="688">
        <f t="shared" si="32"/>
        <v>5420919458.0799999</v>
      </c>
      <c r="F379" s="688">
        <f t="shared" si="32"/>
        <v>1835092018.4400001</v>
      </c>
      <c r="G379" s="688">
        <f t="shared" si="32"/>
        <v>3585827439.6399999</v>
      </c>
      <c r="H379" s="688">
        <f t="shared" si="32"/>
        <v>3585827439.6399999</v>
      </c>
      <c r="I379" s="688" t="e">
        <f>#REF!-C379</f>
        <v>#REF!</v>
      </c>
    </row>
    <row r="380" spans="1:9">
      <c r="A380" s="694">
        <v>5</v>
      </c>
      <c r="B380" s="686" t="s">
        <v>425</v>
      </c>
      <c r="C380" s="688">
        <f t="shared" si="32"/>
        <v>14456244392.279999</v>
      </c>
      <c r="D380" s="688">
        <f t="shared" si="32"/>
        <v>7906350529.4099998</v>
      </c>
      <c r="E380" s="688">
        <f t="shared" si="32"/>
        <v>14456244392.279999</v>
      </c>
      <c r="F380" s="688">
        <f t="shared" si="32"/>
        <v>3630261548.8699999</v>
      </c>
      <c r="G380" s="688">
        <f t="shared" si="32"/>
        <v>10825982843.41</v>
      </c>
      <c r="H380" s="688">
        <f t="shared" si="32"/>
        <v>10825982843.41</v>
      </c>
      <c r="I380" s="688" t="e">
        <f>#REF!-C380</f>
        <v>#REF!</v>
      </c>
    </row>
    <row r="381" spans="1:9">
      <c r="A381" s="694">
        <v>6</v>
      </c>
      <c r="B381" s="686" t="s">
        <v>426</v>
      </c>
      <c r="C381" s="688">
        <f t="shared" si="32"/>
        <v>24453459299.610001</v>
      </c>
      <c r="D381" s="688">
        <f t="shared" si="32"/>
        <v>14391975954.540001</v>
      </c>
      <c r="E381" s="688">
        <f t="shared" si="32"/>
        <v>24453459299.610001</v>
      </c>
      <c r="F381" s="688">
        <f t="shared" si="32"/>
        <v>5295670070.4300003</v>
      </c>
      <c r="G381" s="688">
        <f t="shared" si="32"/>
        <v>19157789229.18</v>
      </c>
      <c r="H381" s="688">
        <f t="shared" si="32"/>
        <v>19157789229.18</v>
      </c>
      <c r="I381" s="688" t="e">
        <f>#REF!-C381</f>
        <v>#REF!</v>
      </c>
    </row>
    <row r="382" spans="1:9" s="689" customFormat="1">
      <c r="A382" s="685">
        <v>7</v>
      </c>
      <c r="B382" s="686" t="s">
        <v>427</v>
      </c>
      <c r="C382" s="688">
        <f t="shared" si="32"/>
        <v>19370919107.689999</v>
      </c>
      <c r="D382" s="688">
        <f t="shared" si="32"/>
        <v>5373869841.8500004</v>
      </c>
      <c r="E382" s="688">
        <f t="shared" si="32"/>
        <v>19370919107.689999</v>
      </c>
      <c r="F382" s="688">
        <f t="shared" si="32"/>
        <v>8840633091.0100002</v>
      </c>
      <c r="G382" s="688">
        <f t="shared" si="32"/>
        <v>10530286016.680002</v>
      </c>
      <c r="H382" s="688">
        <f t="shared" si="32"/>
        <v>10530286016.680002</v>
      </c>
      <c r="I382" s="688" t="e">
        <f>#REF!-C382</f>
        <v>#REF!</v>
      </c>
    </row>
    <row r="383" spans="1:9">
      <c r="A383" s="694">
        <v>8</v>
      </c>
      <c r="B383" s="686" t="s">
        <v>1184</v>
      </c>
      <c r="C383" s="688">
        <f t="shared" si="32"/>
        <v>9425730381.9200001</v>
      </c>
      <c r="D383" s="688">
        <f t="shared" si="32"/>
        <v>5753741950.0600004</v>
      </c>
      <c r="E383" s="688">
        <f t="shared" si="32"/>
        <v>9425730381.9200001</v>
      </c>
      <c r="F383" s="688">
        <f t="shared" si="32"/>
        <v>3818103933.8900003</v>
      </c>
      <c r="G383" s="688">
        <f t="shared" si="32"/>
        <v>5607626448.0299997</v>
      </c>
      <c r="H383" s="688">
        <f t="shared" si="32"/>
        <v>5607626448.0299997</v>
      </c>
      <c r="I383" s="688" t="e">
        <f>#REF!-C383</f>
        <v>#REF!</v>
      </c>
    </row>
    <row r="384" spans="1:9" s="689" customFormat="1">
      <c r="A384" s="685">
        <v>9</v>
      </c>
      <c r="B384" s="686" t="s">
        <v>428</v>
      </c>
      <c r="C384" s="688">
        <f t="shared" si="32"/>
        <v>6832935183.2600002</v>
      </c>
      <c r="D384" s="688">
        <f t="shared" si="32"/>
        <v>2652471738.5099993</v>
      </c>
      <c r="E384" s="688">
        <f t="shared" si="32"/>
        <v>6832935183.2600002</v>
      </c>
      <c r="F384" s="688">
        <f t="shared" si="32"/>
        <v>2409658226.8300004</v>
      </c>
      <c r="G384" s="688">
        <f t="shared" si="32"/>
        <v>4423276956.4300003</v>
      </c>
      <c r="H384" s="688">
        <f t="shared" si="32"/>
        <v>4423276956.4300003</v>
      </c>
      <c r="I384" s="688" t="e">
        <f>#REF!-C384</f>
        <v>#REF!</v>
      </c>
    </row>
    <row r="385" spans="1:9" s="689" customFormat="1">
      <c r="A385" s="685">
        <v>10</v>
      </c>
      <c r="B385" s="686" t="s">
        <v>1185</v>
      </c>
      <c r="C385" s="688">
        <f t="shared" si="32"/>
        <v>5823126661.7000008</v>
      </c>
      <c r="D385" s="688">
        <f t="shared" si="32"/>
        <v>2520327786.1100001</v>
      </c>
      <c r="E385" s="688">
        <f t="shared" si="32"/>
        <v>5823126661.7000008</v>
      </c>
      <c r="F385" s="688">
        <f t="shared" si="32"/>
        <v>2632607587.8199997</v>
      </c>
      <c r="G385" s="688">
        <f t="shared" si="32"/>
        <v>3190519073.8800001</v>
      </c>
      <c r="H385" s="688">
        <f t="shared" si="32"/>
        <v>3190519073.8800001</v>
      </c>
      <c r="I385" s="688" t="e">
        <f>#REF!-C385</f>
        <v>#REF!</v>
      </c>
    </row>
    <row r="386" spans="1:9" s="689" customFormat="1">
      <c r="A386" s="685">
        <v>11</v>
      </c>
      <c r="B386" s="686" t="s">
        <v>1186</v>
      </c>
      <c r="C386" s="688">
        <f t="shared" si="32"/>
        <v>15497220771.440004</v>
      </c>
      <c r="D386" s="688">
        <f t="shared" si="32"/>
        <v>7191112818.3100014</v>
      </c>
      <c r="E386" s="688">
        <f t="shared" si="32"/>
        <v>15497220771.440004</v>
      </c>
      <c r="F386" s="688">
        <f t="shared" si="32"/>
        <v>5032856137.8500004</v>
      </c>
      <c r="G386" s="688">
        <f t="shared" si="32"/>
        <v>10464364633.590004</v>
      </c>
      <c r="H386" s="688">
        <f t="shared" si="32"/>
        <v>10464364633.590004</v>
      </c>
      <c r="I386" s="688" t="e">
        <f>#REF!-C386</f>
        <v>#REF!</v>
      </c>
    </row>
    <row r="387" spans="1:9" s="689" customFormat="1">
      <c r="A387" s="685">
        <v>12</v>
      </c>
      <c r="B387" s="686" t="s">
        <v>429</v>
      </c>
      <c r="C387" s="688">
        <f t="shared" si="32"/>
        <v>7456882038.3500004</v>
      </c>
      <c r="D387" s="688">
        <f t="shared" si="32"/>
        <v>3175388632.2900004</v>
      </c>
      <c r="E387" s="688">
        <f t="shared" si="32"/>
        <v>7456882038.3500004</v>
      </c>
      <c r="F387" s="688">
        <f t="shared" si="32"/>
        <v>1660493603.8800001</v>
      </c>
      <c r="G387" s="688">
        <f t="shared" si="32"/>
        <v>5796388434.4700003</v>
      </c>
      <c r="H387" s="688">
        <f t="shared" si="32"/>
        <v>5796388434.4700003</v>
      </c>
      <c r="I387" s="688" t="e">
        <f>#REF!-C387</f>
        <v>#REF!</v>
      </c>
    </row>
    <row r="388" spans="1:9" s="689" customFormat="1">
      <c r="A388" s="685">
        <v>13</v>
      </c>
      <c r="B388" s="686" t="s">
        <v>1187</v>
      </c>
      <c r="C388" s="688">
        <f t="shared" si="32"/>
        <v>5466193453.9500008</v>
      </c>
      <c r="D388" s="688">
        <f t="shared" si="32"/>
        <v>2816906055.6900001</v>
      </c>
      <c r="E388" s="688">
        <f t="shared" si="32"/>
        <v>5466193453.9500008</v>
      </c>
      <c r="F388" s="688">
        <f t="shared" si="32"/>
        <v>1373366114.3700001</v>
      </c>
      <c r="G388" s="688">
        <f t="shared" si="32"/>
        <v>4092827339.5799999</v>
      </c>
      <c r="H388" s="688">
        <f t="shared" si="32"/>
        <v>4092827339.5799999</v>
      </c>
      <c r="I388" s="688" t="e">
        <f>#REF!-C388</f>
        <v>#REF!</v>
      </c>
    </row>
    <row r="389" spans="1:9" s="689" customFormat="1">
      <c r="A389" s="685">
        <v>14</v>
      </c>
      <c r="B389" s="686" t="s">
        <v>1188</v>
      </c>
      <c r="C389" s="688">
        <f t="shared" si="32"/>
        <v>4679180791.1599998</v>
      </c>
      <c r="D389" s="688">
        <f t="shared" si="32"/>
        <v>1787177390.1599998</v>
      </c>
      <c r="E389" s="688">
        <f t="shared" si="32"/>
        <v>4679180791.1599998</v>
      </c>
      <c r="F389" s="688">
        <f t="shared" si="32"/>
        <v>1171249235.78</v>
      </c>
      <c r="G389" s="688">
        <f t="shared" si="32"/>
        <v>3507931555.3800001</v>
      </c>
      <c r="H389" s="688">
        <f t="shared" si="32"/>
        <v>3507931555.3800001</v>
      </c>
      <c r="I389" s="688" t="e">
        <f>#REF!-C389</f>
        <v>#REF!</v>
      </c>
    </row>
    <row r="390" spans="1:9" s="689" customFormat="1">
      <c r="A390" s="685">
        <v>15</v>
      </c>
      <c r="B390" s="686" t="s">
        <v>430</v>
      </c>
      <c r="C390" s="688">
        <f t="shared" si="32"/>
        <v>10891460835.700001</v>
      </c>
      <c r="D390" s="688">
        <f t="shared" si="32"/>
        <v>5799642119.8799992</v>
      </c>
      <c r="E390" s="688">
        <f t="shared" si="32"/>
        <v>10891460835.700001</v>
      </c>
      <c r="F390" s="688">
        <f t="shared" si="32"/>
        <v>4065873039.9000001</v>
      </c>
      <c r="G390" s="688">
        <f t="shared" si="32"/>
        <v>6825587795.8000002</v>
      </c>
      <c r="H390" s="688">
        <f t="shared" si="32"/>
        <v>6825587795.8000002</v>
      </c>
      <c r="I390" s="688" t="e">
        <f>#REF!-C390</f>
        <v>#REF!</v>
      </c>
    </row>
    <row r="391" spans="1:9" s="689" customFormat="1">
      <c r="A391" s="685">
        <v>16</v>
      </c>
      <c r="B391" s="686" t="s">
        <v>1189</v>
      </c>
      <c r="C391" s="688">
        <f t="shared" si="32"/>
        <v>8057068491.3699999</v>
      </c>
      <c r="D391" s="688">
        <f t="shared" si="32"/>
        <v>4519319723.5</v>
      </c>
      <c r="E391" s="688">
        <f t="shared" si="32"/>
        <v>8057068491.3699999</v>
      </c>
      <c r="F391" s="688">
        <f t="shared" si="32"/>
        <v>2137956610.5800002</v>
      </c>
      <c r="G391" s="688">
        <f t="shared" si="32"/>
        <v>5919111880.79</v>
      </c>
      <c r="H391" s="688">
        <f t="shared" si="32"/>
        <v>5919111880.79</v>
      </c>
      <c r="I391" s="688" t="e">
        <f>#REF!-C391</f>
        <v>#REF!</v>
      </c>
    </row>
    <row r="392" spans="1:9" s="689" customFormat="1">
      <c r="A392" s="685">
        <v>17</v>
      </c>
      <c r="B392" s="686" t="s">
        <v>431</v>
      </c>
      <c r="C392" s="688">
        <f t="shared" si="32"/>
        <v>11090981176.189999</v>
      </c>
      <c r="D392" s="688">
        <f t="shared" si="32"/>
        <v>5776933067.6000004</v>
      </c>
      <c r="E392" s="688">
        <f t="shared" si="32"/>
        <v>11090981176.189999</v>
      </c>
      <c r="F392" s="688">
        <f t="shared" si="32"/>
        <v>2804868483.27</v>
      </c>
      <c r="G392" s="688">
        <f t="shared" si="32"/>
        <v>8286112692.9199991</v>
      </c>
      <c r="H392" s="688">
        <f t="shared" si="32"/>
        <v>8286112692.9199991</v>
      </c>
      <c r="I392" s="688" t="e">
        <f>#REF!-C392</f>
        <v>#REF!</v>
      </c>
    </row>
    <row r="393" spans="1:9" s="698" customFormat="1">
      <c r="A393" s="695"/>
      <c r="B393" s="696" t="s">
        <v>1245</v>
      </c>
      <c r="C393" s="697">
        <f t="shared" ref="C393:I393" si="33">SUM(C394:C410)</f>
        <v>33430599812.070004</v>
      </c>
      <c r="D393" s="697">
        <f t="shared" si="33"/>
        <v>34737277160.489998</v>
      </c>
      <c r="E393" s="697">
        <f t="shared" si="33"/>
        <v>33430599812.070004</v>
      </c>
      <c r="F393" s="697">
        <f t="shared" si="33"/>
        <v>9419799372.2099991</v>
      </c>
      <c r="G393" s="697">
        <f t="shared" si="33"/>
        <v>24010800439.859997</v>
      </c>
      <c r="H393" s="697">
        <f t="shared" si="33"/>
        <v>24010800439.859997</v>
      </c>
      <c r="I393" s="697" t="e">
        <f t="shared" si="33"/>
        <v>#REF!</v>
      </c>
    </row>
    <row r="394" spans="1:9">
      <c r="A394" s="694">
        <v>1</v>
      </c>
      <c r="B394" s="686" t="s">
        <v>1183</v>
      </c>
      <c r="C394" s="688">
        <v>1456549603.22</v>
      </c>
      <c r="D394" s="688">
        <v>1527248560.49</v>
      </c>
      <c r="E394" s="688">
        <v>1456549603.22</v>
      </c>
      <c r="F394" s="688">
        <v>360653609.74000001</v>
      </c>
      <c r="G394" s="688">
        <v>1095895993.48</v>
      </c>
      <c r="H394" s="688">
        <v>1095895993.48</v>
      </c>
      <c r="I394" s="688" t="e">
        <f>#REF!-C394</f>
        <v>#REF!</v>
      </c>
    </row>
    <row r="395" spans="1:9">
      <c r="A395" s="694">
        <v>2</v>
      </c>
      <c r="B395" s="686" t="s">
        <v>422</v>
      </c>
      <c r="C395" s="688">
        <v>576537635.39999998</v>
      </c>
      <c r="D395" s="688">
        <v>594169563.01999998</v>
      </c>
      <c r="E395" s="688">
        <v>576537635.39999998</v>
      </c>
      <c r="F395" s="688">
        <v>125206960.93000001</v>
      </c>
      <c r="G395" s="688">
        <v>451330674.47000003</v>
      </c>
      <c r="H395" s="688">
        <v>451330674.47000003</v>
      </c>
      <c r="I395" s="688" t="e">
        <f>#REF!-C395</f>
        <v>#REF!</v>
      </c>
    </row>
    <row r="396" spans="1:9">
      <c r="A396" s="694">
        <v>3</v>
      </c>
      <c r="B396" s="686" t="s">
        <v>423</v>
      </c>
      <c r="C396" s="688">
        <v>1472402883.05</v>
      </c>
      <c r="D396" s="688">
        <v>1510449492.1199999</v>
      </c>
      <c r="E396" s="688">
        <v>1472402883.05</v>
      </c>
      <c r="F396" s="688">
        <v>304416631.05000001</v>
      </c>
      <c r="G396" s="688">
        <v>1167986252</v>
      </c>
      <c r="H396" s="688">
        <v>1167986252</v>
      </c>
      <c r="I396" s="688" t="e">
        <f>#REF!-C396</f>
        <v>#REF!</v>
      </c>
    </row>
    <row r="397" spans="1:9">
      <c r="A397" s="694">
        <v>4</v>
      </c>
      <c r="B397" s="686" t="s">
        <v>424</v>
      </c>
      <c r="C397" s="688">
        <v>1571159254.54</v>
      </c>
      <c r="D397" s="688">
        <v>1718858692.9200001</v>
      </c>
      <c r="E397" s="688">
        <v>1571159254.54</v>
      </c>
      <c r="F397" s="688">
        <v>498649517.5</v>
      </c>
      <c r="G397" s="688">
        <v>1072509737.04</v>
      </c>
      <c r="H397" s="688">
        <v>1072509737.04</v>
      </c>
      <c r="I397" s="688" t="e">
        <f>#REF!-C397</f>
        <v>#REF!</v>
      </c>
    </row>
    <row r="398" spans="1:9">
      <c r="A398" s="694">
        <v>5</v>
      </c>
      <c r="B398" s="686" t="s">
        <v>425</v>
      </c>
      <c r="C398" s="688">
        <v>4204698242.9400001</v>
      </c>
      <c r="D398" s="688">
        <v>4516356576.5200005</v>
      </c>
      <c r="E398" s="688">
        <v>4204698242.9400001</v>
      </c>
      <c r="F398" s="688">
        <v>1010876509.62</v>
      </c>
      <c r="G398" s="688">
        <v>3193821733.3200002</v>
      </c>
      <c r="H398" s="688">
        <v>3193821733.3200002</v>
      </c>
      <c r="I398" s="688" t="e">
        <f>#REF!-C398</f>
        <v>#REF!</v>
      </c>
    </row>
    <row r="399" spans="1:9">
      <c r="A399" s="694">
        <v>6</v>
      </c>
      <c r="B399" s="686" t="s">
        <v>426</v>
      </c>
      <c r="C399" s="688">
        <v>5372967481.6700001</v>
      </c>
      <c r="D399" s="688">
        <v>5386778109.5500002</v>
      </c>
      <c r="E399" s="688">
        <v>5372967481.6700001</v>
      </c>
      <c r="F399" s="688">
        <v>935620610.61000001</v>
      </c>
      <c r="G399" s="688">
        <v>4437346871.0600004</v>
      </c>
      <c r="H399" s="688">
        <v>4437346871.0600004</v>
      </c>
      <c r="I399" s="688" t="e">
        <f>#REF!-C399</f>
        <v>#REF!</v>
      </c>
    </row>
    <row r="400" spans="1:9">
      <c r="A400" s="685">
        <v>7</v>
      </c>
      <c r="B400" s="686" t="s">
        <v>427</v>
      </c>
      <c r="C400" s="688">
        <v>3746165943.73</v>
      </c>
      <c r="D400" s="688">
        <v>3882373900.27</v>
      </c>
      <c r="E400" s="688">
        <v>3746165943.73</v>
      </c>
      <c r="F400" s="688">
        <v>1912110275.0699999</v>
      </c>
      <c r="G400" s="688">
        <v>1834055668.6600001</v>
      </c>
      <c r="H400" s="688">
        <v>1834055668.6600001</v>
      </c>
      <c r="I400" s="688" t="e">
        <f>#REF!-C400</f>
        <v>#REF!</v>
      </c>
    </row>
    <row r="401" spans="1:9">
      <c r="A401" s="694">
        <v>8</v>
      </c>
      <c r="B401" s="686" t="s">
        <v>1184</v>
      </c>
      <c r="C401" s="688">
        <v>748487473.33000004</v>
      </c>
      <c r="D401" s="688">
        <v>792133430.49000001</v>
      </c>
      <c r="E401" s="688">
        <v>748487473.33000004</v>
      </c>
      <c r="F401" s="688">
        <v>231946045.34</v>
      </c>
      <c r="G401" s="688">
        <v>516541427.99000001</v>
      </c>
      <c r="H401" s="688">
        <v>516541427.99000001</v>
      </c>
      <c r="I401" s="688" t="e">
        <f>#REF!-C401</f>
        <v>#REF!</v>
      </c>
    </row>
    <row r="402" spans="1:9">
      <c r="A402" s="685">
        <v>9</v>
      </c>
      <c r="B402" s="686" t="s">
        <v>428</v>
      </c>
      <c r="C402" s="688">
        <v>1186993848.5599999</v>
      </c>
      <c r="D402" s="688">
        <v>1212975702.25</v>
      </c>
      <c r="E402" s="688">
        <v>1186993848.5599999</v>
      </c>
      <c r="F402" s="688">
        <v>367735859.16000003</v>
      </c>
      <c r="G402" s="688">
        <v>819257989.39999998</v>
      </c>
      <c r="H402" s="688">
        <v>819257989.39999998</v>
      </c>
      <c r="I402" s="688" t="e">
        <f>#REF!-C402</f>
        <v>#REF!</v>
      </c>
    </row>
    <row r="403" spans="1:9">
      <c r="A403" s="685">
        <v>10</v>
      </c>
      <c r="B403" s="686" t="s">
        <v>1185</v>
      </c>
      <c r="C403" s="688">
        <v>1525646119.72</v>
      </c>
      <c r="D403" s="688">
        <v>1561929000.6900001</v>
      </c>
      <c r="E403" s="688">
        <v>1525646119.72</v>
      </c>
      <c r="F403" s="688">
        <v>696973741.05999994</v>
      </c>
      <c r="G403" s="688">
        <v>828672378.65999997</v>
      </c>
      <c r="H403" s="688">
        <v>828672378.65999997</v>
      </c>
      <c r="I403" s="688" t="e">
        <f>#REF!-C403</f>
        <v>#REF!</v>
      </c>
    </row>
    <row r="404" spans="1:9">
      <c r="A404" s="685">
        <v>11</v>
      </c>
      <c r="B404" s="686" t="s">
        <v>1186</v>
      </c>
      <c r="C404" s="688">
        <v>3486094557.8699999</v>
      </c>
      <c r="D404" s="688">
        <v>3617774129.9299998</v>
      </c>
      <c r="E404" s="688">
        <v>3486094557.8699999</v>
      </c>
      <c r="F404" s="688">
        <v>1167295831.53</v>
      </c>
      <c r="G404" s="688">
        <v>2318798726.3400002</v>
      </c>
      <c r="H404" s="688">
        <v>2318798726.3400002</v>
      </c>
      <c r="I404" s="688" t="e">
        <f>#REF!-C404</f>
        <v>#REF!</v>
      </c>
    </row>
    <row r="405" spans="1:9">
      <c r="A405" s="685">
        <v>12</v>
      </c>
      <c r="B405" s="686" t="s">
        <v>429</v>
      </c>
      <c r="C405" s="688">
        <v>1782539778.8800001</v>
      </c>
      <c r="D405" s="688">
        <v>1855709517.9400001</v>
      </c>
      <c r="E405" s="688">
        <v>1782539778.8800001</v>
      </c>
      <c r="F405" s="688">
        <v>184177049.44</v>
      </c>
      <c r="G405" s="688">
        <v>1598362729.4400001</v>
      </c>
      <c r="H405" s="688">
        <v>1598362729.4400001</v>
      </c>
      <c r="I405" s="688" t="e">
        <f>#REF!-C405</f>
        <v>#REF!</v>
      </c>
    </row>
    <row r="406" spans="1:9">
      <c r="A406" s="685">
        <v>13</v>
      </c>
      <c r="B406" s="686" t="s">
        <v>1187</v>
      </c>
      <c r="C406" s="688">
        <v>759674076.12</v>
      </c>
      <c r="D406" s="688">
        <v>779189762.01999998</v>
      </c>
      <c r="E406" s="688">
        <v>759674076.12</v>
      </c>
      <c r="F406" s="688">
        <v>203068736.74000001</v>
      </c>
      <c r="G406" s="688">
        <v>556605339.38</v>
      </c>
      <c r="H406" s="688">
        <v>556605339.38</v>
      </c>
      <c r="I406" s="688" t="e">
        <f>#REF!-C406</f>
        <v>#REF!</v>
      </c>
    </row>
    <row r="407" spans="1:9">
      <c r="A407" s="685">
        <v>14</v>
      </c>
      <c r="B407" s="686" t="s">
        <v>1188</v>
      </c>
      <c r="C407" s="688">
        <v>600241351.58000004</v>
      </c>
      <c r="D407" s="688">
        <v>621809038.42999995</v>
      </c>
      <c r="E407" s="688">
        <v>600241351.58000004</v>
      </c>
      <c r="F407" s="688">
        <v>113028447.16</v>
      </c>
      <c r="G407" s="688">
        <v>487212904.42000002</v>
      </c>
      <c r="H407" s="688">
        <v>487212904.42000002</v>
      </c>
      <c r="I407" s="688" t="e">
        <f>#REF!-C407</f>
        <v>#REF!</v>
      </c>
    </row>
    <row r="408" spans="1:9">
      <c r="A408" s="685">
        <v>15</v>
      </c>
      <c r="B408" s="686" t="s">
        <v>430</v>
      </c>
      <c r="C408" s="688">
        <v>1829655096.1099999</v>
      </c>
      <c r="D408" s="688">
        <v>1874663673.78</v>
      </c>
      <c r="E408" s="688">
        <v>1829655096.1099999</v>
      </c>
      <c r="F408" s="688">
        <v>610348861.59000003</v>
      </c>
      <c r="G408" s="688">
        <v>1219306234.52</v>
      </c>
      <c r="H408" s="688">
        <v>1219306234.52</v>
      </c>
      <c r="I408" s="688" t="e">
        <f>#REF!-C408</f>
        <v>#REF!</v>
      </c>
    </row>
    <row r="409" spans="1:9">
      <c r="A409" s="685">
        <v>16</v>
      </c>
      <c r="B409" s="686" t="s">
        <v>1189</v>
      </c>
      <c r="C409" s="688">
        <v>2529492008.3499999</v>
      </c>
      <c r="D409" s="688">
        <v>2673616817.3699999</v>
      </c>
      <c r="E409" s="688">
        <v>2529492008.3499999</v>
      </c>
      <c r="F409" s="688">
        <v>544037426.48000002</v>
      </c>
      <c r="G409" s="688">
        <v>1985454581.8699999</v>
      </c>
      <c r="H409" s="688">
        <v>1985454581.8699999</v>
      </c>
      <c r="I409" s="688" t="e">
        <f>#REF!-C409</f>
        <v>#REF!</v>
      </c>
    </row>
    <row r="410" spans="1:9">
      <c r="A410" s="685">
        <v>17</v>
      </c>
      <c r="B410" s="686" t="s">
        <v>431</v>
      </c>
      <c r="C410" s="688">
        <v>581294457</v>
      </c>
      <c r="D410" s="688">
        <v>611241192.70000005</v>
      </c>
      <c r="E410" s="688">
        <v>581294457</v>
      </c>
      <c r="F410" s="688">
        <v>153653259.19</v>
      </c>
      <c r="G410" s="688">
        <v>427641197.81</v>
      </c>
      <c r="H410" s="688">
        <v>427641197.81</v>
      </c>
      <c r="I410" s="688" t="e">
        <f>#REF!-C410</f>
        <v>#REF!</v>
      </c>
    </row>
    <row r="411" spans="1:9" s="698" customFormat="1">
      <c r="A411" s="695"/>
      <c r="B411" s="696" t="s">
        <v>1246</v>
      </c>
      <c r="C411" s="697">
        <f t="shared" ref="C411:I411" si="34">SUM(C412:C428)</f>
        <v>21637331757.279999</v>
      </c>
      <c r="D411" s="697">
        <f t="shared" si="34"/>
        <v>22157108919.280003</v>
      </c>
      <c r="E411" s="697">
        <f t="shared" si="34"/>
        <v>21637331757.279999</v>
      </c>
      <c r="F411" s="697">
        <f t="shared" si="34"/>
        <v>6928730830.9799986</v>
      </c>
      <c r="G411" s="697">
        <f t="shared" si="34"/>
        <v>14708600926.300001</v>
      </c>
      <c r="H411" s="697">
        <f t="shared" si="34"/>
        <v>14708600926.300001</v>
      </c>
      <c r="I411" s="697" t="e">
        <f t="shared" si="34"/>
        <v>#REF!</v>
      </c>
    </row>
    <row r="412" spans="1:9">
      <c r="A412" s="694">
        <v>1</v>
      </c>
      <c r="B412" s="686" t="s">
        <v>1183</v>
      </c>
      <c r="C412" s="688">
        <v>993278136.29999995</v>
      </c>
      <c r="D412" s="688">
        <v>1007458178.27</v>
      </c>
      <c r="E412" s="688">
        <v>993278136.29999995</v>
      </c>
      <c r="F412" s="688">
        <v>540812247.41999996</v>
      </c>
      <c r="G412" s="688">
        <f>E412-F412</f>
        <v>452465888.88</v>
      </c>
      <c r="H412" s="688">
        <f>G412</f>
        <v>452465888.88</v>
      </c>
      <c r="I412" s="688" t="e">
        <f>#REF!-C412</f>
        <v>#REF!</v>
      </c>
    </row>
    <row r="413" spans="1:9">
      <c r="A413" s="694">
        <v>2</v>
      </c>
      <c r="B413" s="686" t="s">
        <v>422</v>
      </c>
      <c r="C413" s="688">
        <v>1622148624.51</v>
      </c>
      <c r="D413" s="688">
        <v>1627848250.4400001</v>
      </c>
      <c r="E413" s="688">
        <v>1622148624.51</v>
      </c>
      <c r="F413" s="688">
        <v>484398663.20999998</v>
      </c>
      <c r="G413" s="688">
        <f t="shared" ref="G413:G428" si="35">E413-F413</f>
        <v>1137749961.3</v>
      </c>
      <c r="H413" s="688">
        <f t="shared" ref="H413:H428" si="36">G413</f>
        <v>1137749961.3</v>
      </c>
      <c r="I413" s="688" t="e">
        <f>#REF!-C413</f>
        <v>#REF!</v>
      </c>
    </row>
    <row r="414" spans="1:9">
      <c r="A414" s="694">
        <v>3</v>
      </c>
      <c r="B414" s="686" t="s">
        <v>423</v>
      </c>
      <c r="C414" s="688">
        <v>2540035871.8400002</v>
      </c>
      <c r="D414" s="688">
        <v>2548826005.1399999</v>
      </c>
      <c r="E414" s="688">
        <v>2540035871.8400002</v>
      </c>
      <c r="F414" s="688">
        <v>639882318.21000004</v>
      </c>
      <c r="G414" s="688">
        <f t="shared" si="35"/>
        <v>1900153553.6300001</v>
      </c>
      <c r="H414" s="688">
        <f t="shared" si="36"/>
        <v>1900153553.6300001</v>
      </c>
      <c r="I414" s="688" t="e">
        <f>#REF!-C414</f>
        <v>#REF!</v>
      </c>
    </row>
    <row r="415" spans="1:9">
      <c r="A415" s="694">
        <v>4</v>
      </c>
      <c r="B415" s="686" t="s">
        <v>424</v>
      </c>
      <c r="C415" s="688">
        <v>585105721.82000005</v>
      </c>
      <c r="D415" s="688">
        <v>648226351.17999995</v>
      </c>
      <c r="E415" s="688">
        <v>585105721.82000005</v>
      </c>
      <c r="F415" s="688">
        <v>187746579.05000001</v>
      </c>
      <c r="G415" s="688">
        <f t="shared" si="35"/>
        <v>397359142.77000004</v>
      </c>
      <c r="H415" s="688">
        <f t="shared" si="36"/>
        <v>397359142.77000004</v>
      </c>
      <c r="I415" s="688" t="e">
        <f>#REF!-C415</f>
        <v>#REF!</v>
      </c>
    </row>
    <row r="416" spans="1:9">
      <c r="A416" s="694">
        <v>5</v>
      </c>
      <c r="B416" s="686" t="s">
        <v>425</v>
      </c>
      <c r="C416" s="688">
        <v>1049652693.74</v>
      </c>
      <c r="D416" s="688">
        <v>1077223662.24</v>
      </c>
      <c r="E416" s="688">
        <v>1049652693.74</v>
      </c>
      <c r="F416" s="688">
        <v>189862795.74000001</v>
      </c>
      <c r="G416" s="688">
        <f t="shared" si="35"/>
        <v>859789898</v>
      </c>
      <c r="H416" s="688">
        <f t="shared" si="36"/>
        <v>859789898</v>
      </c>
      <c r="I416" s="688" t="e">
        <f>#REF!-C416</f>
        <v>#REF!</v>
      </c>
    </row>
    <row r="417" spans="1:9">
      <c r="A417" s="694">
        <v>6</v>
      </c>
      <c r="B417" s="686" t="s">
        <v>426</v>
      </c>
      <c r="C417" s="688">
        <v>1584956352.9100001</v>
      </c>
      <c r="D417" s="688">
        <v>1612532511.3299999</v>
      </c>
      <c r="E417" s="688">
        <v>1584956352.9100001</v>
      </c>
      <c r="F417" s="688">
        <v>199139953.84999999</v>
      </c>
      <c r="G417" s="688">
        <f t="shared" si="35"/>
        <v>1385816399.0600002</v>
      </c>
      <c r="H417" s="688">
        <f t="shared" si="36"/>
        <v>1385816399.0600002</v>
      </c>
      <c r="I417" s="688" t="e">
        <f>#REF!-C417</f>
        <v>#REF!</v>
      </c>
    </row>
    <row r="418" spans="1:9">
      <c r="A418" s="685">
        <v>7</v>
      </c>
      <c r="B418" s="686" t="s">
        <v>427</v>
      </c>
      <c r="C418" s="688">
        <v>845242118.54999995</v>
      </c>
      <c r="D418" s="688">
        <v>851990706.14999998</v>
      </c>
      <c r="E418" s="688">
        <v>845242118.54999995</v>
      </c>
      <c r="F418" s="688">
        <v>375417983.32999998</v>
      </c>
      <c r="G418" s="688">
        <f t="shared" si="35"/>
        <v>469824135.21999997</v>
      </c>
      <c r="H418" s="688">
        <f t="shared" si="36"/>
        <v>469824135.21999997</v>
      </c>
      <c r="I418" s="688" t="e">
        <f>#REF!-C418</f>
        <v>#REF!</v>
      </c>
    </row>
    <row r="419" spans="1:9">
      <c r="A419" s="694">
        <v>8</v>
      </c>
      <c r="B419" s="686" t="s">
        <v>1184</v>
      </c>
      <c r="C419" s="688">
        <v>1792897627.22</v>
      </c>
      <c r="D419" s="688">
        <v>1916196653.6800001</v>
      </c>
      <c r="E419" s="688">
        <v>1792897627.22</v>
      </c>
      <c r="F419" s="688">
        <v>677080648.59000003</v>
      </c>
      <c r="G419" s="688">
        <f t="shared" si="35"/>
        <v>1115816978.6300001</v>
      </c>
      <c r="H419" s="688">
        <f t="shared" si="36"/>
        <v>1115816978.6300001</v>
      </c>
      <c r="I419" s="688" t="e">
        <f>#REF!-C419</f>
        <v>#REF!</v>
      </c>
    </row>
    <row r="420" spans="1:9">
      <c r="A420" s="685">
        <v>9</v>
      </c>
      <c r="B420" s="686" t="s">
        <v>428</v>
      </c>
      <c r="C420" s="688">
        <v>889138345.42999995</v>
      </c>
      <c r="D420" s="688">
        <v>953390634.58000004</v>
      </c>
      <c r="E420" s="688">
        <v>889138345.42999995</v>
      </c>
      <c r="F420" s="688">
        <v>353923625.12</v>
      </c>
      <c r="G420" s="688">
        <f t="shared" si="35"/>
        <v>535214720.30999994</v>
      </c>
      <c r="H420" s="688">
        <f t="shared" si="36"/>
        <v>535214720.30999994</v>
      </c>
      <c r="I420" s="688" t="e">
        <f>#REF!-C420</f>
        <v>#REF!</v>
      </c>
    </row>
    <row r="421" spans="1:9">
      <c r="A421" s="685">
        <v>10</v>
      </c>
      <c r="B421" s="686" t="s">
        <v>1185</v>
      </c>
      <c r="C421" s="688">
        <v>398037806.13999999</v>
      </c>
      <c r="D421" s="688">
        <v>401844434.77999997</v>
      </c>
      <c r="E421" s="688">
        <v>398037806.13999999</v>
      </c>
      <c r="F421" s="688">
        <v>236628569.25999999</v>
      </c>
      <c r="G421" s="688">
        <f t="shared" si="35"/>
        <v>161409236.88</v>
      </c>
      <c r="H421" s="688">
        <f t="shared" si="36"/>
        <v>161409236.88</v>
      </c>
      <c r="I421" s="688" t="e">
        <f>#REF!-C421</f>
        <v>#REF!</v>
      </c>
    </row>
    <row r="422" spans="1:9">
      <c r="A422" s="685">
        <v>11</v>
      </c>
      <c r="B422" s="686" t="s">
        <v>1186</v>
      </c>
      <c r="C422" s="688">
        <v>1264444976.23</v>
      </c>
      <c r="D422" s="688">
        <v>1297026915.1700001</v>
      </c>
      <c r="E422" s="688">
        <v>1264444976.23</v>
      </c>
      <c r="F422" s="688">
        <v>482615906.51999998</v>
      </c>
      <c r="G422" s="688">
        <f t="shared" si="35"/>
        <v>781829069.71000004</v>
      </c>
      <c r="H422" s="688">
        <f t="shared" si="36"/>
        <v>781829069.71000004</v>
      </c>
      <c r="I422" s="688" t="e">
        <f>#REF!-C422</f>
        <v>#REF!</v>
      </c>
    </row>
    <row r="423" spans="1:9">
      <c r="A423" s="685">
        <v>12</v>
      </c>
      <c r="B423" s="686" t="s">
        <v>429</v>
      </c>
      <c r="C423" s="688">
        <v>1017520148.87</v>
      </c>
      <c r="D423" s="688">
        <v>1036337549.78</v>
      </c>
      <c r="E423" s="688">
        <v>1017520148.87</v>
      </c>
      <c r="F423" s="688">
        <v>441965191.19</v>
      </c>
      <c r="G423" s="688">
        <f t="shared" si="35"/>
        <v>575554957.68000007</v>
      </c>
      <c r="H423" s="688">
        <f t="shared" si="36"/>
        <v>575554957.68000007</v>
      </c>
      <c r="I423" s="688" t="e">
        <f>#REF!-C423</f>
        <v>#REF!</v>
      </c>
    </row>
    <row r="424" spans="1:9">
      <c r="A424" s="685">
        <v>13</v>
      </c>
      <c r="B424" s="686" t="s">
        <v>1187</v>
      </c>
      <c r="C424" s="688">
        <v>1201666115.6300001</v>
      </c>
      <c r="D424" s="688">
        <v>1218262335.03</v>
      </c>
      <c r="E424" s="688">
        <v>1201666115.6300001</v>
      </c>
      <c r="F424" s="688">
        <v>209505270.56999999</v>
      </c>
      <c r="G424" s="688">
        <f t="shared" si="35"/>
        <v>992160845.06000018</v>
      </c>
      <c r="H424" s="688">
        <f t="shared" si="36"/>
        <v>992160845.06000018</v>
      </c>
      <c r="I424" s="688" t="e">
        <f>#REF!-C424</f>
        <v>#REF!</v>
      </c>
    </row>
    <row r="425" spans="1:9">
      <c r="A425" s="685">
        <v>14</v>
      </c>
      <c r="B425" s="686" t="s">
        <v>1188</v>
      </c>
      <c r="C425" s="688">
        <v>942287553.21000004</v>
      </c>
      <c r="D425" s="688">
        <v>969593402.37</v>
      </c>
      <c r="E425" s="688">
        <v>942287553.21000004</v>
      </c>
      <c r="F425" s="688">
        <v>232024144.09999999</v>
      </c>
      <c r="G425" s="688">
        <f t="shared" si="35"/>
        <v>710263409.11000001</v>
      </c>
      <c r="H425" s="688">
        <f t="shared" si="36"/>
        <v>710263409.11000001</v>
      </c>
      <c r="I425" s="688" t="e">
        <f>#REF!-C425</f>
        <v>#REF!</v>
      </c>
    </row>
    <row r="426" spans="1:9">
      <c r="A426" s="685">
        <v>15</v>
      </c>
      <c r="B426" s="686" t="s">
        <v>430</v>
      </c>
      <c r="C426" s="688">
        <v>2378362836.5700002</v>
      </c>
      <c r="D426" s="688">
        <v>2389453044.8699999</v>
      </c>
      <c r="E426" s="688">
        <v>2378362836.5700002</v>
      </c>
      <c r="F426" s="688">
        <v>1120173510.4100001</v>
      </c>
      <c r="G426" s="688">
        <f t="shared" si="35"/>
        <v>1258189326.1600001</v>
      </c>
      <c r="H426" s="688">
        <f t="shared" si="36"/>
        <v>1258189326.1600001</v>
      </c>
      <c r="I426" s="688" t="e">
        <f>#REF!-C426</f>
        <v>#REF!</v>
      </c>
    </row>
    <row r="427" spans="1:9">
      <c r="A427" s="685">
        <v>16</v>
      </c>
      <c r="B427" s="686" t="s">
        <v>1189</v>
      </c>
      <c r="C427" s="688">
        <v>935478085.25</v>
      </c>
      <c r="D427" s="688">
        <v>968220945.5</v>
      </c>
      <c r="E427" s="688">
        <v>935478085.25</v>
      </c>
      <c r="F427" s="688">
        <v>343142543.16000003</v>
      </c>
      <c r="G427" s="688">
        <f t="shared" si="35"/>
        <v>592335542.08999991</v>
      </c>
      <c r="H427" s="688">
        <f t="shared" si="36"/>
        <v>592335542.08999991</v>
      </c>
      <c r="I427" s="688" t="e">
        <f>#REF!-C427</f>
        <v>#REF!</v>
      </c>
    </row>
    <row r="428" spans="1:9">
      <c r="A428" s="685">
        <v>17</v>
      </c>
      <c r="B428" s="686" t="s">
        <v>431</v>
      </c>
      <c r="C428" s="688">
        <v>1597078743.0599999</v>
      </c>
      <c r="D428" s="688">
        <v>1632677338.77</v>
      </c>
      <c r="E428" s="688">
        <v>1597078743.0599999</v>
      </c>
      <c r="F428" s="688">
        <v>214410881.25</v>
      </c>
      <c r="G428" s="688">
        <f t="shared" si="35"/>
        <v>1382667861.8099999</v>
      </c>
      <c r="H428" s="688">
        <f t="shared" si="36"/>
        <v>1382667861.8099999</v>
      </c>
      <c r="I428" s="688" t="e">
        <f>#REF!-C428</f>
        <v>#REF!</v>
      </c>
    </row>
    <row r="429" spans="1:9" s="698" customFormat="1">
      <c r="A429" s="695"/>
      <c r="B429" s="696" t="s">
        <v>1247</v>
      </c>
      <c r="C429" s="697">
        <f t="shared" ref="C429:I429" si="37">SUM(C430:C446)</f>
        <v>4392617955.6899996</v>
      </c>
      <c r="D429" s="697">
        <f t="shared" si="37"/>
        <v>4520216781.9799995</v>
      </c>
      <c r="E429" s="697">
        <f t="shared" si="37"/>
        <v>4392617955.6899996</v>
      </c>
      <c r="F429" s="697">
        <f t="shared" si="37"/>
        <v>1138815768.8100002</v>
      </c>
      <c r="G429" s="697">
        <f t="shared" si="37"/>
        <v>3253802186.8800001</v>
      </c>
      <c r="H429" s="697">
        <f t="shared" si="37"/>
        <v>3253802186.8800001</v>
      </c>
      <c r="I429" s="697" t="e">
        <f t="shared" si="37"/>
        <v>#REF!</v>
      </c>
    </row>
    <row r="430" spans="1:9">
      <c r="A430" s="694">
        <v>1</v>
      </c>
      <c r="B430" s="686" t="s">
        <v>1183</v>
      </c>
      <c r="C430" s="688">
        <v>114083328.5</v>
      </c>
      <c r="D430" s="688">
        <v>118894575.31</v>
      </c>
      <c r="E430" s="688">
        <v>114083328.5</v>
      </c>
      <c r="F430" s="688">
        <v>38006119.310000002</v>
      </c>
      <c r="G430" s="688">
        <v>76077209.189999998</v>
      </c>
      <c r="H430" s="688">
        <v>76077209.189999998</v>
      </c>
      <c r="I430" s="688" t="e">
        <f>#REF!-C430</f>
        <v>#REF!</v>
      </c>
    </row>
    <row r="431" spans="1:9">
      <c r="A431" s="694">
        <v>2</v>
      </c>
      <c r="B431" s="686" t="s">
        <v>422</v>
      </c>
      <c r="C431" s="688">
        <v>350717583.51999998</v>
      </c>
      <c r="D431" s="688">
        <v>359308482.07999998</v>
      </c>
      <c r="E431" s="688">
        <v>350717583.51999998</v>
      </c>
      <c r="F431" s="688">
        <v>72794899.450000003</v>
      </c>
      <c r="G431" s="688">
        <v>277922684.06999999</v>
      </c>
      <c r="H431" s="688">
        <v>277922684.06999999</v>
      </c>
      <c r="I431" s="688" t="e">
        <f>#REF!-C431</f>
        <v>#REF!</v>
      </c>
    </row>
    <row r="432" spans="1:9">
      <c r="A432" s="694">
        <v>3</v>
      </c>
      <c r="B432" s="686" t="s">
        <v>423</v>
      </c>
      <c r="C432" s="688">
        <v>228751178.87</v>
      </c>
      <c r="D432" s="688">
        <v>241263220.19999999</v>
      </c>
      <c r="E432" s="688">
        <v>228751178.87</v>
      </c>
      <c r="F432" s="688">
        <v>69759958.790000007</v>
      </c>
      <c r="G432" s="688">
        <v>158991220.08000001</v>
      </c>
      <c r="H432" s="688">
        <v>158991220.08000001</v>
      </c>
      <c r="I432" s="688" t="e">
        <f>#REF!-C432</f>
        <v>#REF!</v>
      </c>
    </row>
    <row r="433" spans="1:9">
      <c r="A433" s="694">
        <v>4</v>
      </c>
      <c r="B433" s="686" t="s">
        <v>424</v>
      </c>
      <c r="C433" s="688">
        <v>242908666.31999999</v>
      </c>
      <c r="D433" s="688">
        <v>252363251.43000001</v>
      </c>
      <c r="E433" s="688">
        <v>242908666.31999999</v>
      </c>
      <c r="F433" s="688">
        <v>112008048.14</v>
      </c>
      <c r="G433" s="688">
        <v>130900618.18000001</v>
      </c>
      <c r="H433" s="688">
        <v>130900618.18000001</v>
      </c>
      <c r="I433" s="688" t="e">
        <f>#REF!-C433</f>
        <v>#REF!</v>
      </c>
    </row>
    <row r="434" spans="1:9">
      <c r="A434" s="694">
        <v>5</v>
      </c>
      <c r="B434" s="686" t="s">
        <v>425</v>
      </c>
      <c r="C434" s="688">
        <v>184395572.22999999</v>
      </c>
      <c r="D434" s="688">
        <v>187061470.50999999</v>
      </c>
      <c r="E434" s="688">
        <v>184395572.22999999</v>
      </c>
      <c r="F434" s="688">
        <v>31825873.989999998</v>
      </c>
      <c r="G434" s="688">
        <v>152569698.24000001</v>
      </c>
      <c r="H434" s="688">
        <v>152569698.24000001</v>
      </c>
      <c r="I434" s="688" t="e">
        <f>#REF!-C434</f>
        <v>#REF!</v>
      </c>
    </row>
    <row r="435" spans="1:9">
      <c r="A435" s="694">
        <v>6</v>
      </c>
      <c r="B435" s="686" t="s">
        <v>426</v>
      </c>
      <c r="C435" s="688">
        <v>390174000.07999998</v>
      </c>
      <c r="D435" s="688">
        <v>393313670.07999998</v>
      </c>
      <c r="E435" s="688">
        <v>390174000.07999998</v>
      </c>
      <c r="F435" s="688">
        <v>106640884.53</v>
      </c>
      <c r="G435" s="688">
        <v>283533115.55000001</v>
      </c>
      <c r="H435" s="688">
        <v>283533115.55000001</v>
      </c>
      <c r="I435" s="688" t="e">
        <f>#REF!-C435</f>
        <v>#REF!</v>
      </c>
    </row>
    <row r="436" spans="1:9">
      <c r="A436" s="685">
        <v>7</v>
      </c>
      <c r="B436" s="686" t="s">
        <v>427</v>
      </c>
      <c r="C436" s="688">
        <v>338127806.99000001</v>
      </c>
      <c r="D436" s="688">
        <v>339276862.81</v>
      </c>
      <c r="E436" s="688">
        <v>338127806.99000001</v>
      </c>
      <c r="F436" s="688">
        <v>137261744.96000001</v>
      </c>
      <c r="G436" s="688">
        <v>200866062.03</v>
      </c>
      <c r="H436" s="688">
        <v>200866062.03</v>
      </c>
      <c r="I436" s="688" t="e">
        <f>#REF!-C436</f>
        <v>#REF!</v>
      </c>
    </row>
    <row r="437" spans="1:9">
      <c r="A437" s="694">
        <v>8</v>
      </c>
      <c r="B437" s="686" t="s">
        <v>1184</v>
      </c>
      <c r="C437" s="688">
        <v>255449399.09999999</v>
      </c>
      <c r="D437" s="688">
        <v>286138434.48000002</v>
      </c>
      <c r="E437" s="688">
        <v>255449399.09999999</v>
      </c>
      <c r="F437" s="688">
        <v>138992434.72999999</v>
      </c>
      <c r="G437" s="688">
        <v>116456964.37</v>
      </c>
      <c r="H437" s="688">
        <v>116456964.37</v>
      </c>
      <c r="I437" s="688" t="e">
        <f>#REF!-C437</f>
        <v>#REF!</v>
      </c>
    </row>
    <row r="438" spans="1:9">
      <c r="A438" s="685">
        <v>9</v>
      </c>
      <c r="B438" s="686" t="s">
        <v>428</v>
      </c>
      <c r="C438" s="688">
        <v>347708157.41000003</v>
      </c>
      <c r="D438" s="688">
        <v>355312643.74000001</v>
      </c>
      <c r="E438" s="688">
        <v>347708157.41000003</v>
      </c>
      <c r="F438" s="688">
        <v>49038820.719999999</v>
      </c>
      <c r="G438" s="688">
        <v>298669336.69</v>
      </c>
      <c r="H438" s="688">
        <v>298669336.69</v>
      </c>
      <c r="I438" s="688" t="e">
        <f>#REF!-C438</f>
        <v>#REF!</v>
      </c>
    </row>
    <row r="439" spans="1:9">
      <c r="A439" s="685">
        <v>10</v>
      </c>
      <c r="B439" s="686" t="s">
        <v>1185</v>
      </c>
      <c r="C439" s="688">
        <v>180953379.97999999</v>
      </c>
      <c r="D439" s="688">
        <v>182425108.91999999</v>
      </c>
      <c r="E439" s="688">
        <v>180953379.97999999</v>
      </c>
      <c r="F439" s="688">
        <v>58415964.549999997</v>
      </c>
      <c r="G439" s="688">
        <v>122537415.43000001</v>
      </c>
      <c r="H439" s="688">
        <v>122537415.43000001</v>
      </c>
      <c r="I439" s="688" t="e">
        <f>#REF!-C439</f>
        <v>#REF!</v>
      </c>
    </row>
    <row r="440" spans="1:9">
      <c r="A440" s="685">
        <v>11</v>
      </c>
      <c r="B440" s="686" t="s">
        <v>1186</v>
      </c>
      <c r="C440" s="688">
        <v>312866838.07999998</v>
      </c>
      <c r="D440" s="688">
        <v>315730059.01999998</v>
      </c>
      <c r="E440" s="688">
        <v>312866838.07999998</v>
      </c>
      <c r="F440" s="688">
        <v>88191574.489999995</v>
      </c>
      <c r="G440" s="688">
        <v>224675263.59</v>
      </c>
      <c r="H440" s="688">
        <v>224675263.59</v>
      </c>
      <c r="I440" s="688" t="e">
        <f>#REF!-C440</f>
        <v>#REF!</v>
      </c>
    </row>
    <row r="441" spans="1:9">
      <c r="A441" s="685">
        <v>12</v>
      </c>
      <c r="B441" s="686" t="s">
        <v>429</v>
      </c>
      <c r="C441" s="688">
        <v>180068835.50999999</v>
      </c>
      <c r="D441" s="688">
        <v>183216844.47999999</v>
      </c>
      <c r="E441" s="688">
        <v>180068835.50999999</v>
      </c>
      <c r="F441" s="688">
        <v>9199913.9600000009</v>
      </c>
      <c r="G441" s="688">
        <v>170868921.55000001</v>
      </c>
      <c r="H441" s="688">
        <v>170868921.55000001</v>
      </c>
      <c r="I441" s="688" t="e">
        <f>#REF!-C441</f>
        <v>#REF!</v>
      </c>
    </row>
    <row r="442" spans="1:9">
      <c r="A442" s="685">
        <v>13</v>
      </c>
      <c r="B442" s="686" t="s">
        <v>1187</v>
      </c>
      <c r="C442" s="688">
        <v>397000638.5</v>
      </c>
      <c r="D442" s="688">
        <v>402520430.94999999</v>
      </c>
      <c r="E442" s="688">
        <v>397000638.5</v>
      </c>
      <c r="F442" s="688">
        <v>93601207.980000004</v>
      </c>
      <c r="G442" s="688">
        <v>303399430.51999998</v>
      </c>
      <c r="H442" s="688">
        <v>303399430.51999998</v>
      </c>
      <c r="I442" s="688" t="e">
        <f>#REF!-C442</f>
        <v>#REF!</v>
      </c>
    </row>
    <row r="443" spans="1:9">
      <c r="A443" s="685">
        <v>14</v>
      </c>
      <c r="B443" s="686" t="s">
        <v>1188</v>
      </c>
      <c r="C443" s="688">
        <v>75457033.079999998</v>
      </c>
      <c r="D443" s="688">
        <v>82195284.269999996</v>
      </c>
      <c r="E443" s="688">
        <v>75457033.079999998</v>
      </c>
      <c r="F443" s="688">
        <v>14435846.41</v>
      </c>
      <c r="G443" s="688">
        <v>61021186.670000002</v>
      </c>
      <c r="H443" s="688">
        <v>61021186.670000002</v>
      </c>
      <c r="I443" s="688" t="e">
        <f>#REF!-C443</f>
        <v>#REF!</v>
      </c>
    </row>
    <row r="444" spans="1:9">
      <c r="A444" s="685">
        <v>15</v>
      </c>
      <c r="B444" s="686" t="s">
        <v>430</v>
      </c>
      <c r="C444" s="688">
        <v>184058165.13</v>
      </c>
      <c r="D444" s="688">
        <v>189669972.41999999</v>
      </c>
      <c r="E444" s="688">
        <v>184058165.13</v>
      </c>
      <c r="F444" s="688">
        <v>36683561.799999997</v>
      </c>
      <c r="G444" s="688">
        <v>147374603.33000001</v>
      </c>
      <c r="H444" s="688">
        <v>147374603.33000001</v>
      </c>
      <c r="I444" s="688" t="e">
        <f>#REF!-C444</f>
        <v>#REF!</v>
      </c>
    </row>
    <row r="445" spans="1:9">
      <c r="A445" s="685">
        <v>16</v>
      </c>
      <c r="B445" s="686" t="s">
        <v>1189</v>
      </c>
      <c r="C445" s="688">
        <v>213968744.24000001</v>
      </c>
      <c r="D445" s="688">
        <v>225423234.75999999</v>
      </c>
      <c r="E445" s="688">
        <v>213968744.24000001</v>
      </c>
      <c r="F445" s="688">
        <v>26551115.050000001</v>
      </c>
      <c r="G445" s="688">
        <v>187417629.19</v>
      </c>
      <c r="H445" s="688">
        <v>187417629.19</v>
      </c>
      <c r="I445" s="688" t="e">
        <f>#REF!-C445</f>
        <v>#REF!</v>
      </c>
    </row>
    <row r="446" spans="1:9">
      <c r="A446" s="685">
        <v>17</v>
      </c>
      <c r="B446" s="686" t="s">
        <v>431</v>
      </c>
      <c r="C446" s="688">
        <v>395928628.14999998</v>
      </c>
      <c r="D446" s="688">
        <v>406103236.51999998</v>
      </c>
      <c r="E446" s="688">
        <v>395928628.14999998</v>
      </c>
      <c r="F446" s="688">
        <v>55407799.950000003</v>
      </c>
      <c r="G446" s="688">
        <v>340520828.19999999</v>
      </c>
      <c r="H446" s="688">
        <v>340520828.19999999</v>
      </c>
      <c r="I446" s="688" t="e">
        <f>#REF!-C446</f>
        <v>#REF!</v>
      </c>
    </row>
    <row r="447" spans="1:9" s="698" customFormat="1">
      <c r="A447" s="695"/>
      <c r="B447" s="696" t="s">
        <v>1248</v>
      </c>
      <c r="C447" s="697">
        <f>SUM(C448:C464)</f>
        <v>47877056.910000004</v>
      </c>
      <c r="D447" s="697">
        <f>SUM(D448:D464)</f>
        <v>48759049.580000006</v>
      </c>
      <c r="E447" s="697">
        <f t="shared" ref="E447:I447" si="38">SUM(E448:E464)</f>
        <v>47877056.910000004</v>
      </c>
      <c r="F447" s="697">
        <f t="shared" si="38"/>
        <v>8829986.8300000001</v>
      </c>
      <c r="G447" s="697">
        <f t="shared" si="38"/>
        <v>39047070.079999998</v>
      </c>
      <c r="H447" s="697">
        <f t="shared" si="38"/>
        <v>39047070.079999998</v>
      </c>
      <c r="I447" s="697" t="e">
        <f t="shared" si="38"/>
        <v>#REF!</v>
      </c>
    </row>
    <row r="448" spans="1:9">
      <c r="A448" s="694">
        <v>1</v>
      </c>
      <c r="B448" s="686" t="s">
        <v>1183</v>
      </c>
      <c r="C448" s="688">
        <v>223798.81</v>
      </c>
      <c r="D448" s="688">
        <v>223798.81</v>
      </c>
      <c r="E448" s="688">
        <v>223798.81</v>
      </c>
      <c r="F448" s="688">
        <v>58240.92</v>
      </c>
      <c r="G448" s="688">
        <v>165557.89000000001</v>
      </c>
      <c r="H448" s="688">
        <v>165557.89000000001</v>
      </c>
      <c r="I448" s="688" t="e">
        <f>#REF!-C448</f>
        <v>#REF!</v>
      </c>
    </row>
    <row r="449" spans="1:9">
      <c r="A449" s="694">
        <v>2</v>
      </c>
      <c r="B449" s="686" t="s">
        <v>422</v>
      </c>
      <c r="C449" s="688"/>
      <c r="D449" s="688"/>
      <c r="E449" s="688"/>
      <c r="F449" s="688"/>
      <c r="G449" s="688"/>
      <c r="H449" s="688"/>
      <c r="I449" s="688" t="e">
        <f>#REF!-C449</f>
        <v>#REF!</v>
      </c>
    </row>
    <row r="450" spans="1:9">
      <c r="A450" s="694">
        <v>3</v>
      </c>
      <c r="B450" s="686" t="s">
        <v>423</v>
      </c>
      <c r="C450" s="688"/>
      <c r="D450" s="688"/>
      <c r="E450" s="688"/>
      <c r="F450" s="688"/>
      <c r="G450" s="688"/>
      <c r="H450" s="688"/>
      <c r="I450" s="688" t="e">
        <f>#REF!-C450</f>
        <v>#REF!</v>
      </c>
    </row>
    <row r="451" spans="1:9">
      <c r="A451" s="694">
        <v>4</v>
      </c>
      <c r="B451" s="686" t="s">
        <v>424</v>
      </c>
      <c r="C451" s="688">
        <v>1936576.38</v>
      </c>
      <c r="D451" s="688">
        <v>1954363.52</v>
      </c>
      <c r="E451" s="688">
        <v>1936576.38</v>
      </c>
      <c r="F451" s="688">
        <v>985940.13</v>
      </c>
      <c r="G451" s="688">
        <v>950636.25</v>
      </c>
      <c r="H451" s="688">
        <v>950636.25</v>
      </c>
      <c r="I451" s="688" t="e">
        <f>#REF!-C451</f>
        <v>#REF!</v>
      </c>
    </row>
    <row r="452" spans="1:9">
      <c r="A452" s="694">
        <v>5</v>
      </c>
      <c r="B452" s="686" t="s">
        <v>425</v>
      </c>
      <c r="C452" s="688">
        <v>18720250.739999998</v>
      </c>
      <c r="D452" s="688">
        <v>18768159.620000001</v>
      </c>
      <c r="E452" s="688">
        <v>18720250.739999998</v>
      </c>
      <c r="F452" s="688">
        <v>2774238.32</v>
      </c>
      <c r="G452" s="688">
        <v>15946012.42</v>
      </c>
      <c r="H452" s="688">
        <v>15946012.42</v>
      </c>
      <c r="I452" s="688" t="e">
        <f>#REF!-C452</f>
        <v>#REF!</v>
      </c>
    </row>
    <row r="453" spans="1:9">
      <c r="A453" s="694">
        <v>6</v>
      </c>
      <c r="B453" s="686" t="s">
        <v>426</v>
      </c>
      <c r="C453" s="688">
        <v>3177551.19</v>
      </c>
      <c r="D453" s="688">
        <v>3213298.52</v>
      </c>
      <c r="E453" s="688">
        <v>3177551.19</v>
      </c>
      <c r="F453" s="688">
        <v>1102664.83</v>
      </c>
      <c r="G453" s="688">
        <v>2074886.36</v>
      </c>
      <c r="H453" s="688">
        <v>2074886.36</v>
      </c>
      <c r="I453" s="688" t="e">
        <f>#REF!-C453</f>
        <v>#REF!</v>
      </c>
    </row>
    <row r="454" spans="1:9">
      <c r="A454" s="685">
        <v>7</v>
      </c>
      <c r="B454" s="686" t="s">
        <v>427</v>
      </c>
      <c r="C454" s="688">
        <v>138333.9</v>
      </c>
      <c r="D454" s="688">
        <v>265809.03999999998</v>
      </c>
      <c r="E454" s="688">
        <v>138333.9</v>
      </c>
      <c r="F454" s="688">
        <v>97884.33</v>
      </c>
      <c r="G454" s="688">
        <v>40449.57</v>
      </c>
      <c r="H454" s="688">
        <v>40449.57</v>
      </c>
      <c r="I454" s="688" t="e">
        <f>#REF!-C454</f>
        <v>#REF!</v>
      </c>
    </row>
    <row r="455" spans="1:9">
      <c r="A455" s="694">
        <v>8</v>
      </c>
      <c r="B455" s="686" t="s">
        <v>1184</v>
      </c>
      <c r="C455" s="688"/>
      <c r="D455" s="688"/>
      <c r="E455" s="688"/>
      <c r="F455" s="688"/>
      <c r="G455" s="688"/>
      <c r="H455" s="688"/>
      <c r="I455" s="688" t="e">
        <f>#REF!-C455</f>
        <v>#REF!</v>
      </c>
    </row>
    <row r="456" spans="1:9">
      <c r="A456" s="685">
        <v>9</v>
      </c>
      <c r="B456" s="686" t="s">
        <v>428</v>
      </c>
      <c r="C456" s="688">
        <v>31280.99</v>
      </c>
      <c r="D456" s="688">
        <v>31280.99</v>
      </c>
      <c r="E456" s="688">
        <v>31280.99</v>
      </c>
      <c r="F456" s="688"/>
      <c r="G456" s="688">
        <v>31280.99</v>
      </c>
      <c r="H456" s="688">
        <v>31280.99</v>
      </c>
      <c r="I456" s="688" t="e">
        <f>#REF!-C456</f>
        <v>#REF!</v>
      </c>
    </row>
    <row r="457" spans="1:9">
      <c r="A457" s="685">
        <v>10</v>
      </c>
      <c r="B457" s="686" t="s">
        <v>1185</v>
      </c>
      <c r="C457" s="688">
        <v>703494.5</v>
      </c>
      <c r="D457" s="688">
        <v>1054975.18</v>
      </c>
      <c r="E457" s="688">
        <v>703494.5</v>
      </c>
      <c r="F457" s="688"/>
      <c r="G457" s="688">
        <v>703494.5</v>
      </c>
      <c r="H457" s="688">
        <v>703494.5</v>
      </c>
      <c r="I457" s="688" t="e">
        <f>#REF!-C457</f>
        <v>#REF!</v>
      </c>
    </row>
    <row r="458" spans="1:9">
      <c r="A458" s="685">
        <v>11</v>
      </c>
      <c r="B458" s="686" t="s">
        <v>1186</v>
      </c>
      <c r="C458" s="688">
        <v>8272646.0999999996</v>
      </c>
      <c r="D458" s="688">
        <v>8272646.0999999996</v>
      </c>
      <c r="E458" s="688">
        <v>8272646.0999999996</v>
      </c>
      <c r="F458" s="688">
        <v>1111912.0900000001</v>
      </c>
      <c r="G458" s="688">
        <v>7160734.0099999998</v>
      </c>
      <c r="H458" s="688">
        <v>7160734.0099999998</v>
      </c>
      <c r="I458" s="688" t="e">
        <f>#REF!-C458</f>
        <v>#REF!</v>
      </c>
    </row>
    <row r="459" spans="1:9">
      <c r="A459" s="685">
        <v>12</v>
      </c>
      <c r="B459" s="686" t="s">
        <v>429</v>
      </c>
      <c r="C459" s="688">
        <v>3213338.31</v>
      </c>
      <c r="D459" s="688">
        <v>3213338.31</v>
      </c>
      <c r="E459" s="688">
        <v>3213338.31</v>
      </c>
      <c r="F459" s="688">
        <v>1485972.72</v>
      </c>
      <c r="G459" s="688">
        <v>1727365.59</v>
      </c>
      <c r="H459" s="688">
        <v>1727365.59</v>
      </c>
      <c r="I459" s="688" t="e">
        <f>#REF!-C459</f>
        <v>#REF!</v>
      </c>
    </row>
    <row r="460" spans="1:9">
      <c r="A460" s="685">
        <v>13</v>
      </c>
      <c r="B460" s="686" t="s">
        <v>1187</v>
      </c>
      <c r="C460" s="688"/>
      <c r="D460" s="688"/>
      <c r="E460" s="688"/>
      <c r="F460" s="688"/>
      <c r="G460" s="688"/>
      <c r="H460" s="688"/>
      <c r="I460" s="688" t="e">
        <f>#REF!-C460</f>
        <v>#REF!</v>
      </c>
    </row>
    <row r="461" spans="1:9">
      <c r="A461" s="685">
        <v>14</v>
      </c>
      <c r="B461" s="686" t="s">
        <v>1188</v>
      </c>
      <c r="C461" s="688"/>
      <c r="D461" s="688"/>
      <c r="E461" s="688"/>
      <c r="F461" s="688"/>
      <c r="G461" s="688"/>
      <c r="H461" s="688"/>
      <c r="I461" s="688" t="e">
        <f>#REF!-C461</f>
        <v>#REF!</v>
      </c>
    </row>
    <row r="462" spans="1:9">
      <c r="A462" s="685">
        <v>15</v>
      </c>
      <c r="B462" s="686" t="s">
        <v>430</v>
      </c>
      <c r="C462" s="688">
        <v>860797.82</v>
      </c>
      <c r="D462" s="688">
        <v>892232.09</v>
      </c>
      <c r="E462" s="688">
        <v>860797.82</v>
      </c>
      <c r="F462" s="688">
        <v>403966.55</v>
      </c>
      <c r="G462" s="688">
        <v>456831.27</v>
      </c>
      <c r="H462" s="688">
        <v>456831.27</v>
      </c>
      <c r="I462" s="688" t="e">
        <f>#REF!-C462</f>
        <v>#REF!</v>
      </c>
    </row>
    <row r="463" spans="1:9">
      <c r="A463" s="685">
        <v>16</v>
      </c>
      <c r="B463" s="686" t="s">
        <v>1189</v>
      </c>
      <c r="C463" s="688">
        <v>10598988.17</v>
      </c>
      <c r="D463" s="688">
        <v>10869147.4</v>
      </c>
      <c r="E463" s="688">
        <v>10598988.17</v>
      </c>
      <c r="F463" s="688">
        <v>809166.94</v>
      </c>
      <c r="G463" s="688">
        <v>9789821.2300000004</v>
      </c>
      <c r="H463" s="688">
        <v>9789821.2300000004</v>
      </c>
      <c r="I463" s="688" t="e">
        <f>#REF!-C463</f>
        <v>#REF!</v>
      </c>
    </row>
    <row r="464" spans="1:9">
      <c r="A464" s="685">
        <v>17</v>
      </c>
      <c r="B464" s="686" t="s">
        <v>431</v>
      </c>
      <c r="C464" s="688"/>
      <c r="D464" s="688"/>
      <c r="E464" s="688"/>
      <c r="F464" s="688"/>
      <c r="G464" s="688"/>
      <c r="H464" s="688"/>
      <c r="I464" s="688" t="e">
        <f>#REF!-C464</f>
        <v>#REF!</v>
      </c>
    </row>
    <row r="465" spans="1:9" s="698" customFormat="1">
      <c r="A465" s="695"/>
      <c r="B465" s="696" t="s">
        <v>1243</v>
      </c>
      <c r="C465" s="697">
        <f t="shared" ref="C465:I465" si="39">SUM(C466:C482)</f>
        <v>2769848201.5699997</v>
      </c>
      <c r="D465" s="697">
        <f t="shared" si="39"/>
        <v>2771415093.3000002</v>
      </c>
      <c r="E465" s="697">
        <f>SUM(E466:E482)</f>
        <v>2769848201.5699997</v>
      </c>
      <c r="F465" s="697">
        <f t="shared" si="39"/>
        <v>881692628.59000003</v>
      </c>
      <c r="G465" s="697">
        <f t="shared" si="39"/>
        <v>1888155572.9800003</v>
      </c>
      <c r="H465" s="697">
        <f t="shared" si="39"/>
        <v>1888155572.9800003</v>
      </c>
      <c r="I465" s="697" t="e">
        <f t="shared" si="39"/>
        <v>#REF!</v>
      </c>
    </row>
    <row r="466" spans="1:9">
      <c r="A466" s="694">
        <v>1</v>
      </c>
      <c r="B466" s="686" t="s">
        <v>1183</v>
      </c>
      <c r="C466" s="688">
        <v>53680680.399999999</v>
      </c>
      <c r="D466" s="688">
        <v>53393193.899999999</v>
      </c>
      <c r="E466" s="688">
        <v>53680680.399999999</v>
      </c>
      <c r="F466" s="688">
        <v>27435512.599999998</v>
      </c>
      <c r="G466" s="688">
        <f>E466-F466</f>
        <v>26245167.800000001</v>
      </c>
      <c r="H466" s="688">
        <f>G466</f>
        <v>26245167.800000001</v>
      </c>
      <c r="I466" s="688" t="e">
        <f>#REF!-C466</f>
        <v>#REF!</v>
      </c>
    </row>
    <row r="467" spans="1:9">
      <c r="A467" s="694">
        <v>2</v>
      </c>
      <c r="B467" s="686" t="s">
        <v>422</v>
      </c>
      <c r="C467" s="688">
        <v>136465199.95999998</v>
      </c>
      <c r="D467" s="688">
        <v>136108716.69999996</v>
      </c>
      <c r="E467" s="688">
        <v>136465199.95999998</v>
      </c>
      <c r="F467" s="688">
        <v>28785715.289999999</v>
      </c>
      <c r="G467" s="688">
        <f t="shared" ref="G467:G482" si="40">E467-F467</f>
        <v>107679484.66999999</v>
      </c>
      <c r="H467" s="688">
        <f t="shared" ref="H467:H482" si="41">G467</f>
        <v>107679484.66999999</v>
      </c>
      <c r="I467" s="688" t="e">
        <f>#REF!-C467</f>
        <v>#REF!</v>
      </c>
    </row>
    <row r="468" spans="1:9">
      <c r="A468" s="694">
        <v>3</v>
      </c>
      <c r="B468" s="686" t="s">
        <v>423</v>
      </c>
      <c r="C468" s="688">
        <v>208516076.40000001</v>
      </c>
      <c r="D468" s="688">
        <v>208605807.94</v>
      </c>
      <c r="E468" s="688">
        <v>208516076.40000001</v>
      </c>
      <c r="F468" s="688">
        <v>40603235.769999996</v>
      </c>
      <c r="G468" s="688">
        <f t="shared" si="40"/>
        <v>167912840.63</v>
      </c>
      <c r="H468" s="688">
        <f t="shared" si="41"/>
        <v>167912840.63</v>
      </c>
      <c r="I468" s="688" t="e">
        <f>#REF!-C468</f>
        <v>#REF!</v>
      </c>
    </row>
    <row r="469" spans="1:9">
      <c r="A469" s="694">
        <v>4</v>
      </c>
      <c r="B469" s="686" t="s">
        <v>424</v>
      </c>
      <c r="C469" s="688">
        <v>147775778.24999997</v>
      </c>
      <c r="D469" s="688">
        <v>147775778.24999997</v>
      </c>
      <c r="E469" s="688">
        <v>147775778.24999997</v>
      </c>
      <c r="F469" s="688">
        <v>50795927.129999995</v>
      </c>
      <c r="G469" s="688">
        <f t="shared" si="40"/>
        <v>96979851.119999975</v>
      </c>
      <c r="H469" s="688">
        <f t="shared" si="41"/>
        <v>96979851.119999975</v>
      </c>
      <c r="I469" s="688" t="e">
        <f>#REF!-C469</f>
        <v>#REF!</v>
      </c>
    </row>
    <row r="470" spans="1:9">
      <c r="A470" s="694">
        <v>5</v>
      </c>
      <c r="B470" s="686" t="s">
        <v>425</v>
      </c>
      <c r="C470" s="688">
        <v>183925416.39999998</v>
      </c>
      <c r="D470" s="688">
        <v>182158967.69999999</v>
      </c>
      <c r="E470" s="688">
        <v>183925416.39999998</v>
      </c>
      <c r="F470" s="688">
        <v>50674425.5</v>
      </c>
      <c r="G470" s="688">
        <f t="shared" si="40"/>
        <v>133250990.89999998</v>
      </c>
      <c r="H470" s="688">
        <f t="shared" si="41"/>
        <v>133250990.89999998</v>
      </c>
      <c r="I470" s="688" t="e">
        <f>#REF!-C470</f>
        <v>#REF!</v>
      </c>
    </row>
    <row r="471" spans="1:9">
      <c r="A471" s="694">
        <v>6</v>
      </c>
      <c r="B471" s="686" t="s">
        <v>426</v>
      </c>
      <c r="C471" s="688">
        <v>402671578.25999999</v>
      </c>
      <c r="D471" s="688">
        <v>403672274.81</v>
      </c>
      <c r="E471" s="688">
        <v>402671578.25999999</v>
      </c>
      <c r="F471" s="688">
        <v>101970148.71000001</v>
      </c>
      <c r="G471" s="688">
        <f t="shared" si="40"/>
        <v>300701429.54999995</v>
      </c>
      <c r="H471" s="688">
        <f t="shared" si="41"/>
        <v>300701429.54999995</v>
      </c>
      <c r="I471" s="688" t="e">
        <f>#REF!-C471</f>
        <v>#REF!</v>
      </c>
    </row>
    <row r="472" spans="1:9" s="689" customFormat="1" ht="15" customHeight="1">
      <c r="A472" s="685">
        <v>7</v>
      </c>
      <c r="B472" s="686" t="s">
        <v>427</v>
      </c>
      <c r="C472" s="688">
        <v>299962563.58000004</v>
      </c>
      <c r="D472" s="688">
        <v>299962563.58000004</v>
      </c>
      <c r="E472" s="688">
        <v>299962563.58000004</v>
      </c>
      <c r="F472" s="688">
        <v>139139709.33999997</v>
      </c>
      <c r="G472" s="688">
        <f t="shared" si="40"/>
        <v>160822854.24000007</v>
      </c>
      <c r="H472" s="688">
        <f t="shared" si="41"/>
        <v>160822854.24000007</v>
      </c>
      <c r="I472" s="688" t="e">
        <f>#REF!-C472</f>
        <v>#REF!</v>
      </c>
    </row>
    <row r="473" spans="1:9" s="689" customFormat="1" ht="15" customHeight="1">
      <c r="A473" s="685">
        <v>8</v>
      </c>
      <c r="B473" s="686" t="s">
        <v>1184</v>
      </c>
      <c r="C473" s="688">
        <v>145115013.32000002</v>
      </c>
      <c r="D473" s="688">
        <v>145115013.32000002</v>
      </c>
      <c r="E473" s="688">
        <v>145115013.32000002</v>
      </c>
      <c r="F473" s="688">
        <v>56712544.450000003</v>
      </c>
      <c r="G473" s="688">
        <f t="shared" si="40"/>
        <v>88402468.87000002</v>
      </c>
      <c r="H473" s="688">
        <f t="shared" si="41"/>
        <v>88402468.87000002</v>
      </c>
      <c r="I473" s="688" t="e">
        <f>#REF!-C473</f>
        <v>#REF!</v>
      </c>
    </row>
    <row r="474" spans="1:9" s="689" customFormat="1">
      <c r="A474" s="685">
        <v>9</v>
      </c>
      <c r="B474" s="686" t="s">
        <v>428</v>
      </c>
      <c r="C474" s="688">
        <v>129026890.31</v>
      </c>
      <c r="D474" s="688">
        <v>130761476.94999999</v>
      </c>
      <c r="E474" s="688">
        <v>129026890.31</v>
      </c>
      <c r="F474" s="688">
        <v>49394921.640000008</v>
      </c>
      <c r="G474" s="688">
        <f t="shared" si="40"/>
        <v>79631968.669999987</v>
      </c>
      <c r="H474" s="688">
        <f t="shared" si="41"/>
        <v>79631968.669999987</v>
      </c>
      <c r="I474" s="688" t="e">
        <f>#REF!-C474</f>
        <v>#REF!</v>
      </c>
    </row>
    <row r="475" spans="1:9" s="689" customFormat="1">
      <c r="A475" s="685">
        <v>10</v>
      </c>
      <c r="B475" s="686" t="s">
        <v>1185</v>
      </c>
      <c r="C475" s="688">
        <v>81262869.339999974</v>
      </c>
      <c r="D475" s="688">
        <v>81262869.339999974</v>
      </c>
      <c r="E475" s="688">
        <v>81262869.339999974</v>
      </c>
      <c r="F475" s="688">
        <v>40786520.429999992</v>
      </c>
      <c r="G475" s="688">
        <f t="shared" si="40"/>
        <v>40476348.909999982</v>
      </c>
      <c r="H475" s="688">
        <f t="shared" si="41"/>
        <v>40476348.909999982</v>
      </c>
      <c r="I475" s="688" t="e">
        <f>#REF!-C475</f>
        <v>#REF!</v>
      </c>
    </row>
    <row r="476" spans="1:9" s="689" customFormat="1">
      <c r="A476" s="685">
        <v>11</v>
      </c>
      <c r="B476" s="686" t="s">
        <v>1186</v>
      </c>
      <c r="C476" s="688">
        <v>247351051.10000002</v>
      </c>
      <c r="D476" s="688">
        <v>247351051.10000002</v>
      </c>
      <c r="E476" s="688">
        <v>247351051.10000002</v>
      </c>
      <c r="F476" s="688">
        <v>99838193.430000007</v>
      </c>
      <c r="G476" s="688">
        <f t="shared" si="40"/>
        <v>147512857.67000002</v>
      </c>
      <c r="H476" s="688">
        <f t="shared" si="41"/>
        <v>147512857.67000002</v>
      </c>
      <c r="I476" s="688" t="e">
        <f>#REF!-C476</f>
        <v>#REF!</v>
      </c>
    </row>
    <row r="477" spans="1:9">
      <c r="A477" s="685">
        <v>12</v>
      </c>
      <c r="B477" s="686" t="s">
        <v>429</v>
      </c>
      <c r="C477" s="688">
        <v>96911381.780000001</v>
      </c>
      <c r="D477" s="688">
        <v>96911381.780000001</v>
      </c>
      <c r="E477" s="688">
        <v>96911381.780000001</v>
      </c>
      <c r="F477" s="688">
        <v>32627950.920000002</v>
      </c>
      <c r="G477" s="688">
        <f t="shared" si="40"/>
        <v>64283430.859999999</v>
      </c>
      <c r="H477" s="688">
        <f t="shared" si="41"/>
        <v>64283430.859999999</v>
      </c>
      <c r="I477" s="688" t="e">
        <f>#REF!-C477</f>
        <v>#REF!</v>
      </c>
    </row>
    <row r="478" spans="1:9">
      <c r="A478" s="685">
        <v>13</v>
      </c>
      <c r="B478" s="686" t="s">
        <v>1187</v>
      </c>
      <c r="C478" s="688">
        <v>104866475.03</v>
      </c>
      <c r="D478" s="688">
        <v>104866475.03</v>
      </c>
      <c r="E478" s="688">
        <v>104866475.03</v>
      </c>
      <c r="F478" s="688">
        <v>25768755.639999993</v>
      </c>
      <c r="G478" s="688">
        <f t="shared" si="40"/>
        <v>79097719.390000015</v>
      </c>
      <c r="H478" s="688">
        <f t="shared" si="41"/>
        <v>79097719.390000015</v>
      </c>
      <c r="I478" s="688" t="e">
        <f>#REF!-C478</f>
        <v>#REF!</v>
      </c>
    </row>
    <row r="479" spans="1:9">
      <c r="A479" s="685">
        <v>14</v>
      </c>
      <c r="B479" s="686" t="s">
        <v>1188</v>
      </c>
      <c r="C479" s="688">
        <v>113579665.09</v>
      </c>
      <c r="D479" s="688">
        <v>113579665.09</v>
      </c>
      <c r="E479" s="688">
        <v>113579665.09</v>
      </c>
      <c r="F479" s="688">
        <v>24793373.240000006</v>
      </c>
      <c r="G479" s="688">
        <f t="shared" si="40"/>
        <v>88786291.849999994</v>
      </c>
      <c r="H479" s="688">
        <f t="shared" si="41"/>
        <v>88786291.849999994</v>
      </c>
      <c r="I479" s="688" t="e">
        <f>#REF!-C479</f>
        <v>#REF!</v>
      </c>
    </row>
    <row r="480" spans="1:9">
      <c r="A480" s="685">
        <v>15</v>
      </c>
      <c r="B480" s="686" t="s">
        <v>430</v>
      </c>
      <c r="C480" s="688">
        <v>133070904.19</v>
      </c>
      <c r="D480" s="688">
        <v>133070904.19</v>
      </c>
      <c r="E480" s="688">
        <v>133070904.19</v>
      </c>
      <c r="F480" s="688">
        <v>48857082.459999993</v>
      </c>
      <c r="G480" s="688">
        <f t="shared" si="40"/>
        <v>84213821.730000004</v>
      </c>
      <c r="H480" s="688">
        <f t="shared" si="41"/>
        <v>84213821.730000004</v>
      </c>
      <c r="I480" s="688" t="e">
        <f>#REF!-C480</f>
        <v>#REF!</v>
      </c>
    </row>
    <row r="481" spans="1:9">
      <c r="A481" s="685">
        <v>16</v>
      </c>
      <c r="B481" s="686" t="s">
        <v>1189</v>
      </c>
      <c r="C481" s="688">
        <v>96331898.409999982</v>
      </c>
      <c r="D481" s="688">
        <v>96331898.409999982</v>
      </c>
      <c r="E481" s="688">
        <v>96331898.409999982</v>
      </c>
      <c r="F481" s="688">
        <v>38593611.200000003</v>
      </c>
      <c r="G481" s="688">
        <f t="shared" si="40"/>
        <v>57738287.209999979</v>
      </c>
      <c r="H481" s="688">
        <f t="shared" si="41"/>
        <v>57738287.209999979</v>
      </c>
      <c r="I481" s="688" t="e">
        <f>#REF!-C481</f>
        <v>#REF!</v>
      </c>
    </row>
    <row r="482" spans="1:9">
      <c r="A482" s="685">
        <v>17</v>
      </c>
      <c r="B482" s="686" t="s">
        <v>431</v>
      </c>
      <c r="C482" s="688">
        <v>189334759.75</v>
      </c>
      <c r="D482" s="688">
        <v>190487055.21000001</v>
      </c>
      <c r="E482" s="688">
        <v>189334759.75</v>
      </c>
      <c r="F482" s="688">
        <v>24915000.84</v>
      </c>
      <c r="G482" s="688">
        <f t="shared" si="40"/>
        <v>164419758.91</v>
      </c>
      <c r="H482" s="688">
        <f t="shared" si="41"/>
        <v>164419758.91</v>
      </c>
      <c r="I482" s="688" t="e">
        <f>#REF!-C482</f>
        <v>#REF!</v>
      </c>
    </row>
    <row r="483" spans="1:9" s="698" customFormat="1">
      <c r="A483" s="695"/>
      <c r="B483" s="696" t="s">
        <v>1249</v>
      </c>
      <c r="C483" s="697">
        <f t="shared" ref="C483:I483" si="42">SUM(C484:C500)</f>
        <v>110903466531.41998</v>
      </c>
      <c r="D483" s="697">
        <f t="shared" si="42"/>
        <v>20101984795.690002</v>
      </c>
      <c r="E483" s="697">
        <f t="shared" si="42"/>
        <v>110903466531.41998</v>
      </c>
      <c r="F483" s="697">
        <f t="shared" si="42"/>
        <v>35709234531.859993</v>
      </c>
      <c r="G483" s="697">
        <f t="shared" si="42"/>
        <v>75194231999.560013</v>
      </c>
      <c r="H483" s="697">
        <f t="shared" si="42"/>
        <v>75194231999.560013</v>
      </c>
      <c r="I483" s="697" t="e">
        <f t="shared" si="42"/>
        <v>#REF!</v>
      </c>
    </row>
    <row r="484" spans="1:9">
      <c r="A484" s="694">
        <v>1</v>
      </c>
      <c r="B484" s="686" t="s">
        <v>1183</v>
      </c>
      <c r="C484" s="688">
        <v>4686768693.4799995</v>
      </c>
      <c r="D484" s="688">
        <v>894917490.19000006</v>
      </c>
      <c r="E484" s="688">
        <v>4686768693.4799995</v>
      </c>
      <c r="F484" s="688">
        <v>1707427174.0599999</v>
      </c>
      <c r="G484" s="688">
        <f>E484-F484</f>
        <v>2979341519.4199996</v>
      </c>
      <c r="H484" s="688">
        <f>G484</f>
        <v>2979341519.4199996</v>
      </c>
      <c r="I484" s="688" t="e">
        <f>#REF!-C484</f>
        <v>#REF!</v>
      </c>
    </row>
    <row r="485" spans="1:9">
      <c r="A485" s="694">
        <v>2</v>
      </c>
      <c r="B485" s="686" t="s">
        <v>422</v>
      </c>
      <c r="C485" s="688">
        <v>3544712450.98</v>
      </c>
      <c r="D485" s="688">
        <v>344389384.70999998</v>
      </c>
      <c r="E485" s="688">
        <v>3544712450.98</v>
      </c>
      <c r="F485" s="688">
        <v>1049018807.13</v>
      </c>
      <c r="G485" s="688">
        <f t="shared" ref="G485:G500" si="43">E485-F485</f>
        <v>2495693643.8499999</v>
      </c>
      <c r="H485" s="688">
        <f t="shared" ref="H485:H500" si="44">G485</f>
        <v>2495693643.8499999</v>
      </c>
      <c r="I485" s="688" t="e">
        <f>#REF!-C485</f>
        <v>#REF!</v>
      </c>
    </row>
    <row r="486" spans="1:9">
      <c r="A486" s="694">
        <v>3</v>
      </c>
      <c r="B486" s="686" t="s">
        <v>423</v>
      </c>
      <c r="C486" s="688">
        <v>6274547527</v>
      </c>
      <c r="D486" s="688">
        <v>367823164</v>
      </c>
      <c r="E486" s="688">
        <v>6274547527</v>
      </c>
      <c r="F486" s="688">
        <v>1889153322.48</v>
      </c>
      <c r="G486" s="688">
        <f t="shared" si="43"/>
        <v>4385394204.5200005</v>
      </c>
      <c r="H486" s="688">
        <f t="shared" si="44"/>
        <v>4385394204.5200005</v>
      </c>
      <c r="I486" s="688" t="e">
        <f>#REF!-C486</f>
        <v>#REF!</v>
      </c>
    </row>
    <row r="487" spans="1:9">
      <c r="A487" s="694">
        <v>4</v>
      </c>
      <c r="B487" s="686" t="s">
        <v>424</v>
      </c>
      <c r="C487" s="688">
        <v>2872033460.77</v>
      </c>
      <c r="D487" s="688">
        <v>361437871.79000002</v>
      </c>
      <c r="E487" s="688">
        <v>2872033460.77</v>
      </c>
      <c r="F487" s="688">
        <v>984906006.49000001</v>
      </c>
      <c r="G487" s="688">
        <f t="shared" si="43"/>
        <v>1887127454.28</v>
      </c>
      <c r="H487" s="688">
        <f t="shared" si="44"/>
        <v>1887127454.28</v>
      </c>
      <c r="I487" s="688" t="e">
        <f>#REF!-C487</f>
        <v>#REF!</v>
      </c>
    </row>
    <row r="488" spans="1:9" ht="29.25" customHeight="1">
      <c r="A488" s="694">
        <v>5</v>
      </c>
      <c r="B488" s="686" t="s">
        <v>425</v>
      </c>
      <c r="C488" s="688">
        <v>8814852216.2299995</v>
      </c>
      <c r="D488" s="688">
        <v>1924781692.8199999</v>
      </c>
      <c r="E488" s="688">
        <v>8814852216.2299995</v>
      </c>
      <c r="F488" s="688">
        <v>2344247705.6999998</v>
      </c>
      <c r="G488" s="688">
        <f t="shared" si="43"/>
        <v>6470604510.5299997</v>
      </c>
      <c r="H488" s="688">
        <f t="shared" si="44"/>
        <v>6470604510.5299997</v>
      </c>
      <c r="I488" s="688" t="e">
        <f>#REF!-C488</f>
        <v>#REF!</v>
      </c>
    </row>
    <row r="489" spans="1:9">
      <c r="A489" s="694">
        <v>6</v>
      </c>
      <c r="B489" s="686" t="s">
        <v>426</v>
      </c>
      <c r="C489" s="688">
        <v>16699512335.5</v>
      </c>
      <c r="D489" s="688">
        <v>6592466090.25</v>
      </c>
      <c r="E489" s="688">
        <v>16699512335.5</v>
      </c>
      <c r="F489" s="688">
        <v>3951195807.9000001</v>
      </c>
      <c r="G489" s="688">
        <f t="shared" si="43"/>
        <v>12748316527.6</v>
      </c>
      <c r="H489" s="688">
        <f t="shared" si="44"/>
        <v>12748316527.6</v>
      </c>
      <c r="I489" s="688" t="e">
        <f>#REF!-C489</f>
        <v>#REF!</v>
      </c>
    </row>
    <row r="490" spans="1:9" s="689" customFormat="1">
      <c r="A490" s="685">
        <v>7</v>
      </c>
      <c r="B490" s="686" t="s">
        <v>427</v>
      </c>
      <c r="C490" s="688">
        <v>14141282340.940001</v>
      </c>
      <c r="D490" s="688"/>
      <c r="E490" s="688">
        <v>14141282340.940001</v>
      </c>
      <c r="F490" s="688">
        <v>6276605493.9799995</v>
      </c>
      <c r="G490" s="688">
        <f t="shared" si="43"/>
        <v>7864676846.960001</v>
      </c>
      <c r="H490" s="688">
        <f t="shared" si="44"/>
        <v>7864676846.960001</v>
      </c>
      <c r="I490" s="688" t="e">
        <f>#REF!-C490</f>
        <v>#REF!</v>
      </c>
    </row>
    <row r="491" spans="1:9" s="689" customFormat="1">
      <c r="A491" s="685">
        <v>8</v>
      </c>
      <c r="B491" s="686" t="s">
        <v>1184</v>
      </c>
      <c r="C491" s="688">
        <v>6483780868.9499998</v>
      </c>
      <c r="D491" s="688">
        <v>2614158418.0900002</v>
      </c>
      <c r="E491" s="688">
        <v>6483780868.9499998</v>
      </c>
      <c r="F491" s="688">
        <v>2713372260.7800002</v>
      </c>
      <c r="G491" s="688">
        <f t="shared" si="43"/>
        <v>3770408608.1699996</v>
      </c>
      <c r="H491" s="688">
        <f t="shared" si="44"/>
        <v>3770408608.1699996</v>
      </c>
      <c r="I491" s="688" t="e">
        <f>#REF!-C491</f>
        <v>#REF!</v>
      </c>
    </row>
    <row r="492" spans="1:9">
      <c r="A492" s="685">
        <v>9</v>
      </c>
      <c r="B492" s="686" t="s">
        <v>428</v>
      </c>
      <c r="C492" s="688">
        <v>4280036660.5600004</v>
      </c>
      <c r="D492" s="688">
        <v>0</v>
      </c>
      <c r="E492" s="688">
        <v>4280036660.5600004</v>
      </c>
      <c r="F492" s="688">
        <v>1589565000.1900003</v>
      </c>
      <c r="G492" s="688">
        <f t="shared" si="43"/>
        <v>2690471660.3699999</v>
      </c>
      <c r="H492" s="688">
        <f t="shared" si="44"/>
        <v>2690471660.3699999</v>
      </c>
      <c r="I492" s="688" t="e">
        <f>#REF!-C492</f>
        <v>#REF!</v>
      </c>
    </row>
    <row r="493" spans="1:9">
      <c r="A493" s="685">
        <v>10</v>
      </c>
      <c r="B493" s="686" t="s">
        <v>1185</v>
      </c>
      <c r="C493" s="688">
        <v>3636522992.02</v>
      </c>
      <c r="D493" s="688">
        <v>291811397.19999999</v>
      </c>
      <c r="E493" s="688">
        <v>3636522992.02</v>
      </c>
      <c r="F493" s="688">
        <v>1599802792.52</v>
      </c>
      <c r="G493" s="688">
        <f t="shared" si="43"/>
        <v>2036720199.5</v>
      </c>
      <c r="H493" s="688">
        <f t="shared" si="44"/>
        <v>2036720199.5</v>
      </c>
      <c r="I493" s="688" t="e">
        <f>#REF!-C493</f>
        <v>#REF!</v>
      </c>
    </row>
    <row r="494" spans="1:9">
      <c r="A494" s="685">
        <v>11</v>
      </c>
      <c r="B494" s="686" t="s">
        <v>1186</v>
      </c>
      <c r="C494" s="688">
        <v>10178190702.060003</v>
      </c>
      <c r="D494" s="688">
        <v>1704958016.99</v>
      </c>
      <c r="E494" s="688">
        <v>10178190702.060003</v>
      </c>
      <c r="F494" s="688">
        <v>3193802719.79</v>
      </c>
      <c r="G494" s="688">
        <f t="shared" si="43"/>
        <v>6984387982.2700033</v>
      </c>
      <c r="H494" s="688">
        <f t="shared" si="44"/>
        <v>6984387982.2700033</v>
      </c>
      <c r="I494" s="688" t="e">
        <f>#REF!-C494</f>
        <v>#REF!</v>
      </c>
    </row>
    <row r="495" spans="1:9">
      <c r="A495" s="685">
        <v>12</v>
      </c>
      <c r="B495" s="686" t="s">
        <v>429</v>
      </c>
      <c r="C495" s="688">
        <v>4376628555</v>
      </c>
      <c r="D495" s="688"/>
      <c r="E495" s="688">
        <v>4376628555</v>
      </c>
      <c r="F495" s="688">
        <v>991037525.64999998</v>
      </c>
      <c r="G495" s="688">
        <f t="shared" si="43"/>
        <v>3385591029.3499999</v>
      </c>
      <c r="H495" s="688">
        <f t="shared" si="44"/>
        <v>3385591029.3499999</v>
      </c>
      <c r="I495" s="688" t="e">
        <f>#REF!-C495</f>
        <v>#REF!</v>
      </c>
    </row>
    <row r="496" spans="1:9">
      <c r="A496" s="685">
        <v>13</v>
      </c>
      <c r="B496" s="686" t="s">
        <v>1187</v>
      </c>
      <c r="C496" s="688">
        <v>3002986148.6700001</v>
      </c>
      <c r="D496" s="688">
        <v>312067052.66000003</v>
      </c>
      <c r="E496" s="688">
        <v>3002986148.6700001</v>
      </c>
      <c r="F496" s="688">
        <v>841422143.44000006</v>
      </c>
      <c r="G496" s="688">
        <f t="shared" si="43"/>
        <v>2161564005.23</v>
      </c>
      <c r="H496" s="688">
        <f t="shared" si="44"/>
        <v>2161564005.23</v>
      </c>
      <c r="I496" s="688" t="e">
        <f>#REF!-C496</f>
        <v>#REF!</v>
      </c>
    </row>
    <row r="497" spans="1:9">
      <c r="A497" s="685">
        <v>14</v>
      </c>
      <c r="B497" s="686" t="s">
        <v>1188</v>
      </c>
      <c r="C497" s="688">
        <v>2947615188.1999998</v>
      </c>
      <c r="D497" s="688"/>
      <c r="E497" s="688">
        <v>2947615188.1999998</v>
      </c>
      <c r="F497" s="688">
        <v>786967424.87</v>
      </c>
      <c r="G497" s="688">
        <f t="shared" si="43"/>
        <v>2160647763.3299999</v>
      </c>
      <c r="H497" s="688">
        <f t="shared" si="44"/>
        <v>2160647763.3299999</v>
      </c>
      <c r="I497" s="688" t="e">
        <f>#REF!-C497</f>
        <v>#REF!</v>
      </c>
    </row>
    <row r="498" spans="1:9">
      <c r="A498" s="685">
        <v>15</v>
      </c>
      <c r="B498" s="686" t="s">
        <v>430</v>
      </c>
      <c r="C498" s="688">
        <v>6365453035.8800001</v>
      </c>
      <c r="D498" s="688">
        <v>1211892292.53</v>
      </c>
      <c r="E498" s="688">
        <v>6365453035.8800001</v>
      </c>
      <c r="F498" s="688">
        <v>2249406057.0900002</v>
      </c>
      <c r="G498" s="688">
        <f t="shared" si="43"/>
        <v>4116046978.79</v>
      </c>
      <c r="H498" s="688">
        <f t="shared" si="44"/>
        <v>4116046978.79</v>
      </c>
      <c r="I498" s="688" t="e">
        <f>#REF!-C498</f>
        <v>#REF!</v>
      </c>
    </row>
    <row r="499" spans="1:9">
      <c r="A499" s="685">
        <v>16</v>
      </c>
      <c r="B499" s="686" t="s">
        <v>1189</v>
      </c>
      <c r="C499" s="688">
        <v>4271198766.9499998</v>
      </c>
      <c r="D499" s="688">
        <v>544857680.05999994</v>
      </c>
      <c r="E499" s="688">
        <v>4271198766.9499998</v>
      </c>
      <c r="F499" s="688">
        <v>1184822747.75</v>
      </c>
      <c r="G499" s="688">
        <f t="shared" si="43"/>
        <v>3086376019.1999998</v>
      </c>
      <c r="H499" s="688">
        <f t="shared" si="44"/>
        <v>3086376019.1999998</v>
      </c>
      <c r="I499" s="688" t="e">
        <f>#REF!-C499</f>
        <v>#REF!</v>
      </c>
    </row>
    <row r="500" spans="1:9">
      <c r="A500" s="685">
        <v>17</v>
      </c>
      <c r="B500" s="686" t="s">
        <v>431</v>
      </c>
      <c r="C500" s="688">
        <v>8327344588.2299995</v>
      </c>
      <c r="D500" s="688">
        <v>2936424244.4000001</v>
      </c>
      <c r="E500" s="688">
        <v>8327344588.2299995</v>
      </c>
      <c r="F500" s="688">
        <v>2356481542.04</v>
      </c>
      <c r="G500" s="688">
        <f t="shared" si="43"/>
        <v>5970863046.1899996</v>
      </c>
      <c r="H500" s="688">
        <f t="shared" si="44"/>
        <v>5970863046.1899996</v>
      </c>
      <c r="I500" s="688" t="e">
        <f>#REF!-C500</f>
        <v>#REF!</v>
      </c>
    </row>
    <row r="502" spans="1:9">
      <c r="E502" s="701"/>
    </row>
  </sheetData>
  <mergeCells count="11">
    <mergeCell ref="A1:H1"/>
    <mergeCell ref="A2:A4"/>
    <mergeCell ref="B2:B4"/>
    <mergeCell ref="C2:C4"/>
    <mergeCell ref="D2:G2"/>
    <mergeCell ref="H2:H4"/>
    <mergeCell ref="I2:I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T45"/>
  <sheetViews>
    <sheetView workbookViewId="0">
      <selection activeCell="N18" sqref="N18"/>
    </sheetView>
  </sheetViews>
  <sheetFormatPr defaultRowHeight="14.4"/>
  <cols>
    <col min="1" max="1" width="5.5546875" customWidth="1"/>
    <col min="2" max="2" width="10" customWidth="1"/>
    <col min="3" max="3" width="10.44140625" customWidth="1"/>
    <col min="4" max="4" width="18.5546875" customWidth="1"/>
    <col min="5" max="5" width="26" hidden="1" customWidth="1"/>
    <col min="6" max="6" width="15.88671875" hidden="1" customWidth="1"/>
    <col min="7" max="7" width="16.33203125" customWidth="1"/>
    <col min="8" max="8" width="16.88671875" customWidth="1"/>
    <col min="9" max="9" width="13.109375" customWidth="1"/>
    <col min="10" max="10" width="16.109375" customWidth="1"/>
    <col min="11" max="11" width="15.88671875" customWidth="1"/>
    <col min="12" max="12" width="16.44140625" customWidth="1"/>
    <col min="13" max="13" width="15.109375" customWidth="1"/>
    <col min="14" max="14" width="13.88671875" customWidth="1"/>
    <col min="15" max="15" width="16" customWidth="1"/>
    <col min="16" max="16" width="16.6640625" customWidth="1"/>
    <col min="17" max="17" width="15.44140625" customWidth="1"/>
    <col min="18" max="18" width="15.88671875" customWidth="1"/>
    <col min="19" max="19" width="13.109375" customWidth="1"/>
    <col min="20" max="20" width="13.6640625" customWidth="1"/>
    <col min="21" max="21" width="14.109375" customWidth="1"/>
    <col min="22" max="22" width="14" customWidth="1"/>
    <col min="23" max="23" width="13.88671875" customWidth="1"/>
    <col min="24" max="24" width="14.6640625" customWidth="1"/>
  </cols>
  <sheetData>
    <row r="2" spans="1:26" ht="18">
      <c r="G2" s="630" t="s">
        <v>1215</v>
      </c>
    </row>
    <row r="4" spans="1:26" s="634" customFormat="1" ht="54" customHeight="1">
      <c r="A4" s="631"/>
      <c r="B4" s="631" t="s">
        <v>1178</v>
      </c>
      <c r="C4" s="631" t="s">
        <v>1179</v>
      </c>
      <c r="D4" s="631" t="s">
        <v>1180</v>
      </c>
      <c r="E4" s="631"/>
      <c r="F4" s="632" t="s">
        <v>1181</v>
      </c>
      <c r="G4" s="632" t="s">
        <v>1182</v>
      </c>
      <c r="H4" s="632" t="s">
        <v>1183</v>
      </c>
      <c r="I4" s="632" t="s">
        <v>422</v>
      </c>
      <c r="J4" s="632" t="s">
        <v>423</v>
      </c>
      <c r="K4" s="632" t="s">
        <v>424</v>
      </c>
      <c r="L4" s="632" t="s">
        <v>425</v>
      </c>
      <c r="M4" s="632" t="s">
        <v>426</v>
      </c>
      <c r="N4" s="632" t="s">
        <v>427</v>
      </c>
      <c r="O4" s="632" t="s">
        <v>1184</v>
      </c>
      <c r="P4" s="632" t="s">
        <v>428</v>
      </c>
      <c r="Q4" s="632" t="s">
        <v>1185</v>
      </c>
      <c r="R4" s="632" t="s">
        <v>1186</v>
      </c>
      <c r="S4" s="632" t="s">
        <v>429</v>
      </c>
      <c r="T4" s="632" t="s">
        <v>1187</v>
      </c>
      <c r="U4" s="632" t="s">
        <v>1188</v>
      </c>
      <c r="V4" s="632" t="s">
        <v>430</v>
      </c>
      <c r="W4" s="632" t="s">
        <v>1189</v>
      </c>
      <c r="X4" s="632" t="s">
        <v>431</v>
      </c>
      <c r="Y4" s="633"/>
    </row>
    <row r="5" spans="1:26" ht="18.75" customHeight="1">
      <c r="A5" s="635"/>
      <c r="B5" s="635"/>
      <c r="C5" s="635"/>
      <c r="D5" s="635" t="s">
        <v>1190</v>
      </c>
      <c r="E5" s="635"/>
      <c r="F5" s="636">
        <f>SUM(F6:F15)</f>
        <v>543085291.30771828</v>
      </c>
      <c r="G5" s="636">
        <f>SUM(G6:G15)</f>
        <v>423949953.87949002</v>
      </c>
      <c r="H5" s="636">
        <f>SUM(H6:H15)</f>
        <v>14647577.250479998</v>
      </c>
      <c r="I5" s="636">
        <f t="shared" ref="I5:X5" si="0">SUM(I6:I15)</f>
        <v>15749284.638150003</v>
      </c>
      <c r="J5" s="636">
        <f t="shared" si="0"/>
        <v>31758417.213469997</v>
      </c>
      <c r="K5" s="636">
        <f t="shared" si="0"/>
        <v>10914052.24839</v>
      </c>
      <c r="L5" s="636">
        <f t="shared" si="0"/>
        <v>28814252.083479997</v>
      </c>
      <c r="M5" s="636">
        <f t="shared" si="0"/>
        <v>65368248.877700001</v>
      </c>
      <c r="N5" s="636">
        <f t="shared" si="0"/>
        <v>54130025.532669991</v>
      </c>
      <c r="O5" s="636">
        <f t="shared" si="0"/>
        <v>21405150.02575</v>
      </c>
      <c r="P5" s="636">
        <f t="shared" si="0"/>
        <v>23292690.40611</v>
      </c>
      <c r="Q5" s="636">
        <f t="shared" si="0"/>
        <v>13864732.59491</v>
      </c>
      <c r="R5" s="636">
        <f t="shared" si="0"/>
        <v>31093827.358289998</v>
      </c>
      <c r="S5" s="636">
        <f t="shared" si="0"/>
        <v>13819333.50499</v>
      </c>
      <c r="T5" s="636">
        <f t="shared" si="0"/>
        <v>18141140.890330002</v>
      </c>
      <c r="U5" s="636">
        <f t="shared" si="0"/>
        <v>12425635.977869999</v>
      </c>
      <c r="V5" s="636">
        <f t="shared" si="0"/>
        <v>18578567.35427</v>
      </c>
      <c r="W5" s="636">
        <f t="shared" si="0"/>
        <v>11011233.849949999</v>
      </c>
      <c r="X5" s="636">
        <f t="shared" si="0"/>
        <v>38935784.072680004</v>
      </c>
      <c r="Y5" s="6"/>
    </row>
    <row r="6" spans="1:26">
      <c r="A6" s="637">
        <v>1</v>
      </c>
      <c r="B6" s="643" t="s">
        <v>408</v>
      </c>
      <c r="C6" s="643" t="s">
        <v>409</v>
      </c>
      <c r="D6" s="643" t="s">
        <v>1216</v>
      </c>
      <c r="E6" s="644" t="s">
        <v>1217</v>
      </c>
      <c r="F6" s="638">
        <v>11314076.5</v>
      </c>
      <c r="G6" s="638">
        <f t="shared" ref="G6:G15" si="1">SUM(H6:X6)</f>
        <v>4640861.9762199996</v>
      </c>
      <c r="H6" s="638">
        <v>209101.18593000001</v>
      </c>
      <c r="I6" s="638">
        <v>202074.50696999999</v>
      </c>
      <c r="J6" s="638">
        <v>445717.05936000001</v>
      </c>
      <c r="K6" s="638">
        <v>37959.128149999997</v>
      </c>
      <c r="L6" s="638">
        <v>433732.44737000001</v>
      </c>
      <c r="M6" s="638">
        <v>464764.81558999995</v>
      </c>
      <c r="N6" s="638">
        <v>244214.42441000001</v>
      </c>
      <c r="O6" s="638">
        <v>185958.82701999997</v>
      </c>
      <c r="P6" s="638">
        <v>282307.70113</v>
      </c>
      <c r="Q6" s="638">
        <v>227746.43347999998</v>
      </c>
      <c r="R6" s="638">
        <v>386212.67277000018</v>
      </c>
      <c r="S6" s="638">
        <v>254847.13339999999</v>
      </c>
      <c r="T6" s="638">
        <v>205693.93049999999</v>
      </c>
      <c r="U6" s="638">
        <v>79921.731530000005</v>
      </c>
      <c r="V6" s="638">
        <v>306534.54866000003</v>
      </c>
      <c r="W6" s="638">
        <v>184268.22199000002</v>
      </c>
      <c r="X6" s="638">
        <v>489807.20795999997</v>
      </c>
    </row>
    <row r="7" spans="1:26">
      <c r="A7" s="637">
        <v>2</v>
      </c>
      <c r="B7" s="643" t="s">
        <v>461</v>
      </c>
      <c r="C7" s="643" t="s">
        <v>460</v>
      </c>
      <c r="D7" s="643" t="s">
        <v>1200</v>
      </c>
      <c r="E7" s="644" t="s">
        <v>473</v>
      </c>
      <c r="F7" s="638">
        <v>25466017.015361398</v>
      </c>
      <c r="G7" s="638">
        <f t="shared" si="1"/>
        <v>24126380.808159996</v>
      </c>
      <c r="H7" s="638">
        <v>715301.08687999996</v>
      </c>
      <c r="I7" s="638">
        <v>874537.01071000006</v>
      </c>
      <c r="J7" s="638">
        <v>612165.84080999997</v>
      </c>
      <c r="K7" s="638">
        <v>892973.51391999994</v>
      </c>
      <c r="L7" s="638">
        <v>2140767.4563500001</v>
      </c>
      <c r="M7" s="638">
        <v>3428069.6072499994</v>
      </c>
      <c r="N7" s="638">
        <v>3092046.7987100002</v>
      </c>
      <c r="O7" s="638">
        <v>1331473.69245</v>
      </c>
      <c r="P7" s="638">
        <v>1108503.41129</v>
      </c>
      <c r="Q7" s="638">
        <v>1004866.8557000001</v>
      </c>
      <c r="R7" s="638">
        <v>2648169.09442</v>
      </c>
      <c r="S7" s="638">
        <v>996360.18672</v>
      </c>
      <c r="T7" s="638">
        <v>1070091.90139</v>
      </c>
      <c r="U7" s="638">
        <v>706054.24067000009</v>
      </c>
      <c r="V7" s="638">
        <v>1376627.7828800001</v>
      </c>
      <c r="W7" s="638">
        <v>562842.96175999998</v>
      </c>
      <c r="X7" s="638">
        <v>1565529.36625</v>
      </c>
    </row>
    <row r="8" spans="1:26">
      <c r="A8" s="637">
        <v>3</v>
      </c>
      <c r="B8" s="643" t="s">
        <v>407</v>
      </c>
      <c r="C8" s="643" t="s">
        <v>406</v>
      </c>
      <c r="D8" s="643" t="s">
        <v>1218</v>
      </c>
      <c r="E8" s="645" t="s">
        <v>1218</v>
      </c>
      <c r="F8" s="638">
        <v>55577106</v>
      </c>
      <c r="G8" s="638">
        <f t="shared" si="1"/>
        <v>28280257.997400001</v>
      </c>
      <c r="H8" s="638">
        <v>1716419.6534800001</v>
      </c>
      <c r="I8" s="638">
        <v>1039323.40925</v>
      </c>
      <c r="J8" s="638">
        <v>1870418.5933699997</v>
      </c>
      <c r="K8" s="638">
        <v>370472.70778000006</v>
      </c>
      <c r="L8" s="638">
        <v>1738005.8217899997</v>
      </c>
      <c r="M8" s="638">
        <v>4212780.0957999984</v>
      </c>
      <c r="N8" s="638">
        <v>3231538.0400500004</v>
      </c>
      <c r="O8" s="638">
        <v>1667476.7875699999</v>
      </c>
      <c r="P8" s="638">
        <v>1561462.4594399999</v>
      </c>
      <c r="Q8" s="638">
        <v>734203.51437999995</v>
      </c>
      <c r="R8" s="638">
        <v>2784374.4540300001</v>
      </c>
      <c r="S8" s="638">
        <v>544490.90217999998</v>
      </c>
      <c r="T8" s="638">
        <v>1416318.0888399999</v>
      </c>
      <c r="U8" s="638">
        <v>906111.49404000002</v>
      </c>
      <c r="V8" s="638">
        <v>887258.56617999997</v>
      </c>
      <c r="W8" s="638">
        <v>472481.81547999999</v>
      </c>
      <c r="X8" s="638">
        <v>3127121.5937399999</v>
      </c>
    </row>
    <row r="9" spans="1:26">
      <c r="A9" s="637">
        <v>4</v>
      </c>
      <c r="B9" s="643" t="s">
        <v>405</v>
      </c>
      <c r="C9" s="643" t="s">
        <v>406</v>
      </c>
      <c r="D9" s="643" t="s">
        <v>1203</v>
      </c>
      <c r="E9" s="644" t="s">
        <v>462</v>
      </c>
      <c r="F9" s="638">
        <v>35999290.592320003</v>
      </c>
      <c r="G9" s="638">
        <f t="shared" si="1"/>
        <v>33900693.530899994</v>
      </c>
      <c r="H9" s="638">
        <v>1871862.33965</v>
      </c>
      <c r="I9" s="638">
        <v>1838997.5861600002</v>
      </c>
      <c r="J9" s="638">
        <v>7856534.80045</v>
      </c>
      <c r="K9" s="638">
        <v>883859.75774999999</v>
      </c>
      <c r="L9" s="638">
        <v>2033635.5056099999</v>
      </c>
      <c r="M9" s="638">
        <v>0</v>
      </c>
      <c r="N9" s="638">
        <v>0</v>
      </c>
      <c r="O9" s="638">
        <v>0</v>
      </c>
      <c r="P9" s="638">
        <v>2330775.9180199997</v>
      </c>
      <c r="Q9" s="638">
        <v>1384121.3745500001</v>
      </c>
      <c r="R9" s="638">
        <v>471723.41486999998</v>
      </c>
      <c r="S9" s="638">
        <v>1261725.02752</v>
      </c>
      <c r="T9" s="638">
        <v>3005360.3156699999</v>
      </c>
      <c r="U9" s="638">
        <v>668191.98028999998</v>
      </c>
      <c r="V9" s="638">
        <v>707496.69291999994</v>
      </c>
      <c r="W9" s="638">
        <v>1419596.6911199999</v>
      </c>
      <c r="X9" s="638">
        <v>8166812.1263199998</v>
      </c>
    </row>
    <row r="10" spans="1:26">
      <c r="A10" s="637">
        <v>5</v>
      </c>
      <c r="B10" s="643" t="s">
        <v>410</v>
      </c>
      <c r="C10" s="643" t="s">
        <v>460</v>
      </c>
      <c r="D10" s="643" t="s">
        <v>1207</v>
      </c>
      <c r="E10" s="644" t="s">
        <v>459</v>
      </c>
      <c r="F10" s="638">
        <v>144165907.71986347</v>
      </c>
      <c r="G10" s="638">
        <f t="shared" si="1"/>
        <v>108923364.21747999</v>
      </c>
      <c r="H10" s="638">
        <v>4086294.2826800002</v>
      </c>
      <c r="I10" s="638">
        <v>4826206.0605100002</v>
      </c>
      <c r="J10" s="638">
        <v>11625681.790029995</v>
      </c>
      <c r="K10" s="638">
        <v>3237097.1577699999</v>
      </c>
      <c r="L10" s="638">
        <v>7550734.3416200001</v>
      </c>
      <c r="M10" s="638">
        <v>9871329.3847900014</v>
      </c>
      <c r="N10" s="638">
        <v>8239624.2161000008</v>
      </c>
      <c r="O10" s="638">
        <v>5684722.5618600007</v>
      </c>
      <c r="P10" s="638">
        <v>7300500.3287300002</v>
      </c>
      <c r="Q10" s="638">
        <v>4125716.4260399998</v>
      </c>
      <c r="R10" s="638">
        <v>8390079.1146499999</v>
      </c>
      <c r="S10" s="638">
        <v>4326412.8696699999</v>
      </c>
      <c r="T10" s="638">
        <v>5660087.623110001</v>
      </c>
      <c r="U10" s="638">
        <v>4078858.1328299991</v>
      </c>
      <c r="V10" s="638">
        <v>4772243.4741899995</v>
      </c>
      <c r="W10" s="638">
        <v>3416295.3294599997</v>
      </c>
      <c r="X10" s="638">
        <v>11731481.123440001</v>
      </c>
    </row>
    <row r="11" spans="1:26">
      <c r="A11" s="637">
        <v>6</v>
      </c>
      <c r="B11" s="643" t="s">
        <v>1117</v>
      </c>
      <c r="C11" s="643" t="s">
        <v>1118</v>
      </c>
      <c r="D11" s="643" t="s">
        <v>1208</v>
      </c>
      <c r="E11" s="644" t="s">
        <v>474</v>
      </c>
      <c r="F11" s="638">
        <v>504107.44139478286</v>
      </c>
      <c r="G11" s="638">
        <f t="shared" si="1"/>
        <v>297590.86733000004</v>
      </c>
      <c r="H11" s="638">
        <v>1520.10213</v>
      </c>
      <c r="I11" s="638">
        <v>17122.947339999999</v>
      </c>
      <c r="J11" s="638">
        <v>33170.128940000002</v>
      </c>
      <c r="K11" s="638">
        <v>12024.542509999999</v>
      </c>
      <c r="L11" s="638">
        <v>43378.692799999997</v>
      </c>
      <c r="M11" s="638">
        <v>17447.51082</v>
      </c>
      <c r="N11" s="638">
        <v>16190.99999</v>
      </c>
      <c r="O11" s="638">
        <v>0</v>
      </c>
      <c r="P11" s="638">
        <v>2543.7806100000003</v>
      </c>
      <c r="Q11" s="638">
        <v>26605.921409999999</v>
      </c>
      <c r="R11" s="638">
        <v>14635.1085</v>
      </c>
      <c r="S11" s="638">
        <v>54184.153259999999</v>
      </c>
      <c r="T11" s="638">
        <v>1526.25675</v>
      </c>
      <c r="U11" s="638">
        <v>11164.911699999999</v>
      </c>
      <c r="V11" s="638">
        <v>17943.49308</v>
      </c>
      <c r="W11" s="638">
        <v>17100.565269999999</v>
      </c>
      <c r="X11" s="638">
        <v>11031.75222</v>
      </c>
    </row>
    <row r="12" spans="1:26">
      <c r="A12" s="637">
        <v>7</v>
      </c>
      <c r="B12" s="643" t="s">
        <v>405</v>
      </c>
      <c r="C12" s="643" t="s">
        <v>406</v>
      </c>
      <c r="D12" s="643" t="s">
        <v>1209</v>
      </c>
      <c r="E12" s="644" t="s">
        <v>434</v>
      </c>
      <c r="F12" s="638">
        <v>202692428.24822715</v>
      </c>
      <c r="G12" s="638">
        <f t="shared" si="1"/>
        <v>169881562.08688</v>
      </c>
      <c r="H12" s="638">
        <v>4669204.1473999992</v>
      </c>
      <c r="I12" s="638">
        <v>5896930.8295299998</v>
      </c>
      <c r="J12" s="638">
        <v>7155215.9980899999</v>
      </c>
      <c r="K12" s="638">
        <v>3955736.4768400001</v>
      </c>
      <c r="L12" s="638">
        <v>11611385.99085</v>
      </c>
      <c r="M12" s="638">
        <v>34106010.926940002</v>
      </c>
      <c r="N12" s="638">
        <v>26049798.635589987</v>
      </c>
      <c r="O12" s="638">
        <v>9724751.6411899999</v>
      </c>
      <c r="P12" s="638">
        <v>7861652.3369399998</v>
      </c>
      <c r="Q12" s="638">
        <v>5292135.8640000001</v>
      </c>
      <c r="R12" s="638">
        <v>13060268.793779999</v>
      </c>
      <c r="S12" s="638">
        <v>4987329.2057499997</v>
      </c>
      <c r="T12" s="638">
        <v>5536376.0596900005</v>
      </c>
      <c r="U12" s="638">
        <v>5338922.4714799998</v>
      </c>
      <c r="V12" s="638">
        <v>8238702.8162600007</v>
      </c>
      <c r="W12" s="638">
        <v>4082421.2743600002</v>
      </c>
      <c r="X12" s="638">
        <v>12314718.61819</v>
      </c>
    </row>
    <row r="13" spans="1:26">
      <c r="A13" s="637">
        <v>8</v>
      </c>
      <c r="B13" s="643" t="s">
        <v>405</v>
      </c>
      <c r="C13" s="643" t="s">
        <v>406</v>
      </c>
      <c r="D13" s="643" t="s">
        <v>1210</v>
      </c>
      <c r="E13" s="644" t="s">
        <v>463</v>
      </c>
      <c r="F13" s="638">
        <v>37490136</v>
      </c>
      <c r="G13" s="638">
        <f t="shared" si="1"/>
        <v>29205668.231820002</v>
      </c>
      <c r="H13" s="638">
        <v>530440.43831999996</v>
      </c>
      <c r="I13" s="638">
        <v>277849.50179000001</v>
      </c>
      <c r="J13" s="638">
        <v>416702.67668999999</v>
      </c>
      <c r="K13" s="638">
        <v>233651.51824999999</v>
      </c>
      <c r="L13" s="638">
        <v>1344167.1105599999</v>
      </c>
      <c r="M13" s="638">
        <v>9713559.7895999998</v>
      </c>
      <c r="N13" s="638">
        <v>11337844.197100004</v>
      </c>
      <c r="O13" s="638">
        <v>1321124.86234</v>
      </c>
      <c r="P13" s="638">
        <v>1534899.04205</v>
      </c>
      <c r="Q13" s="638">
        <v>297403.53956999996</v>
      </c>
      <c r="R13" s="638">
        <v>479671.14594000002</v>
      </c>
      <c r="S13" s="638">
        <v>72356.667700000005</v>
      </c>
      <c r="T13" s="638">
        <v>456814.29888000002</v>
      </c>
      <c r="U13" s="638">
        <v>108701.71339</v>
      </c>
      <c r="V13" s="638">
        <v>884559.51523999998</v>
      </c>
      <c r="W13" s="638">
        <v>74026.657319999998</v>
      </c>
      <c r="X13" s="638">
        <v>121895.55708</v>
      </c>
      <c r="Y13" s="639"/>
      <c r="Z13" s="639"/>
    </row>
    <row r="14" spans="1:26">
      <c r="A14" s="637">
        <v>9</v>
      </c>
      <c r="B14" s="643" t="s">
        <v>261</v>
      </c>
      <c r="C14" s="643" t="s">
        <v>466</v>
      </c>
      <c r="D14" s="643" t="s">
        <v>1211</v>
      </c>
      <c r="E14" s="644" t="s">
        <v>464</v>
      </c>
      <c r="F14" s="638">
        <v>4991128.3031314509</v>
      </c>
      <c r="G14" s="638">
        <f t="shared" si="1"/>
        <v>1714965.4979000001</v>
      </c>
      <c r="H14" s="638">
        <v>85198.014009999999</v>
      </c>
      <c r="I14" s="638">
        <v>56693.785889999999</v>
      </c>
      <c r="J14" s="638">
        <v>132434.32573000004</v>
      </c>
      <c r="K14" s="638">
        <v>35831.445419999996</v>
      </c>
      <c r="L14" s="638">
        <v>248571.71653000001</v>
      </c>
      <c r="M14" s="638">
        <v>186176.74690999996</v>
      </c>
      <c r="N14" s="638">
        <v>141355.22071999998</v>
      </c>
      <c r="O14" s="638">
        <v>76983.653319999998</v>
      </c>
      <c r="P14" s="638">
        <v>136803.42790000001</v>
      </c>
      <c r="Q14" s="638">
        <v>23083.665780000003</v>
      </c>
      <c r="R14" s="638">
        <v>115876.55933000002</v>
      </c>
      <c r="S14" s="638">
        <v>52761.358789999998</v>
      </c>
      <c r="T14" s="638">
        <v>79785.415500000017</v>
      </c>
      <c r="U14" s="638">
        <v>47717.301940000005</v>
      </c>
      <c r="V14" s="638">
        <v>70346.464860000007</v>
      </c>
      <c r="W14" s="638">
        <v>106497.33319000002</v>
      </c>
      <c r="X14" s="638">
        <v>118849.06207999999</v>
      </c>
      <c r="Y14" s="639"/>
      <c r="Z14" s="639"/>
    </row>
    <row r="15" spans="1:26">
      <c r="A15" s="637">
        <v>10</v>
      </c>
      <c r="B15" s="643" t="s">
        <v>453</v>
      </c>
      <c r="C15" s="643" t="s">
        <v>454</v>
      </c>
      <c r="D15" s="643" t="s">
        <v>470</v>
      </c>
      <c r="E15" s="644" t="s">
        <v>1131</v>
      </c>
      <c r="F15" s="638">
        <v>24885093.487420004</v>
      </c>
      <c r="G15" s="638">
        <f t="shared" si="1"/>
        <v>22978608.665399998</v>
      </c>
      <c r="H15" s="638">
        <v>762236</v>
      </c>
      <c r="I15" s="638">
        <v>719549</v>
      </c>
      <c r="J15" s="638">
        <v>1610376</v>
      </c>
      <c r="K15" s="638">
        <v>1254446</v>
      </c>
      <c r="L15" s="638">
        <v>1669873</v>
      </c>
      <c r="M15" s="638">
        <v>3368110</v>
      </c>
      <c r="N15" s="638">
        <v>1777413</v>
      </c>
      <c r="O15" s="638">
        <v>1412658</v>
      </c>
      <c r="P15" s="638">
        <v>1173242</v>
      </c>
      <c r="Q15" s="638">
        <v>748849</v>
      </c>
      <c r="R15" s="638">
        <v>2742817</v>
      </c>
      <c r="S15" s="638">
        <v>1268866</v>
      </c>
      <c r="T15" s="638">
        <v>709087</v>
      </c>
      <c r="U15" s="638">
        <v>479992</v>
      </c>
      <c r="V15" s="638">
        <v>1316854</v>
      </c>
      <c r="W15" s="638">
        <v>675703</v>
      </c>
      <c r="X15" s="638">
        <v>1288537.6654000001</v>
      </c>
      <c r="Y15" s="639"/>
      <c r="Z15" s="639"/>
    </row>
    <row r="16" spans="1:26"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</row>
    <row r="17" spans="1:124"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</row>
    <row r="18" spans="1:124" s="634" customFormat="1" ht="45.75" customHeight="1">
      <c r="A18" s="631"/>
      <c r="B18" s="631" t="s">
        <v>1178</v>
      </c>
      <c r="C18" s="631" t="s">
        <v>1179</v>
      </c>
      <c r="D18" s="631" t="s">
        <v>1212</v>
      </c>
      <c r="E18" s="631"/>
      <c r="F18" s="640" t="s">
        <v>1181</v>
      </c>
      <c r="G18" s="640" t="s">
        <v>1182</v>
      </c>
      <c r="H18" s="640" t="s">
        <v>1183</v>
      </c>
      <c r="I18" s="640" t="s">
        <v>422</v>
      </c>
      <c r="J18" s="640" t="s">
        <v>423</v>
      </c>
      <c r="K18" s="640" t="s">
        <v>424</v>
      </c>
      <c r="L18" s="640" t="s">
        <v>425</v>
      </c>
      <c r="M18" s="640" t="s">
        <v>426</v>
      </c>
      <c r="N18" s="640" t="s">
        <v>427</v>
      </c>
      <c r="O18" s="640" t="s">
        <v>1184</v>
      </c>
      <c r="P18" s="640" t="s">
        <v>428</v>
      </c>
      <c r="Q18" s="640" t="s">
        <v>1185</v>
      </c>
      <c r="R18" s="640" t="s">
        <v>1186</v>
      </c>
      <c r="S18" s="640" t="s">
        <v>429</v>
      </c>
      <c r="T18" s="640" t="s">
        <v>1187</v>
      </c>
      <c r="U18" s="640" t="s">
        <v>1188</v>
      </c>
      <c r="V18" s="640" t="s">
        <v>430</v>
      </c>
      <c r="W18" s="640" t="s">
        <v>1189</v>
      </c>
      <c r="X18" s="640" t="s">
        <v>431</v>
      </c>
    </row>
    <row r="19" spans="1:124">
      <c r="A19" s="637"/>
      <c r="B19" s="637"/>
      <c r="C19" s="637"/>
      <c r="D19" s="637" t="s">
        <v>465</v>
      </c>
      <c r="E19" s="635"/>
      <c r="F19" s="638">
        <f t="shared" ref="F19:X19" si="2">SUM(F20:F27)</f>
        <v>543085291.30771828</v>
      </c>
      <c r="G19" s="638">
        <f t="shared" si="2"/>
        <v>423949953.87949002</v>
      </c>
      <c r="H19" s="638">
        <f t="shared" si="2"/>
        <v>14647577.250479998</v>
      </c>
      <c r="I19" s="638">
        <f t="shared" si="2"/>
        <v>15749284.638150001</v>
      </c>
      <c r="J19" s="638">
        <f t="shared" si="2"/>
        <v>31758417.213469993</v>
      </c>
      <c r="K19" s="638">
        <f t="shared" si="2"/>
        <v>10914052.24839</v>
      </c>
      <c r="L19" s="638">
        <f t="shared" si="2"/>
        <v>28814252.08348</v>
      </c>
      <c r="M19" s="638">
        <f t="shared" si="2"/>
        <v>65368248.877700001</v>
      </c>
      <c r="N19" s="638">
        <f t="shared" si="2"/>
        <v>54130025.532669999</v>
      </c>
      <c r="O19" s="638">
        <f t="shared" si="2"/>
        <v>21405150.02575</v>
      </c>
      <c r="P19" s="638">
        <f t="shared" si="2"/>
        <v>23292690.40611</v>
      </c>
      <c r="Q19" s="638">
        <f t="shared" si="2"/>
        <v>13864732.594910001</v>
      </c>
      <c r="R19" s="638">
        <f t="shared" si="2"/>
        <v>31093827.358290002</v>
      </c>
      <c r="S19" s="638">
        <f t="shared" si="2"/>
        <v>13819333.50499</v>
      </c>
      <c r="T19" s="638">
        <f t="shared" si="2"/>
        <v>18141140.890330002</v>
      </c>
      <c r="U19" s="638">
        <f t="shared" si="2"/>
        <v>12425635.977869999</v>
      </c>
      <c r="V19" s="638">
        <f t="shared" si="2"/>
        <v>18578567.35427</v>
      </c>
      <c r="W19" s="638">
        <f t="shared" si="2"/>
        <v>11011233.849949999</v>
      </c>
      <c r="X19" s="638">
        <f t="shared" si="2"/>
        <v>38935784.072679996</v>
      </c>
    </row>
    <row r="20" spans="1:124">
      <c r="A20" s="637">
        <v>1</v>
      </c>
      <c r="B20" s="637" t="s">
        <v>405</v>
      </c>
      <c r="C20" s="637" t="s">
        <v>406</v>
      </c>
      <c r="D20" s="637" t="s">
        <v>1219</v>
      </c>
      <c r="E20" s="635"/>
      <c r="F20" s="638">
        <f>F12+F13+F9</f>
        <v>276181854.84054714</v>
      </c>
      <c r="G20" s="638">
        <f>SUM(H20:X20)</f>
        <v>232987923.84959999</v>
      </c>
      <c r="H20" s="638">
        <f>H12+H13+H9</f>
        <v>7071506.9253699984</v>
      </c>
      <c r="I20" s="638">
        <f t="shared" ref="I20:X20" si="3">I12+I13+I9</f>
        <v>8013777.9174800003</v>
      </c>
      <c r="J20" s="638">
        <f t="shared" si="3"/>
        <v>15428453.475230001</v>
      </c>
      <c r="K20" s="638">
        <f t="shared" si="3"/>
        <v>5073247.7528400002</v>
      </c>
      <c r="L20" s="638">
        <f t="shared" si="3"/>
        <v>14989188.60702</v>
      </c>
      <c r="M20" s="638">
        <f t="shared" si="3"/>
        <v>43819570.716540001</v>
      </c>
      <c r="N20" s="638">
        <f t="shared" si="3"/>
        <v>37387642.832689993</v>
      </c>
      <c r="O20" s="638">
        <f t="shared" si="3"/>
        <v>11045876.503529999</v>
      </c>
      <c r="P20" s="638">
        <f t="shared" si="3"/>
        <v>11727327.297010001</v>
      </c>
      <c r="Q20" s="638">
        <f t="shared" si="3"/>
        <v>6973660.7781199999</v>
      </c>
      <c r="R20" s="638">
        <f t="shared" si="3"/>
        <v>14011663.354589999</v>
      </c>
      <c r="S20" s="638">
        <f t="shared" si="3"/>
        <v>6321410.9009699998</v>
      </c>
      <c r="T20" s="638">
        <f t="shared" si="3"/>
        <v>8998550.6742400005</v>
      </c>
      <c r="U20" s="638">
        <f t="shared" si="3"/>
        <v>6115816.1651600003</v>
      </c>
      <c r="V20" s="638">
        <f t="shared" si="3"/>
        <v>9830759.0244200006</v>
      </c>
      <c r="W20" s="638">
        <f t="shared" si="3"/>
        <v>5576044.6228</v>
      </c>
      <c r="X20" s="638">
        <f t="shared" si="3"/>
        <v>20603426.301589999</v>
      </c>
      <c r="DT20">
        <v>115983722.99302003</v>
      </c>
    </row>
    <row r="21" spans="1:124">
      <c r="A21" s="637">
        <v>2</v>
      </c>
      <c r="B21" s="637" t="s">
        <v>461</v>
      </c>
      <c r="C21" s="637" t="s">
        <v>460</v>
      </c>
      <c r="D21" s="637" t="s">
        <v>1200</v>
      </c>
      <c r="E21" s="635"/>
      <c r="F21" s="638">
        <f>F7</f>
        <v>25466017.015361398</v>
      </c>
      <c r="G21" s="638">
        <f t="shared" ref="G21:G27" si="4">SUM(H21:X21)</f>
        <v>24126380.808159996</v>
      </c>
      <c r="H21" s="638">
        <f t="shared" ref="H21:X21" si="5">H7</f>
        <v>715301.08687999996</v>
      </c>
      <c r="I21" s="638">
        <f t="shared" si="5"/>
        <v>874537.01071000006</v>
      </c>
      <c r="J21" s="638">
        <f t="shared" si="5"/>
        <v>612165.84080999997</v>
      </c>
      <c r="K21" s="638">
        <f t="shared" si="5"/>
        <v>892973.51391999994</v>
      </c>
      <c r="L21" s="638">
        <f t="shared" si="5"/>
        <v>2140767.4563500001</v>
      </c>
      <c r="M21" s="638">
        <f t="shared" si="5"/>
        <v>3428069.6072499994</v>
      </c>
      <c r="N21" s="638">
        <f t="shared" si="5"/>
        <v>3092046.7987100002</v>
      </c>
      <c r="O21" s="638">
        <f t="shared" si="5"/>
        <v>1331473.69245</v>
      </c>
      <c r="P21" s="638">
        <f t="shared" si="5"/>
        <v>1108503.41129</v>
      </c>
      <c r="Q21" s="638">
        <f t="shared" si="5"/>
        <v>1004866.8557000001</v>
      </c>
      <c r="R21" s="638">
        <f t="shared" si="5"/>
        <v>2648169.09442</v>
      </c>
      <c r="S21" s="638">
        <f t="shared" si="5"/>
        <v>996360.18672</v>
      </c>
      <c r="T21" s="638">
        <f t="shared" si="5"/>
        <v>1070091.90139</v>
      </c>
      <c r="U21" s="638">
        <f t="shared" si="5"/>
        <v>706054.24067000009</v>
      </c>
      <c r="V21" s="638">
        <f t="shared" si="5"/>
        <v>1376627.7828800001</v>
      </c>
      <c r="W21" s="638">
        <f t="shared" si="5"/>
        <v>562842.96175999998</v>
      </c>
      <c r="X21" s="638">
        <f t="shared" si="5"/>
        <v>1565529.36625</v>
      </c>
    </row>
    <row r="22" spans="1:124">
      <c r="A22" s="637">
        <v>3</v>
      </c>
      <c r="B22" s="637" t="s">
        <v>408</v>
      </c>
      <c r="C22" s="637" t="s">
        <v>409</v>
      </c>
      <c r="D22" s="637" t="s">
        <v>1216</v>
      </c>
      <c r="E22" s="635"/>
      <c r="F22" s="638">
        <f>F6</f>
        <v>11314076.5</v>
      </c>
      <c r="G22" s="638">
        <f t="shared" si="4"/>
        <v>4640861.9762199996</v>
      </c>
      <c r="H22" s="638">
        <f t="shared" ref="H22:X22" si="6">H6</f>
        <v>209101.18593000001</v>
      </c>
      <c r="I22" s="638">
        <f t="shared" si="6"/>
        <v>202074.50696999999</v>
      </c>
      <c r="J22" s="638">
        <f t="shared" si="6"/>
        <v>445717.05936000001</v>
      </c>
      <c r="K22" s="638">
        <f t="shared" si="6"/>
        <v>37959.128149999997</v>
      </c>
      <c r="L22" s="638">
        <f t="shared" si="6"/>
        <v>433732.44737000001</v>
      </c>
      <c r="M22" s="638">
        <f t="shared" si="6"/>
        <v>464764.81558999995</v>
      </c>
      <c r="N22" s="638">
        <f t="shared" si="6"/>
        <v>244214.42441000001</v>
      </c>
      <c r="O22" s="638">
        <f t="shared" si="6"/>
        <v>185958.82701999997</v>
      </c>
      <c r="P22" s="638">
        <f t="shared" si="6"/>
        <v>282307.70113</v>
      </c>
      <c r="Q22" s="638">
        <f t="shared" si="6"/>
        <v>227746.43347999998</v>
      </c>
      <c r="R22" s="638">
        <f t="shared" si="6"/>
        <v>386212.67277000018</v>
      </c>
      <c r="S22" s="638">
        <f t="shared" si="6"/>
        <v>254847.13339999999</v>
      </c>
      <c r="T22" s="638">
        <f t="shared" si="6"/>
        <v>205693.93049999999</v>
      </c>
      <c r="U22" s="638">
        <f t="shared" si="6"/>
        <v>79921.731530000005</v>
      </c>
      <c r="V22" s="638">
        <f t="shared" si="6"/>
        <v>306534.54866000003</v>
      </c>
      <c r="W22" s="638">
        <f t="shared" si="6"/>
        <v>184268.22199000002</v>
      </c>
      <c r="X22" s="638">
        <f t="shared" si="6"/>
        <v>489807.20795999997</v>
      </c>
      <c r="DN22" t="s">
        <v>450</v>
      </c>
      <c r="DO22" t="s">
        <v>449</v>
      </c>
      <c r="DT22">
        <v>56207880.204939999</v>
      </c>
    </row>
    <row r="23" spans="1:124">
      <c r="A23" s="637">
        <v>4</v>
      </c>
      <c r="B23" s="637" t="s">
        <v>410</v>
      </c>
      <c r="C23" s="637" t="s">
        <v>460</v>
      </c>
      <c r="D23" s="637" t="s">
        <v>1207</v>
      </c>
      <c r="E23" s="635"/>
      <c r="F23" s="638">
        <f>F10</f>
        <v>144165907.71986347</v>
      </c>
      <c r="G23" s="638">
        <f t="shared" si="4"/>
        <v>108923364.21747999</v>
      </c>
      <c r="H23" s="638">
        <f t="shared" ref="H23:X23" si="7">H10</f>
        <v>4086294.2826800002</v>
      </c>
      <c r="I23" s="638">
        <f t="shared" si="7"/>
        <v>4826206.0605100002</v>
      </c>
      <c r="J23" s="638">
        <f t="shared" si="7"/>
        <v>11625681.790029995</v>
      </c>
      <c r="K23" s="638">
        <f t="shared" si="7"/>
        <v>3237097.1577699999</v>
      </c>
      <c r="L23" s="638">
        <f t="shared" si="7"/>
        <v>7550734.3416200001</v>
      </c>
      <c r="M23" s="638">
        <f t="shared" si="7"/>
        <v>9871329.3847900014</v>
      </c>
      <c r="N23" s="638">
        <f t="shared" si="7"/>
        <v>8239624.2161000008</v>
      </c>
      <c r="O23" s="638">
        <f t="shared" si="7"/>
        <v>5684722.5618600007</v>
      </c>
      <c r="P23" s="638">
        <f t="shared" si="7"/>
        <v>7300500.3287300002</v>
      </c>
      <c r="Q23" s="638">
        <f t="shared" si="7"/>
        <v>4125716.4260399998</v>
      </c>
      <c r="R23" s="638">
        <f t="shared" si="7"/>
        <v>8390079.1146499999</v>
      </c>
      <c r="S23" s="638">
        <f t="shared" si="7"/>
        <v>4326412.8696699999</v>
      </c>
      <c r="T23" s="638">
        <f t="shared" si="7"/>
        <v>5660087.623110001</v>
      </c>
      <c r="U23" s="638">
        <f t="shared" si="7"/>
        <v>4078858.1328299991</v>
      </c>
      <c r="V23" s="638">
        <f t="shared" si="7"/>
        <v>4772243.4741899995</v>
      </c>
      <c r="W23" s="638">
        <f t="shared" si="7"/>
        <v>3416295.3294599997</v>
      </c>
      <c r="X23" s="638">
        <f t="shared" si="7"/>
        <v>11731481.123440001</v>
      </c>
    </row>
    <row r="24" spans="1:124">
      <c r="A24" s="637">
        <v>5</v>
      </c>
      <c r="B24" s="637" t="str">
        <f>B8</f>
        <v>HC 2.1</v>
      </c>
      <c r="C24" s="637" t="str">
        <f t="shared" ref="C24:D24" si="8">C8</f>
        <v>HP 1.1</v>
      </c>
      <c r="D24" s="637" t="str">
        <f t="shared" si="8"/>
        <v>Реабилитация</v>
      </c>
      <c r="E24" s="635"/>
      <c r="F24" s="638">
        <f>F8</f>
        <v>55577106</v>
      </c>
      <c r="G24" s="638">
        <f t="shared" si="4"/>
        <v>28280257.997400001</v>
      </c>
      <c r="H24" s="638">
        <f>H8</f>
        <v>1716419.6534800001</v>
      </c>
      <c r="I24" s="638">
        <f t="shared" ref="I24:X24" si="9">I8</f>
        <v>1039323.40925</v>
      </c>
      <c r="J24" s="638">
        <f t="shared" si="9"/>
        <v>1870418.5933699997</v>
      </c>
      <c r="K24" s="638">
        <f t="shared" si="9"/>
        <v>370472.70778000006</v>
      </c>
      <c r="L24" s="638">
        <f t="shared" si="9"/>
        <v>1738005.8217899997</v>
      </c>
      <c r="M24" s="638">
        <f t="shared" si="9"/>
        <v>4212780.0957999984</v>
      </c>
      <c r="N24" s="638">
        <f t="shared" si="9"/>
        <v>3231538.0400500004</v>
      </c>
      <c r="O24" s="638">
        <f t="shared" si="9"/>
        <v>1667476.7875699999</v>
      </c>
      <c r="P24" s="638">
        <f t="shared" si="9"/>
        <v>1561462.4594399999</v>
      </c>
      <c r="Q24" s="638">
        <f t="shared" si="9"/>
        <v>734203.51437999995</v>
      </c>
      <c r="R24" s="638">
        <f t="shared" si="9"/>
        <v>2784374.4540300001</v>
      </c>
      <c r="S24" s="638">
        <f t="shared" si="9"/>
        <v>544490.90217999998</v>
      </c>
      <c r="T24" s="638">
        <f t="shared" si="9"/>
        <v>1416318.0888399999</v>
      </c>
      <c r="U24" s="638">
        <f t="shared" si="9"/>
        <v>906111.49404000002</v>
      </c>
      <c r="V24" s="638">
        <f t="shared" si="9"/>
        <v>887258.56617999997</v>
      </c>
      <c r="W24" s="638">
        <f t="shared" si="9"/>
        <v>472481.81547999999</v>
      </c>
      <c r="X24" s="638">
        <f t="shared" si="9"/>
        <v>3127121.5937399999</v>
      </c>
    </row>
    <row r="25" spans="1:124">
      <c r="A25" s="637">
        <v>6</v>
      </c>
      <c r="B25" s="637" t="s">
        <v>1119</v>
      </c>
      <c r="C25" s="637" t="s">
        <v>1118</v>
      </c>
      <c r="D25" s="637" t="s">
        <v>1208</v>
      </c>
      <c r="E25" s="635"/>
      <c r="F25" s="638">
        <f>F11</f>
        <v>504107.44139478286</v>
      </c>
      <c r="G25" s="638">
        <f t="shared" si="4"/>
        <v>297590.86733000004</v>
      </c>
      <c r="H25" s="638">
        <f>H11</f>
        <v>1520.10213</v>
      </c>
      <c r="I25" s="638">
        <f t="shared" ref="I25:X25" si="10">I11</f>
        <v>17122.947339999999</v>
      </c>
      <c r="J25" s="638">
        <f t="shared" si="10"/>
        <v>33170.128940000002</v>
      </c>
      <c r="K25" s="638">
        <f t="shared" si="10"/>
        <v>12024.542509999999</v>
      </c>
      <c r="L25" s="638">
        <f t="shared" si="10"/>
        <v>43378.692799999997</v>
      </c>
      <c r="M25" s="638">
        <f t="shared" si="10"/>
        <v>17447.51082</v>
      </c>
      <c r="N25" s="638">
        <f t="shared" si="10"/>
        <v>16190.99999</v>
      </c>
      <c r="O25" s="638">
        <f t="shared" si="10"/>
        <v>0</v>
      </c>
      <c r="P25" s="638">
        <f t="shared" si="10"/>
        <v>2543.7806100000003</v>
      </c>
      <c r="Q25" s="638">
        <f t="shared" si="10"/>
        <v>26605.921409999999</v>
      </c>
      <c r="R25" s="638">
        <f t="shared" si="10"/>
        <v>14635.1085</v>
      </c>
      <c r="S25" s="638">
        <f t="shared" si="10"/>
        <v>54184.153259999999</v>
      </c>
      <c r="T25" s="638">
        <f t="shared" si="10"/>
        <v>1526.25675</v>
      </c>
      <c r="U25" s="638">
        <f t="shared" si="10"/>
        <v>11164.911699999999</v>
      </c>
      <c r="V25" s="638">
        <f t="shared" si="10"/>
        <v>17943.49308</v>
      </c>
      <c r="W25" s="638">
        <f t="shared" si="10"/>
        <v>17100.565269999999</v>
      </c>
      <c r="X25" s="638">
        <f t="shared" si="10"/>
        <v>11031.75222</v>
      </c>
      <c r="DN25" t="s">
        <v>410</v>
      </c>
      <c r="DO25" t="s">
        <v>460</v>
      </c>
      <c r="DT25">
        <v>27721667.648387466</v>
      </c>
    </row>
    <row r="26" spans="1:124">
      <c r="A26" s="637">
        <v>7</v>
      </c>
      <c r="B26" s="637" t="s">
        <v>453</v>
      </c>
      <c r="C26" s="637" t="s">
        <v>454</v>
      </c>
      <c r="D26" s="637" t="s">
        <v>470</v>
      </c>
      <c r="E26" s="635"/>
      <c r="F26" s="638">
        <f>F15</f>
        <v>24885093.487420004</v>
      </c>
      <c r="G26" s="638">
        <f t="shared" ref="G26" si="11">SUM(H26:X26)</f>
        <v>22978608.665399998</v>
      </c>
      <c r="H26" s="638">
        <f>H15</f>
        <v>762236</v>
      </c>
      <c r="I26" s="638">
        <f t="shared" ref="I26:X26" si="12">I15</f>
        <v>719549</v>
      </c>
      <c r="J26" s="638">
        <f t="shared" si="12"/>
        <v>1610376</v>
      </c>
      <c r="K26" s="638">
        <f t="shared" si="12"/>
        <v>1254446</v>
      </c>
      <c r="L26" s="638">
        <f t="shared" si="12"/>
        <v>1669873</v>
      </c>
      <c r="M26" s="638">
        <f t="shared" si="12"/>
        <v>3368110</v>
      </c>
      <c r="N26" s="638">
        <f t="shared" si="12"/>
        <v>1777413</v>
      </c>
      <c r="O26" s="638">
        <f t="shared" si="12"/>
        <v>1412658</v>
      </c>
      <c r="P26" s="638">
        <f t="shared" si="12"/>
        <v>1173242</v>
      </c>
      <c r="Q26" s="638">
        <f t="shared" si="12"/>
        <v>748849</v>
      </c>
      <c r="R26" s="638">
        <f t="shared" si="12"/>
        <v>2742817</v>
      </c>
      <c r="S26" s="638">
        <f t="shared" si="12"/>
        <v>1268866</v>
      </c>
      <c r="T26" s="638">
        <f t="shared" si="12"/>
        <v>709087</v>
      </c>
      <c r="U26" s="638">
        <f t="shared" si="12"/>
        <v>479992</v>
      </c>
      <c r="V26" s="638">
        <f t="shared" si="12"/>
        <v>1316854</v>
      </c>
      <c r="W26" s="638">
        <f t="shared" si="12"/>
        <v>675703</v>
      </c>
      <c r="X26" s="638">
        <f t="shared" si="12"/>
        <v>1288537.6654000001</v>
      </c>
    </row>
    <row r="27" spans="1:124">
      <c r="A27" s="637">
        <v>8</v>
      </c>
      <c r="B27" s="637" t="s">
        <v>261</v>
      </c>
      <c r="C27" s="637" t="s">
        <v>466</v>
      </c>
      <c r="D27" s="637" t="s">
        <v>1211</v>
      </c>
      <c r="E27" s="635"/>
      <c r="F27" s="638">
        <f>F14</f>
        <v>4991128.3031314509</v>
      </c>
      <c r="G27" s="638">
        <f t="shared" si="4"/>
        <v>1714965.4979000001</v>
      </c>
      <c r="H27" s="638">
        <f>H14</f>
        <v>85198.014009999999</v>
      </c>
      <c r="I27" s="638">
        <f t="shared" ref="I27:X27" si="13">I14</f>
        <v>56693.785889999999</v>
      </c>
      <c r="J27" s="638">
        <f t="shared" si="13"/>
        <v>132434.32573000004</v>
      </c>
      <c r="K27" s="638">
        <f t="shared" si="13"/>
        <v>35831.445419999996</v>
      </c>
      <c r="L27" s="638">
        <f t="shared" si="13"/>
        <v>248571.71653000001</v>
      </c>
      <c r="M27" s="638">
        <f t="shared" si="13"/>
        <v>186176.74690999996</v>
      </c>
      <c r="N27" s="638">
        <f t="shared" si="13"/>
        <v>141355.22071999998</v>
      </c>
      <c r="O27" s="638">
        <f t="shared" si="13"/>
        <v>76983.653319999998</v>
      </c>
      <c r="P27" s="638">
        <f t="shared" si="13"/>
        <v>136803.42790000001</v>
      </c>
      <c r="Q27" s="638">
        <f t="shared" si="13"/>
        <v>23083.665780000003</v>
      </c>
      <c r="R27" s="638">
        <f t="shared" si="13"/>
        <v>115876.55933000002</v>
      </c>
      <c r="S27" s="638">
        <f t="shared" si="13"/>
        <v>52761.358789999998</v>
      </c>
      <c r="T27" s="638">
        <f t="shared" si="13"/>
        <v>79785.415500000017</v>
      </c>
      <c r="U27" s="638">
        <f t="shared" si="13"/>
        <v>47717.301940000005</v>
      </c>
      <c r="V27" s="638">
        <f t="shared" si="13"/>
        <v>70346.464860000007</v>
      </c>
      <c r="W27" s="638">
        <f t="shared" si="13"/>
        <v>106497.33319000002</v>
      </c>
      <c r="X27" s="638">
        <f t="shared" si="13"/>
        <v>118849.06207999999</v>
      </c>
      <c r="DN27" t="s">
        <v>405</v>
      </c>
      <c r="DO27" t="s">
        <v>406</v>
      </c>
      <c r="DT27">
        <v>135467857.42771998</v>
      </c>
    </row>
    <row r="28" spans="1:124">
      <c r="C28" s="641"/>
      <c r="D28" s="641"/>
      <c r="E28" s="641"/>
      <c r="F28" s="641"/>
      <c r="G28" s="641"/>
      <c r="H28" s="642"/>
      <c r="I28" s="641"/>
      <c r="J28" s="641"/>
      <c r="DN28" t="s">
        <v>405</v>
      </c>
      <c r="DO28" t="s">
        <v>406</v>
      </c>
      <c r="DT28">
        <v>58885466.817757003</v>
      </c>
    </row>
    <row r="29" spans="1:124">
      <c r="B29" s="677" t="s">
        <v>1105</v>
      </c>
      <c r="C29" s="677" t="s">
        <v>1231</v>
      </c>
      <c r="D29" s="641"/>
      <c r="E29" s="641"/>
      <c r="F29" s="641"/>
      <c r="G29" s="641"/>
      <c r="H29" s="642"/>
      <c r="I29" s="641"/>
      <c r="J29" s="641"/>
      <c r="DN29" t="s">
        <v>405</v>
      </c>
      <c r="DO29" t="s">
        <v>406</v>
      </c>
      <c r="DT29">
        <v>4015221.2534099999</v>
      </c>
    </row>
    <row r="30" spans="1:124">
      <c r="C30" s="641"/>
      <c r="D30" s="641"/>
      <c r="E30" s="641"/>
      <c r="F30" s="641"/>
      <c r="G30" s="641"/>
      <c r="H30" s="642"/>
      <c r="I30" s="641"/>
      <c r="J30" s="641"/>
      <c r="DN30" t="s">
        <v>416</v>
      </c>
      <c r="DO30" t="s">
        <v>1115</v>
      </c>
      <c r="DT30">
        <v>2646848.3111879346</v>
      </c>
    </row>
    <row r="31" spans="1:124">
      <c r="C31" s="641"/>
      <c r="D31" s="641"/>
      <c r="E31" s="641"/>
      <c r="F31" s="641"/>
      <c r="G31" s="641"/>
      <c r="H31" s="642"/>
      <c r="I31" s="641"/>
      <c r="J31" s="641"/>
      <c r="DN31" t="s">
        <v>1117</v>
      </c>
      <c r="DO31" t="s">
        <v>1118</v>
      </c>
      <c r="DT31">
        <v>1681729.1818600001</v>
      </c>
    </row>
    <row r="32" spans="1:124">
      <c r="C32" s="641"/>
      <c r="D32" s="641"/>
      <c r="E32" s="641"/>
      <c r="F32" s="641"/>
      <c r="G32" s="641"/>
      <c r="H32" s="642"/>
      <c r="I32" s="641"/>
      <c r="J32" s="641"/>
      <c r="DN32" t="s">
        <v>1119</v>
      </c>
      <c r="DO32" t="s">
        <v>1118</v>
      </c>
      <c r="DT32">
        <v>20331883.501729995</v>
      </c>
    </row>
    <row r="33" spans="3:124">
      <c r="C33" s="641"/>
      <c r="D33" s="641"/>
      <c r="E33" s="641"/>
      <c r="F33" s="641"/>
      <c r="G33" s="641"/>
      <c r="H33" s="642"/>
      <c r="I33" s="641"/>
      <c r="J33" s="641"/>
      <c r="DN33" t="s">
        <v>443</v>
      </c>
      <c r="DO33" t="s">
        <v>1201</v>
      </c>
      <c r="DT33">
        <v>12777118.935710002</v>
      </c>
    </row>
    <row r="34" spans="3:124">
      <c r="C34" s="641"/>
      <c r="D34" s="641"/>
      <c r="E34" s="641"/>
      <c r="F34" s="641"/>
      <c r="G34" s="641"/>
      <c r="H34" s="642"/>
      <c r="I34" s="641"/>
      <c r="J34" s="641"/>
      <c r="DN34" t="s">
        <v>405</v>
      </c>
      <c r="DO34" t="s">
        <v>1204</v>
      </c>
      <c r="DT34">
        <v>40889431.287259988</v>
      </c>
    </row>
    <row r="35" spans="3:124">
      <c r="C35" s="641"/>
      <c r="D35" s="641"/>
      <c r="E35" s="641"/>
      <c r="F35" s="641"/>
      <c r="G35" s="641"/>
      <c r="H35" s="642"/>
      <c r="I35" s="641"/>
      <c r="J35" s="641"/>
      <c r="DN35" t="s">
        <v>405</v>
      </c>
      <c r="DO35" t="s">
        <v>619</v>
      </c>
      <c r="DT35">
        <v>37200056.991349995</v>
      </c>
    </row>
    <row r="36" spans="3:124">
      <c r="C36" s="641"/>
      <c r="D36" s="641"/>
      <c r="E36" s="641"/>
      <c r="F36" s="641"/>
      <c r="G36" s="641"/>
      <c r="H36" s="642"/>
      <c r="I36" s="641"/>
      <c r="J36" s="641"/>
      <c r="DN36" t="s">
        <v>405</v>
      </c>
      <c r="DO36" t="s">
        <v>406</v>
      </c>
      <c r="DT36">
        <v>9617348.4167600013</v>
      </c>
    </row>
    <row r="37" spans="3:124">
      <c r="C37" s="641"/>
      <c r="D37" s="641"/>
      <c r="E37" s="641"/>
      <c r="F37" s="641"/>
      <c r="G37" s="641"/>
      <c r="H37" s="642"/>
      <c r="I37" s="641"/>
      <c r="J37" s="641"/>
      <c r="DN37" t="s">
        <v>405</v>
      </c>
      <c r="DO37" t="s">
        <v>406</v>
      </c>
      <c r="DT37">
        <v>51890489.831974037</v>
      </c>
    </row>
    <row r="38" spans="3:124">
      <c r="C38" s="641"/>
      <c r="D38" s="641"/>
      <c r="E38" s="641"/>
      <c r="F38" s="641"/>
      <c r="G38" s="641"/>
      <c r="H38" s="642"/>
      <c r="I38" s="641"/>
      <c r="J38" s="641"/>
      <c r="DN38" t="s">
        <v>405</v>
      </c>
      <c r="DO38" t="s">
        <v>406</v>
      </c>
      <c r="DT38">
        <v>13270974.96477</v>
      </c>
    </row>
    <row r="39" spans="3:124">
      <c r="C39" s="641"/>
      <c r="D39" s="641"/>
      <c r="E39" s="641"/>
      <c r="F39" s="641"/>
      <c r="G39" s="641"/>
      <c r="H39" s="642"/>
      <c r="I39" s="641"/>
      <c r="J39" s="641"/>
      <c r="DN39" t="s">
        <v>405</v>
      </c>
    </row>
    <row r="40" spans="3:124">
      <c r="C40" s="641"/>
      <c r="D40" s="641"/>
      <c r="E40" s="641"/>
      <c r="F40" s="641"/>
      <c r="G40" s="641"/>
      <c r="H40" s="642"/>
      <c r="I40" s="641"/>
      <c r="J40" s="641"/>
      <c r="DN40" t="s">
        <v>261</v>
      </c>
      <c r="DO40" t="s">
        <v>466</v>
      </c>
      <c r="DT40">
        <v>174499891.31272581</v>
      </c>
    </row>
    <row r="41" spans="3:124">
      <c r="C41" s="641"/>
      <c r="D41" s="641"/>
      <c r="E41" s="641"/>
      <c r="F41" s="641"/>
      <c r="G41" s="641"/>
      <c r="H41" s="642"/>
      <c r="I41" s="641"/>
      <c r="J41" s="641"/>
    </row>
    <row r="42" spans="3:124">
      <c r="C42" s="641"/>
      <c r="D42" s="641"/>
      <c r="E42" s="641"/>
      <c r="F42" s="641"/>
      <c r="G42" s="641"/>
      <c r="H42" s="641"/>
      <c r="I42" s="641"/>
      <c r="J42" s="641"/>
    </row>
    <row r="43" spans="3:124">
      <c r="C43" s="641"/>
      <c r="D43" s="641"/>
      <c r="E43" s="641"/>
      <c r="F43" s="641"/>
      <c r="G43" s="641"/>
      <c r="H43" s="641"/>
      <c r="I43" s="641"/>
      <c r="J43" s="641"/>
    </row>
    <row r="44" spans="3:124">
      <c r="C44" s="641"/>
      <c r="D44" s="641"/>
      <c r="E44" s="641"/>
      <c r="F44" s="641"/>
      <c r="G44" s="641"/>
      <c r="H44" s="641"/>
      <c r="I44" s="641"/>
      <c r="J44" s="641"/>
    </row>
    <row r="45" spans="3:124">
      <c r="C45" s="641"/>
      <c r="D45" s="641"/>
      <c r="E45" s="641"/>
      <c r="F45" s="641"/>
      <c r="G45" s="641"/>
      <c r="H45" s="641"/>
      <c r="I45" s="641"/>
      <c r="J45" s="64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workbookViewId="0">
      <selection activeCell="H6" sqref="H6"/>
    </sheetView>
  </sheetViews>
  <sheetFormatPr defaultColWidth="9.109375" defaultRowHeight="14.4"/>
  <cols>
    <col min="1" max="1" width="5" customWidth="1"/>
    <col min="2" max="2" width="41.44140625" style="699" customWidth="1"/>
    <col min="3" max="5" width="18.44140625" style="700" customWidth="1"/>
    <col min="6" max="6" width="19.109375" style="700" customWidth="1"/>
    <col min="7" max="7" width="18.44140625" style="700" customWidth="1"/>
    <col min="8" max="8" width="21.33203125" style="700" customWidth="1"/>
    <col min="9" max="16384" width="9.109375" style="689"/>
  </cols>
  <sheetData>
    <row r="1" spans="1:8" ht="22.8">
      <c r="A1" s="992" t="s">
        <v>1250</v>
      </c>
      <c r="B1" s="992"/>
      <c r="C1" s="992"/>
      <c r="D1" s="992"/>
      <c r="E1" s="992"/>
      <c r="F1" s="992"/>
      <c r="G1" s="992"/>
      <c r="H1" s="992"/>
    </row>
    <row r="2" spans="1:8" s="702" customFormat="1" ht="38.25" customHeight="1">
      <c r="A2" s="993" t="s">
        <v>244</v>
      </c>
      <c r="B2" s="991" t="s">
        <v>1251</v>
      </c>
      <c r="C2" s="991" t="s">
        <v>1233</v>
      </c>
      <c r="D2" s="991" t="s">
        <v>1234</v>
      </c>
      <c r="E2" s="991"/>
      <c r="F2" s="991"/>
      <c r="G2" s="991"/>
      <c r="H2" s="991" t="s">
        <v>1235</v>
      </c>
    </row>
    <row r="3" spans="1:8" s="702" customFormat="1" ht="57" customHeight="1">
      <c r="A3" s="993"/>
      <c r="B3" s="991"/>
      <c r="C3" s="991"/>
      <c r="D3" s="991" t="s">
        <v>1237</v>
      </c>
      <c r="E3" s="991" t="s">
        <v>1238</v>
      </c>
      <c r="F3" s="991" t="s">
        <v>1239</v>
      </c>
      <c r="G3" s="991" t="s">
        <v>1240</v>
      </c>
      <c r="H3" s="991"/>
    </row>
    <row r="4" spans="1:8" s="702" customFormat="1" ht="13.8">
      <c r="A4" s="993"/>
      <c r="B4" s="991"/>
      <c r="C4" s="991"/>
      <c r="D4" s="991"/>
      <c r="E4" s="991"/>
      <c r="F4" s="991"/>
      <c r="G4" s="991"/>
      <c r="H4" s="991"/>
    </row>
    <row r="5" spans="1:8" s="702" customFormat="1" ht="13.8">
      <c r="A5" s="708"/>
      <c r="B5" s="707" t="s">
        <v>470</v>
      </c>
      <c r="C5" s="707"/>
      <c r="D5" s="707"/>
      <c r="E5" s="707"/>
      <c r="F5" s="707"/>
      <c r="G5" s="707"/>
      <c r="H5" s="707"/>
    </row>
    <row r="6" spans="1:8" s="703" customFormat="1" ht="24.75" customHeight="1">
      <c r="A6" s="681">
        <v>1</v>
      </c>
      <c r="B6" s="682" t="s">
        <v>1241</v>
      </c>
      <c r="C6" s="683">
        <f t="shared" ref="C6:H6" si="0">SUM(C7:C23)</f>
        <v>400971345214.08997</v>
      </c>
      <c r="D6" s="683">
        <f>SUM(D7:D23)</f>
        <v>392016325427.13995</v>
      </c>
      <c r="E6" s="683">
        <f t="shared" si="0"/>
        <v>400971345214.08997</v>
      </c>
      <c r="F6" s="683">
        <f t="shared" si="0"/>
        <v>91726080009.77002</v>
      </c>
      <c r="G6" s="683">
        <f t="shared" si="0"/>
        <v>309245265204.31995</v>
      </c>
      <c r="H6" s="683">
        <f t="shared" si="0"/>
        <v>309245265204.31995</v>
      </c>
    </row>
    <row r="7" spans="1:8">
      <c r="A7" s="685">
        <v>1</v>
      </c>
      <c r="B7" s="686" t="s">
        <v>1183</v>
      </c>
      <c r="C7" s="687">
        <f t="shared" ref="C7:H11" si="1">C25+C43+C115+C132+C150+C168+C186+C204+C219</f>
        <v>13885341250.48</v>
      </c>
      <c r="D7" s="687">
        <f t="shared" si="1"/>
        <v>13574983589.429998</v>
      </c>
      <c r="E7" s="687">
        <f t="shared" si="1"/>
        <v>13885341250.48</v>
      </c>
      <c r="F7" s="687">
        <f t="shared" si="1"/>
        <v>3006935403.8099999</v>
      </c>
      <c r="G7" s="687">
        <f t="shared" si="1"/>
        <v>10878405846.670002</v>
      </c>
      <c r="H7" s="687">
        <f t="shared" si="1"/>
        <v>10878405846.670002</v>
      </c>
    </row>
    <row r="8" spans="1:8">
      <c r="A8" s="685">
        <v>2</v>
      </c>
      <c r="B8" s="686" t="s">
        <v>422</v>
      </c>
      <c r="C8" s="688">
        <f t="shared" si="1"/>
        <v>15029735638.15</v>
      </c>
      <c r="D8" s="688">
        <f t="shared" si="1"/>
        <v>14568476374.029999</v>
      </c>
      <c r="E8" s="688">
        <f t="shared" si="1"/>
        <v>15029735638.15</v>
      </c>
      <c r="F8" s="688">
        <f t="shared" si="1"/>
        <v>2907626568.8499999</v>
      </c>
      <c r="G8" s="688">
        <f t="shared" si="1"/>
        <v>12122109069.300001</v>
      </c>
      <c r="H8" s="688">
        <f t="shared" si="1"/>
        <v>12122109069.300001</v>
      </c>
    </row>
    <row r="9" spans="1:8">
      <c r="A9" s="685">
        <v>3</v>
      </c>
      <c r="B9" s="686" t="s">
        <v>423</v>
      </c>
      <c r="C9" s="688">
        <f t="shared" si="1"/>
        <v>30148041213.469994</v>
      </c>
      <c r="D9" s="688">
        <f t="shared" si="1"/>
        <v>30415403727.139999</v>
      </c>
      <c r="E9" s="688">
        <f t="shared" si="1"/>
        <v>30148041213.469994</v>
      </c>
      <c r="F9" s="688">
        <f t="shared" si="1"/>
        <v>6429943293.7799988</v>
      </c>
      <c r="G9" s="688">
        <f t="shared" si="1"/>
        <v>23718097919.689995</v>
      </c>
      <c r="H9" s="688">
        <f t="shared" si="1"/>
        <v>23718097919.689995</v>
      </c>
    </row>
    <row r="10" spans="1:8">
      <c r="A10" s="685">
        <v>4</v>
      </c>
      <c r="B10" s="686" t="s">
        <v>424</v>
      </c>
      <c r="C10" s="688">
        <f t="shared" si="1"/>
        <v>9659606248.3900013</v>
      </c>
      <c r="D10" s="688">
        <f t="shared" si="1"/>
        <v>9569142398.8399982</v>
      </c>
      <c r="E10" s="688">
        <f t="shared" si="1"/>
        <v>9659606248.3900013</v>
      </c>
      <c r="F10" s="688">
        <f t="shared" si="1"/>
        <v>1749572034.99</v>
      </c>
      <c r="G10" s="688">
        <f t="shared" si="1"/>
        <v>7910034213.4000006</v>
      </c>
      <c r="H10" s="688">
        <f t="shared" si="1"/>
        <v>7910034213.4000006</v>
      </c>
    </row>
    <row r="11" spans="1:8">
      <c r="A11" s="685">
        <v>5</v>
      </c>
      <c r="B11" s="686" t="s">
        <v>425</v>
      </c>
      <c r="C11" s="688">
        <f t="shared" si="1"/>
        <v>27144379083.48</v>
      </c>
      <c r="D11" s="688">
        <f t="shared" si="1"/>
        <v>26296241457.429996</v>
      </c>
      <c r="E11" s="688">
        <f t="shared" si="1"/>
        <v>27144379083.48</v>
      </c>
      <c r="F11" s="688">
        <f t="shared" si="1"/>
        <v>6074902662.5400009</v>
      </c>
      <c r="G11" s="688">
        <f t="shared" si="1"/>
        <v>21069476420.940002</v>
      </c>
      <c r="H11" s="688">
        <f t="shared" si="1"/>
        <v>21069476420.940002</v>
      </c>
    </row>
    <row r="12" spans="1:8">
      <c r="A12" s="685">
        <v>6</v>
      </c>
      <c r="B12" s="686" t="s">
        <v>426</v>
      </c>
      <c r="C12" s="688">
        <f t="shared" ref="C12:H13" si="2">C30+C48+C120+C137+C155+C173+C191+C224</f>
        <v>62000138877.699997</v>
      </c>
      <c r="D12" s="688">
        <f t="shared" si="2"/>
        <v>60016215663.550011</v>
      </c>
      <c r="E12" s="688">
        <f t="shared" si="2"/>
        <v>62000138877.699997</v>
      </c>
      <c r="F12" s="688">
        <f t="shared" si="2"/>
        <v>16613779007.689999</v>
      </c>
      <c r="G12" s="688">
        <f t="shared" si="2"/>
        <v>45386359870.009995</v>
      </c>
      <c r="H12" s="688">
        <f t="shared" si="2"/>
        <v>45386359870.009995</v>
      </c>
    </row>
    <row r="13" spans="1:8">
      <c r="A13" s="685">
        <v>7</v>
      </c>
      <c r="B13" s="686" t="s">
        <v>427</v>
      </c>
      <c r="C13" s="688">
        <f t="shared" si="2"/>
        <v>52352612532.669998</v>
      </c>
      <c r="D13" s="688">
        <f t="shared" si="2"/>
        <v>50905732631.680008</v>
      </c>
      <c r="E13" s="688">
        <f t="shared" si="2"/>
        <v>52352612532.669998</v>
      </c>
      <c r="F13" s="688">
        <f t="shared" si="2"/>
        <v>18375891092.960011</v>
      </c>
      <c r="G13" s="688">
        <f t="shared" si="2"/>
        <v>33976721439.70998</v>
      </c>
      <c r="H13" s="688">
        <f t="shared" si="2"/>
        <v>33976721439.70998</v>
      </c>
    </row>
    <row r="14" spans="1:8">
      <c r="A14" s="685">
        <v>8</v>
      </c>
      <c r="B14" s="686" t="s">
        <v>1184</v>
      </c>
      <c r="C14" s="688">
        <f t="shared" ref="C14:H14" si="3">C32+C50+C139+C157+C175+C193+C226</f>
        <v>19992492025.75</v>
      </c>
      <c r="D14" s="688">
        <f t="shared" si="3"/>
        <v>19351871706.900002</v>
      </c>
      <c r="E14" s="688">
        <f t="shared" si="3"/>
        <v>19992492025.75</v>
      </c>
      <c r="F14" s="688">
        <f t="shared" si="3"/>
        <v>3803185194.4000006</v>
      </c>
      <c r="G14" s="688">
        <f t="shared" si="3"/>
        <v>16189306831.349998</v>
      </c>
      <c r="H14" s="688">
        <f t="shared" si="3"/>
        <v>16189306831.349998</v>
      </c>
    </row>
    <row r="15" spans="1:8">
      <c r="A15" s="685">
        <v>9</v>
      </c>
      <c r="B15" s="686" t="s">
        <v>428</v>
      </c>
      <c r="C15" s="688">
        <f t="shared" ref="C15:H23" si="4">C33+C51+C122+C140+C158+C176+C194+C209+C227</f>
        <v>22119448406.110004</v>
      </c>
      <c r="D15" s="688">
        <f t="shared" si="4"/>
        <v>21774991631.880001</v>
      </c>
      <c r="E15" s="688">
        <f t="shared" si="4"/>
        <v>22119448406.110004</v>
      </c>
      <c r="F15" s="688">
        <f t="shared" si="4"/>
        <v>3513503177.3099995</v>
      </c>
      <c r="G15" s="688">
        <f t="shared" si="4"/>
        <v>18605945228.799999</v>
      </c>
      <c r="H15" s="688">
        <f t="shared" si="4"/>
        <v>18605945228.799999</v>
      </c>
    </row>
    <row r="16" spans="1:8">
      <c r="A16" s="685">
        <v>10</v>
      </c>
      <c r="B16" s="686" t="s">
        <v>1185</v>
      </c>
      <c r="C16" s="688">
        <f t="shared" si="4"/>
        <v>13115883594.909998</v>
      </c>
      <c r="D16" s="688">
        <f t="shared" si="4"/>
        <v>12490884628.959999</v>
      </c>
      <c r="E16" s="688">
        <f t="shared" si="4"/>
        <v>13115883594.909998</v>
      </c>
      <c r="F16" s="688">
        <f t="shared" si="4"/>
        <v>3043112364.8399997</v>
      </c>
      <c r="G16" s="688">
        <f t="shared" si="4"/>
        <v>10072771230.07</v>
      </c>
      <c r="H16" s="688">
        <f t="shared" si="4"/>
        <v>10072771230.07</v>
      </c>
    </row>
    <row r="17" spans="1:8">
      <c r="A17" s="685">
        <v>11</v>
      </c>
      <c r="B17" s="686" t="s">
        <v>1186</v>
      </c>
      <c r="C17" s="688">
        <f t="shared" si="4"/>
        <v>28351010358.289997</v>
      </c>
      <c r="D17" s="688">
        <f t="shared" si="4"/>
        <v>27275058178.370003</v>
      </c>
      <c r="E17" s="688">
        <f t="shared" si="4"/>
        <v>28351010358.290001</v>
      </c>
      <c r="F17" s="688">
        <f t="shared" si="4"/>
        <v>4631812636.6700001</v>
      </c>
      <c r="G17" s="688">
        <f t="shared" si="4"/>
        <v>23719197721.620003</v>
      </c>
      <c r="H17" s="688">
        <f t="shared" si="4"/>
        <v>23719197721.620003</v>
      </c>
    </row>
    <row r="18" spans="1:8">
      <c r="A18" s="685">
        <v>12</v>
      </c>
      <c r="B18" s="686" t="s">
        <v>429</v>
      </c>
      <c r="C18" s="688">
        <f t="shared" si="4"/>
        <v>12550467504.990002</v>
      </c>
      <c r="D18" s="688">
        <f t="shared" si="4"/>
        <v>12165742169.879999</v>
      </c>
      <c r="E18" s="688">
        <f t="shared" si="4"/>
        <v>12550467504.990002</v>
      </c>
      <c r="F18" s="688">
        <f t="shared" si="4"/>
        <v>2524880028.1600003</v>
      </c>
      <c r="G18" s="688">
        <f t="shared" si="4"/>
        <v>10025587476.829998</v>
      </c>
      <c r="H18" s="688">
        <f t="shared" si="4"/>
        <v>10025587476.829998</v>
      </c>
    </row>
    <row r="19" spans="1:8">
      <c r="A19" s="685">
        <v>13</v>
      </c>
      <c r="B19" s="686" t="s">
        <v>1187</v>
      </c>
      <c r="C19" s="688">
        <f t="shared" si="4"/>
        <v>17432053890.330002</v>
      </c>
      <c r="D19" s="688">
        <f t="shared" si="4"/>
        <v>17146467763.120001</v>
      </c>
      <c r="E19" s="688">
        <f t="shared" si="4"/>
        <v>17432053890.330002</v>
      </c>
      <c r="F19" s="688">
        <f t="shared" si="4"/>
        <v>3651622339.2600007</v>
      </c>
      <c r="G19" s="688">
        <f t="shared" si="4"/>
        <v>13780431551.07</v>
      </c>
      <c r="H19" s="688">
        <f t="shared" si="4"/>
        <v>13780431551.07</v>
      </c>
    </row>
    <row r="20" spans="1:8">
      <c r="A20" s="685">
        <v>14</v>
      </c>
      <c r="B20" s="686" t="s">
        <v>1188</v>
      </c>
      <c r="C20" s="688">
        <f t="shared" si="4"/>
        <v>11945643977.870001</v>
      </c>
      <c r="D20" s="688">
        <f t="shared" si="4"/>
        <v>11463877902.719999</v>
      </c>
      <c r="E20" s="688">
        <f t="shared" si="4"/>
        <v>11945643977.870001</v>
      </c>
      <c r="F20" s="688">
        <f t="shared" si="4"/>
        <v>2589460487.6100001</v>
      </c>
      <c r="G20" s="688">
        <f t="shared" si="4"/>
        <v>9356183490.2599983</v>
      </c>
      <c r="H20" s="688">
        <f t="shared" si="4"/>
        <v>9356183490.2599983</v>
      </c>
    </row>
    <row r="21" spans="1:8">
      <c r="A21" s="685">
        <v>15</v>
      </c>
      <c r="B21" s="686" t="s">
        <v>430</v>
      </c>
      <c r="C21" s="688">
        <f t="shared" si="4"/>
        <v>17261713354.27</v>
      </c>
      <c r="D21" s="688">
        <f t="shared" si="4"/>
        <v>16710519633.24</v>
      </c>
      <c r="E21" s="688">
        <f t="shared" si="4"/>
        <v>17261713354.27</v>
      </c>
      <c r="F21" s="688">
        <f t="shared" si="4"/>
        <v>3760507564.3899994</v>
      </c>
      <c r="G21" s="688">
        <f t="shared" si="4"/>
        <v>13501205789.879999</v>
      </c>
      <c r="H21" s="688">
        <f t="shared" si="4"/>
        <v>13501205789.879999</v>
      </c>
    </row>
    <row r="22" spans="1:8">
      <c r="A22" s="685">
        <v>16</v>
      </c>
      <c r="B22" s="686" t="s">
        <v>1189</v>
      </c>
      <c r="C22" s="688">
        <f t="shared" si="4"/>
        <v>10335530849.949999</v>
      </c>
      <c r="D22" s="688">
        <f t="shared" si="4"/>
        <v>9903771051.1099987</v>
      </c>
      <c r="E22" s="688">
        <f t="shared" si="4"/>
        <v>10335530849.949999</v>
      </c>
      <c r="F22" s="688">
        <f t="shared" si="4"/>
        <v>1889359220.27</v>
      </c>
      <c r="G22" s="688">
        <f t="shared" si="4"/>
        <v>8446171629.6800013</v>
      </c>
      <c r="H22" s="688">
        <f t="shared" si="4"/>
        <v>8446171629.6800013</v>
      </c>
    </row>
    <row r="23" spans="1:8">
      <c r="A23" s="685">
        <v>17</v>
      </c>
      <c r="B23" s="686" t="s">
        <v>431</v>
      </c>
      <c r="C23" s="688">
        <f t="shared" si="4"/>
        <v>37647246407.279999</v>
      </c>
      <c r="D23" s="688">
        <f t="shared" si="4"/>
        <v>38386944918.860001</v>
      </c>
      <c r="E23" s="688">
        <f t="shared" si="4"/>
        <v>37647246407.279999</v>
      </c>
      <c r="F23" s="688">
        <f t="shared" si="4"/>
        <v>7159986932.2400007</v>
      </c>
      <c r="G23" s="688">
        <f t="shared" si="4"/>
        <v>30487259475.040001</v>
      </c>
      <c r="H23" s="688">
        <f t="shared" si="4"/>
        <v>30487259475.040001</v>
      </c>
    </row>
    <row r="24" spans="1:8" s="702" customFormat="1" ht="15" customHeight="1">
      <c r="A24" s="681">
        <v>1</v>
      </c>
      <c r="B24" s="690" t="s">
        <v>1210</v>
      </c>
      <c r="C24" s="691">
        <f t="shared" ref="C24:H24" si="5">SUM(C25:C41)</f>
        <v>29205668231.820007</v>
      </c>
      <c r="D24" s="691">
        <f t="shared" si="5"/>
        <v>29580463396.650002</v>
      </c>
      <c r="E24" s="691">
        <f>SUM(E25:E41)</f>
        <v>29205668231.820007</v>
      </c>
      <c r="F24" s="691">
        <f t="shared" si="5"/>
        <v>8768590960.1899986</v>
      </c>
      <c r="G24" s="691">
        <f t="shared" si="5"/>
        <v>20437077271.630001</v>
      </c>
      <c r="H24" s="691">
        <f t="shared" si="5"/>
        <v>20437077271.630001</v>
      </c>
    </row>
    <row r="25" spans="1:8" ht="15" customHeight="1">
      <c r="A25" s="685">
        <v>1</v>
      </c>
      <c r="B25" s="686" t="s">
        <v>1183</v>
      </c>
      <c r="C25" s="688">
        <v>530440438.31999999</v>
      </c>
      <c r="D25" s="688">
        <v>531208842.11000001</v>
      </c>
      <c r="E25" s="688">
        <v>530440438.31999999</v>
      </c>
      <c r="F25" s="688">
        <v>111622694.33</v>
      </c>
      <c r="G25" s="688">
        <v>418817743.99000001</v>
      </c>
      <c r="H25" s="688">
        <v>418817743.99000001</v>
      </c>
    </row>
    <row r="26" spans="1:8">
      <c r="A26" s="685">
        <v>2</v>
      </c>
      <c r="B26" s="686" t="s">
        <v>422</v>
      </c>
      <c r="C26" s="688">
        <v>277849501.79000002</v>
      </c>
      <c r="D26" s="688">
        <v>288505962.30000001</v>
      </c>
      <c r="E26" s="688">
        <v>277849501.79000002</v>
      </c>
      <c r="F26" s="688">
        <v>71680953.25</v>
      </c>
      <c r="G26" s="688">
        <v>206168548.53999999</v>
      </c>
      <c r="H26" s="688">
        <v>206168548.53999999</v>
      </c>
    </row>
    <row r="27" spans="1:8">
      <c r="A27" s="685">
        <v>3</v>
      </c>
      <c r="B27" s="686" t="s">
        <v>423</v>
      </c>
      <c r="C27" s="688">
        <v>416702676.69</v>
      </c>
      <c r="D27" s="688">
        <v>424288446.44</v>
      </c>
      <c r="E27" s="688">
        <v>416702676.69</v>
      </c>
      <c r="F27" s="688">
        <v>94964227.299999997</v>
      </c>
      <c r="G27" s="688">
        <v>321738449.38999999</v>
      </c>
      <c r="H27" s="688">
        <v>321738449.38999999</v>
      </c>
    </row>
    <row r="28" spans="1:8">
      <c r="A28" s="685">
        <v>4</v>
      </c>
      <c r="B28" s="686" t="s">
        <v>424</v>
      </c>
      <c r="C28" s="688">
        <v>233651518.25</v>
      </c>
      <c r="D28" s="688">
        <v>224464380.97999999</v>
      </c>
      <c r="E28" s="688">
        <v>233651518.25</v>
      </c>
      <c r="F28" s="688">
        <v>82591124.400000006</v>
      </c>
      <c r="G28" s="688">
        <v>151060393.84999999</v>
      </c>
      <c r="H28" s="688">
        <v>151060393.84999999</v>
      </c>
    </row>
    <row r="29" spans="1:8">
      <c r="A29" s="685">
        <v>5</v>
      </c>
      <c r="B29" s="686" t="s">
        <v>425</v>
      </c>
      <c r="C29" s="688">
        <v>1344167110.5599999</v>
      </c>
      <c r="D29" s="688">
        <v>1351286564.05</v>
      </c>
      <c r="E29" s="688">
        <v>1344167110.5599999</v>
      </c>
      <c r="F29" s="688">
        <v>370120431.60000002</v>
      </c>
      <c r="G29" s="688">
        <v>974046678.96000004</v>
      </c>
      <c r="H29" s="688">
        <v>974046678.96000004</v>
      </c>
    </row>
    <row r="30" spans="1:8">
      <c r="A30" s="685">
        <v>6</v>
      </c>
      <c r="B30" s="686" t="s">
        <v>426</v>
      </c>
      <c r="C30" s="688">
        <v>9713559789.6000004</v>
      </c>
      <c r="D30" s="688">
        <v>9757471141.5900002</v>
      </c>
      <c r="E30" s="688">
        <v>9713559789.6000004</v>
      </c>
      <c r="F30" s="688">
        <v>2665018429.9200001</v>
      </c>
      <c r="G30" s="688">
        <v>7048541359.6800003</v>
      </c>
      <c r="H30" s="688">
        <v>7048541359.6800003</v>
      </c>
    </row>
    <row r="31" spans="1:8">
      <c r="A31" s="685">
        <v>7</v>
      </c>
      <c r="B31" s="686" t="s">
        <v>427</v>
      </c>
      <c r="C31" s="688">
        <v>11337844197.100004</v>
      </c>
      <c r="D31" s="688">
        <v>11517366430.080002</v>
      </c>
      <c r="E31" s="688">
        <v>11337844197.100004</v>
      </c>
      <c r="F31" s="688">
        <v>4146237449.2300005</v>
      </c>
      <c r="G31" s="688">
        <v>7191606747.8699989</v>
      </c>
      <c r="H31" s="688">
        <v>7191606747.8699989</v>
      </c>
    </row>
    <row r="32" spans="1:8">
      <c r="A32" s="685">
        <v>8</v>
      </c>
      <c r="B32" s="686" t="s">
        <v>1184</v>
      </c>
      <c r="C32" s="688">
        <v>1321124862.3399999</v>
      </c>
      <c r="D32" s="688">
        <v>1373805847.05</v>
      </c>
      <c r="E32" s="688">
        <v>1321124862.3399999</v>
      </c>
      <c r="F32" s="688">
        <v>306783271.87</v>
      </c>
      <c r="G32" s="688">
        <v>1014341590.47</v>
      </c>
      <c r="H32" s="688">
        <v>1014341590.47</v>
      </c>
    </row>
    <row r="33" spans="1:8">
      <c r="A33" s="685">
        <v>9</v>
      </c>
      <c r="B33" s="686" t="s">
        <v>428</v>
      </c>
      <c r="C33" s="688">
        <v>1534899042.05</v>
      </c>
      <c r="D33" s="688">
        <v>1536672760.8399999</v>
      </c>
      <c r="E33" s="688">
        <v>1534899042.05</v>
      </c>
      <c r="F33" s="688">
        <v>239600072.36000001</v>
      </c>
      <c r="G33" s="688">
        <v>1295298969.6900001</v>
      </c>
      <c r="H33" s="688">
        <v>1295298969.6900001</v>
      </c>
    </row>
    <row r="34" spans="1:8">
      <c r="A34" s="685">
        <v>10</v>
      </c>
      <c r="B34" s="686" t="s">
        <v>1185</v>
      </c>
      <c r="C34" s="688">
        <v>297403539.56999999</v>
      </c>
      <c r="D34" s="688">
        <v>297403539.56999999</v>
      </c>
      <c r="E34" s="688">
        <v>297403539.56999999</v>
      </c>
      <c r="F34" s="688">
        <v>75922172.189999998</v>
      </c>
      <c r="G34" s="688">
        <v>221481367.38</v>
      </c>
      <c r="H34" s="688">
        <v>221481367.38</v>
      </c>
    </row>
    <row r="35" spans="1:8">
      <c r="A35" s="685">
        <v>11</v>
      </c>
      <c r="B35" s="686" t="s">
        <v>1186</v>
      </c>
      <c r="C35" s="688">
        <v>479671145.94</v>
      </c>
      <c r="D35" s="688">
        <v>531318435.18000001</v>
      </c>
      <c r="E35" s="688">
        <v>479671145.94</v>
      </c>
      <c r="F35" s="688">
        <v>93775086.329999998</v>
      </c>
      <c r="G35" s="688">
        <v>385896059.61000001</v>
      </c>
      <c r="H35" s="688">
        <v>385896059.61000001</v>
      </c>
    </row>
    <row r="36" spans="1:8">
      <c r="A36" s="685">
        <v>12</v>
      </c>
      <c r="B36" s="686" t="s">
        <v>429</v>
      </c>
      <c r="C36" s="688">
        <v>72356667.700000003</v>
      </c>
      <c r="D36" s="688">
        <v>74539856.030000001</v>
      </c>
      <c r="E36" s="688">
        <v>72356667.700000003</v>
      </c>
      <c r="F36" s="688">
        <v>15594207.93</v>
      </c>
      <c r="G36" s="688">
        <v>56762459.770000003</v>
      </c>
      <c r="H36" s="688">
        <v>56762459.770000003</v>
      </c>
    </row>
    <row r="37" spans="1:8">
      <c r="A37" s="685">
        <v>13</v>
      </c>
      <c r="B37" s="686" t="s">
        <v>1187</v>
      </c>
      <c r="C37" s="688">
        <v>456814298.88</v>
      </c>
      <c r="D37" s="688">
        <v>458350135.20999998</v>
      </c>
      <c r="E37" s="688">
        <v>456814298.88</v>
      </c>
      <c r="F37" s="688">
        <v>140039150.97999999</v>
      </c>
      <c r="G37" s="688">
        <v>316775147.89999998</v>
      </c>
      <c r="H37" s="688">
        <v>316775147.89999998</v>
      </c>
    </row>
    <row r="38" spans="1:8">
      <c r="A38" s="685">
        <v>14</v>
      </c>
      <c r="B38" s="686" t="s">
        <v>1188</v>
      </c>
      <c r="C38" s="688">
        <v>108701713.39</v>
      </c>
      <c r="D38" s="688">
        <v>114799507.3</v>
      </c>
      <c r="E38" s="688">
        <v>108701713.39</v>
      </c>
      <c r="F38" s="688">
        <v>34365889.640000001</v>
      </c>
      <c r="G38" s="688">
        <v>74335823.75</v>
      </c>
      <c r="H38" s="688">
        <v>74335823.75</v>
      </c>
    </row>
    <row r="39" spans="1:8">
      <c r="A39" s="685">
        <v>15</v>
      </c>
      <c r="B39" s="686" t="s">
        <v>430</v>
      </c>
      <c r="C39" s="688">
        <v>884559515.24000001</v>
      </c>
      <c r="D39" s="688">
        <v>894529187.63</v>
      </c>
      <c r="E39" s="688">
        <v>884559515.24000001</v>
      </c>
      <c r="F39" s="688">
        <v>266518906.38999999</v>
      </c>
      <c r="G39" s="688">
        <v>618040608.85000002</v>
      </c>
      <c r="H39" s="688">
        <v>618040608.85000002</v>
      </c>
    </row>
    <row r="40" spans="1:8">
      <c r="A40" s="685">
        <v>16</v>
      </c>
      <c r="B40" s="686" t="s">
        <v>1189</v>
      </c>
      <c r="C40" s="688">
        <v>74026657.319999993</v>
      </c>
      <c r="D40" s="688">
        <v>77592785.480000004</v>
      </c>
      <c r="E40" s="688">
        <v>74026657.319999993</v>
      </c>
      <c r="F40" s="688">
        <v>24050437.300000001</v>
      </c>
      <c r="G40" s="688">
        <v>49976220.020000003</v>
      </c>
      <c r="H40" s="688">
        <v>49976220.020000003</v>
      </c>
    </row>
    <row r="41" spans="1:8">
      <c r="A41" s="685">
        <v>17</v>
      </c>
      <c r="B41" s="686" t="s">
        <v>431</v>
      </c>
      <c r="C41" s="687">
        <v>121895557.08</v>
      </c>
      <c r="D41" s="687">
        <v>126859574.81</v>
      </c>
      <c r="E41" s="687">
        <v>121895557.08</v>
      </c>
      <c r="F41" s="687">
        <v>29706455.170000002</v>
      </c>
      <c r="G41" s="687">
        <v>92189101.909999996</v>
      </c>
      <c r="H41" s="687">
        <v>92189101.909999996</v>
      </c>
    </row>
    <row r="42" spans="1:8" s="704" customFormat="1">
      <c r="A42" s="681">
        <v>2</v>
      </c>
      <c r="B42" s="690" t="s">
        <v>1207</v>
      </c>
      <c r="C42" s="693">
        <f>SUM(C43:C59)</f>
        <v>108923364217.48001</v>
      </c>
      <c r="D42" s="693">
        <f t="shared" ref="D42:H42" si="6">SUM(D43:D59)</f>
        <v>115294030591.24998</v>
      </c>
      <c r="E42" s="693">
        <f t="shared" si="6"/>
        <v>108923364217.48001</v>
      </c>
      <c r="F42" s="693">
        <f t="shared" si="6"/>
        <v>14651479921.01</v>
      </c>
      <c r="G42" s="693">
        <f t="shared" si="6"/>
        <v>94271884296.469986</v>
      </c>
      <c r="H42" s="693">
        <f t="shared" si="6"/>
        <v>94271884296.469986</v>
      </c>
    </row>
    <row r="43" spans="1:8">
      <c r="A43" s="694">
        <v>1</v>
      </c>
      <c r="B43" s="686" t="s">
        <v>1183</v>
      </c>
      <c r="C43" s="687">
        <f>C61+C79+C97</f>
        <v>4086294282.6800003</v>
      </c>
      <c r="D43" s="687">
        <f t="shared" ref="D43:H43" si="7">D61+D79+D97</f>
        <v>4356157812.6599998</v>
      </c>
      <c r="E43" s="687">
        <f t="shared" si="7"/>
        <v>4086294282.6800003</v>
      </c>
      <c r="F43" s="687">
        <f t="shared" si="7"/>
        <v>620480432.22000003</v>
      </c>
      <c r="G43" s="687">
        <f t="shared" si="7"/>
        <v>3465813850.4599996</v>
      </c>
      <c r="H43" s="687">
        <f t="shared" si="7"/>
        <v>3465813850.4599996</v>
      </c>
    </row>
    <row r="44" spans="1:8">
      <c r="A44" s="685">
        <v>2</v>
      </c>
      <c r="B44" s="686" t="s">
        <v>422</v>
      </c>
      <c r="C44" s="687">
        <f t="shared" ref="C44:H59" si="8">C62+C80+C98</f>
        <v>4826206060.5100002</v>
      </c>
      <c r="D44" s="687">
        <f t="shared" si="8"/>
        <v>5070550652.0599995</v>
      </c>
      <c r="E44" s="687">
        <f t="shared" si="8"/>
        <v>4826206060.5100002</v>
      </c>
      <c r="F44" s="687">
        <f t="shared" si="8"/>
        <v>672131878.51999998</v>
      </c>
      <c r="G44" s="687">
        <f t="shared" si="8"/>
        <v>4154074181.9900002</v>
      </c>
      <c r="H44" s="687">
        <f t="shared" si="8"/>
        <v>4154074181.9900002</v>
      </c>
    </row>
    <row r="45" spans="1:8">
      <c r="A45" s="685">
        <v>3</v>
      </c>
      <c r="B45" s="686" t="s">
        <v>423</v>
      </c>
      <c r="C45" s="687">
        <f t="shared" si="8"/>
        <v>11625681790.029995</v>
      </c>
      <c r="D45" s="687">
        <f t="shared" si="8"/>
        <v>12335209861.1</v>
      </c>
      <c r="E45" s="687">
        <f t="shared" si="8"/>
        <v>11625681790.029995</v>
      </c>
      <c r="F45" s="687">
        <f t="shared" si="8"/>
        <v>1602100943.5699992</v>
      </c>
      <c r="G45" s="687">
        <f t="shared" si="8"/>
        <v>10023580846.459999</v>
      </c>
      <c r="H45" s="687">
        <f t="shared" si="8"/>
        <v>10023580846.459999</v>
      </c>
    </row>
    <row r="46" spans="1:8">
      <c r="A46" s="685">
        <v>4</v>
      </c>
      <c r="B46" s="686" t="s">
        <v>424</v>
      </c>
      <c r="C46" s="687">
        <f t="shared" si="8"/>
        <v>3237097157.77</v>
      </c>
      <c r="D46" s="687">
        <f t="shared" si="8"/>
        <v>3581987824.8499999</v>
      </c>
      <c r="E46" s="687">
        <f t="shared" si="8"/>
        <v>3237097157.77</v>
      </c>
      <c r="F46" s="687">
        <f t="shared" si="8"/>
        <v>306127034.97000003</v>
      </c>
      <c r="G46" s="687">
        <f t="shared" si="8"/>
        <v>2930970122.7999997</v>
      </c>
      <c r="H46" s="687">
        <f t="shared" si="8"/>
        <v>2930970122.7999997</v>
      </c>
    </row>
    <row r="47" spans="1:8">
      <c r="A47" s="685">
        <v>5</v>
      </c>
      <c r="B47" s="686" t="s">
        <v>425</v>
      </c>
      <c r="C47" s="687">
        <f t="shared" si="8"/>
        <v>7550734341.6199999</v>
      </c>
      <c r="D47" s="687">
        <f t="shared" si="8"/>
        <v>8399206777.6800003</v>
      </c>
      <c r="E47" s="687">
        <f t="shared" si="8"/>
        <v>7550734341.6199999</v>
      </c>
      <c r="F47" s="687">
        <f t="shared" si="8"/>
        <v>1128083645.8100002</v>
      </c>
      <c r="G47" s="687">
        <f t="shared" si="8"/>
        <v>6422650695.8099995</v>
      </c>
      <c r="H47" s="687">
        <f t="shared" si="8"/>
        <v>6422650695.8099995</v>
      </c>
    </row>
    <row r="48" spans="1:8">
      <c r="A48" s="685">
        <v>6</v>
      </c>
      <c r="B48" s="686" t="s">
        <v>426</v>
      </c>
      <c r="C48" s="687">
        <f t="shared" si="8"/>
        <v>9871329384.7900009</v>
      </c>
      <c r="D48" s="687">
        <f t="shared" si="8"/>
        <v>10085022179.540001</v>
      </c>
      <c r="E48" s="687">
        <f t="shared" si="8"/>
        <v>9871329384.7900009</v>
      </c>
      <c r="F48" s="687">
        <f t="shared" si="8"/>
        <v>1852003209.7100003</v>
      </c>
      <c r="G48" s="687">
        <f t="shared" si="8"/>
        <v>8019326175.0800009</v>
      </c>
      <c r="H48" s="687">
        <f t="shared" si="8"/>
        <v>8019326175.0800009</v>
      </c>
    </row>
    <row r="49" spans="1:8">
      <c r="A49" s="685">
        <v>7</v>
      </c>
      <c r="B49" s="686" t="s">
        <v>427</v>
      </c>
      <c r="C49" s="687">
        <f t="shared" si="8"/>
        <v>8239624216.1000004</v>
      </c>
      <c r="D49" s="687">
        <f t="shared" si="8"/>
        <v>8579619134.4700003</v>
      </c>
      <c r="E49" s="687">
        <f t="shared" si="8"/>
        <v>8239624216.1000004</v>
      </c>
      <c r="F49" s="687">
        <f t="shared" si="8"/>
        <v>1947065743.8000002</v>
      </c>
      <c r="G49" s="687">
        <f t="shared" si="8"/>
        <v>6292558472.3000002</v>
      </c>
      <c r="H49" s="687">
        <f t="shared" si="8"/>
        <v>6292558472.3000002</v>
      </c>
    </row>
    <row r="50" spans="1:8">
      <c r="A50" s="685">
        <v>8</v>
      </c>
      <c r="B50" s="686" t="s">
        <v>1184</v>
      </c>
      <c r="C50" s="687">
        <f t="shared" si="8"/>
        <v>5684722561.8600006</v>
      </c>
      <c r="D50" s="687">
        <f t="shared" si="8"/>
        <v>5854775527.0400009</v>
      </c>
      <c r="E50" s="687">
        <f t="shared" si="8"/>
        <v>5684722561.8600006</v>
      </c>
      <c r="F50" s="687">
        <f t="shared" si="8"/>
        <v>626100506.66000009</v>
      </c>
      <c r="G50" s="687">
        <f t="shared" si="8"/>
        <v>5058622055.1999998</v>
      </c>
      <c r="H50" s="687">
        <f t="shared" si="8"/>
        <v>5058622055.1999998</v>
      </c>
    </row>
    <row r="51" spans="1:8">
      <c r="A51" s="685">
        <v>9</v>
      </c>
      <c r="B51" s="686" t="s">
        <v>428</v>
      </c>
      <c r="C51" s="687">
        <f t="shared" si="8"/>
        <v>7300500328.7300005</v>
      </c>
      <c r="D51" s="687">
        <f t="shared" si="8"/>
        <v>7577829110.6600008</v>
      </c>
      <c r="E51" s="687">
        <f t="shared" si="8"/>
        <v>7300500328.7300005</v>
      </c>
      <c r="F51" s="687">
        <f t="shared" si="8"/>
        <v>771318876.55999994</v>
      </c>
      <c r="G51" s="687">
        <f t="shared" si="8"/>
        <v>6529181452.1700001</v>
      </c>
      <c r="H51" s="687">
        <f t="shared" si="8"/>
        <v>6529181452.1700001</v>
      </c>
    </row>
    <row r="52" spans="1:8">
      <c r="A52" s="685">
        <v>10</v>
      </c>
      <c r="B52" s="686" t="s">
        <v>1185</v>
      </c>
      <c r="C52" s="687">
        <f t="shared" si="8"/>
        <v>4125716426.04</v>
      </c>
      <c r="D52" s="687">
        <f t="shared" si="8"/>
        <v>4305674643.9899998</v>
      </c>
      <c r="E52" s="687">
        <f t="shared" si="8"/>
        <v>4125716426.04</v>
      </c>
      <c r="F52" s="687">
        <f t="shared" si="8"/>
        <v>622980433.98000002</v>
      </c>
      <c r="G52" s="687">
        <f t="shared" si="8"/>
        <v>3502735992.0599999</v>
      </c>
      <c r="H52" s="687">
        <f t="shared" si="8"/>
        <v>3502735992.0599999</v>
      </c>
    </row>
    <row r="53" spans="1:8">
      <c r="A53" s="685">
        <v>11</v>
      </c>
      <c r="B53" s="686" t="s">
        <v>1186</v>
      </c>
      <c r="C53" s="687">
        <f t="shared" si="8"/>
        <v>8390079114.6499996</v>
      </c>
      <c r="D53" s="687">
        <f t="shared" si="8"/>
        <v>8797991471.1599998</v>
      </c>
      <c r="E53" s="687">
        <f t="shared" si="8"/>
        <v>8390079114.6499996</v>
      </c>
      <c r="F53" s="687">
        <f t="shared" si="8"/>
        <v>309289792.99999994</v>
      </c>
      <c r="G53" s="687">
        <f t="shared" si="8"/>
        <v>8080789321.6500006</v>
      </c>
      <c r="H53" s="687">
        <f t="shared" si="8"/>
        <v>8080789321.6500006</v>
      </c>
    </row>
    <row r="54" spans="1:8">
      <c r="A54" s="685">
        <v>12</v>
      </c>
      <c r="B54" s="686" t="s">
        <v>429</v>
      </c>
      <c r="C54" s="687">
        <f t="shared" si="8"/>
        <v>4326412869.6700001</v>
      </c>
      <c r="D54" s="687">
        <f t="shared" si="8"/>
        <v>4544500447.3199997</v>
      </c>
      <c r="E54" s="687">
        <f t="shared" si="8"/>
        <v>4326412869.6700001</v>
      </c>
      <c r="F54" s="687">
        <f t="shared" si="8"/>
        <v>474351432.15000004</v>
      </c>
      <c r="G54" s="687">
        <f t="shared" si="8"/>
        <v>3852061437.52</v>
      </c>
      <c r="H54" s="687">
        <f t="shared" si="8"/>
        <v>3852061437.52</v>
      </c>
    </row>
    <row r="55" spans="1:8">
      <c r="A55" s="685">
        <v>13</v>
      </c>
      <c r="B55" s="686" t="s">
        <v>1187</v>
      </c>
      <c r="C55" s="687">
        <f t="shared" si="8"/>
        <v>5660087623.1100006</v>
      </c>
      <c r="D55" s="687">
        <f t="shared" si="8"/>
        <v>6080128696.3699999</v>
      </c>
      <c r="E55" s="687">
        <f t="shared" si="8"/>
        <v>5660087623.1100006</v>
      </c>
      <c r="F55" s="687">
        <f t="shared" si="8"/>
        <v>815454307.98000002</v>
      </c>
      <c r="G55" s="687">
        <f t="shared" si="8"/>
        <v>4844633315.1300001</v>
      </c>
      <c r="H55" s="687">
        <f t="shared" si="8"/>
        <v>4844633315.1300001</v>
      </c>
    </row>
    <row r="56" spans="1:8">
      <c r="A56" s="685">
        <v>14</v>
      </c>
      <c r="B56" s="686" t="s">
        <v>1188</v>
      </c>
      <c r="C56" s="687">
        <f t="shared" si="8"/>
        <v>4078858132.829999</v>
      </c>
      <c r="D56" s="687">
        <f t="shared" si="8"/>
        <v>4195377535.4699998</v>
      </c>
      <c r="E56" s="687">
        <f t="shared" si="8"/>
        <v>4078858132.829999</v>
      </c>
      <c r="F56" s="687">
        <f t="shared" si="8"/>
        <v>490923049.11999995</v>
      </c>
      <c r="G56" s="687">
        <f t="shared" si="8"/>
        <v>3587935083.7099996</v>
      </c>
      <c r="H56" s="687">
        <f t="shared" si="8"/>
        <v>3587935083.7099996</v>
      </c>
    </row>
    <row r="57" spans="1:8">
      <c r="A57" s="685">
        <v>15</v>
      </c>
      <c r="B57" s="686" t="s">
        <v>430</v>
      </c>
      <c r="C57" s="687">
        <f t="shared" si="8"/>
        <v>4772243474.1899996</v>
      </c>
      <c r="D57" s="687">
        <f t="shared" si="8"/>
        <v>5070450442.5499992</v>
      </c>
      <c r="E57" s="687">
        <f t="shared" si="8"/>
        <v>4772243474.1899996</v>
      </c>
      <c r="F57" s="687">
        <f t="shared" si="8"/>
        <v>525367939.53999996</v>
      </c>
      <c r="G57" s="687">
        <f t="shared" si="8"/>
        <v>4246875534.6499996</v>
      </c>
      <c r="H57" s="687">
        <f t="shared" si="8"/>
        <v>4246875534.6499996</v>
      </c>
    </row>
    <row r="58" spans="1:8">
      <c r="A58" s="694">
        <v>16</v>
      </c>
      <c r="B58" s="686" t="s">
        <v>1189</v>
      </c>
      <c r="C58" s="687">
        <f t="shared" si="8"/>
        <v>3416295329.4599996</v>
      </c>
      <c r="D58" s="687">
        <f t="shared" si="8"/>
        <v>3686354094.2899995</v>
      </c>
      <c r="E58" s="687">
        <f t="shared" si="8"/>
        <v>3416295329.4599996</v>
      </c>
      <c r="F58" s="687">
        <f t="shared" si="8"/>
        <v>273127535.49000001</v>
      </c>
      <c r="G58" s="687">
        <f t="shared" si="8"/>
        <v>3143167793.9699998</v>
      </c>
      <c r="H58" s="687">
        <f t="shared" si="8"/>
        <v>3143167793.9699998</v>
      </c>
    </row>
    <row r="59" spans="1:8">
      <c r="A59" s="694">
        <v>17</v>
      </c>
      <c r="B59" s="686" t="s">
        <v>431</v>
      </c>
      <c r="C59" s="687">
        <f t="shared" si="8"/>
        <v>11731481123.440001</v>
      </c>
      <c r="D59" s="687">
        <f t="shared" si="8"/>
        <v>12773194380.039999</v>
      </c>
      <c r="E59" s="687">
        <f t="shared" si="8"/>
        <v>11731481123.440001</v>
      </c>
      <c r="F59" s="687">
        <f t="shared" si="8"/>
        <v>1614573157.9300001</v>
      </c>
      <c r="G59" s="687">
        <f t="shared" si="8"/>
        <v>10116907965.51</v>
      </c>
      <c r="H59" s="687">
        <f t="shared" si="8"/>
        <v>10116907965.51</v>
      </c>
    </row>
    <row r="60" spans="1:8" s="704" customFormat="1">
      <c r="A60" s="695" t="s">
        <v>1252</v>
      </c>
      <c r="B60" s="696" t="s">
        <v>1253</v>
      </c>
      <c r="C60" s="697">
        <f t="shared" ref="C60:H60" si="9">SUM(C61:C77)</f>
        <v>96902083335.149994</v>
      </c>
      <c r="D60" s="697">
        <f t="shared" si="9"/>
        <v>98997123010.420013</v>
      </c>
      <c r="E60" s="697">
        <f t="shared" si="9"/>
        <v>96902083335.149994</v>
      </c>
      <c r="F60" s="697">
        <f t="shared" si="9"/>
        <v>13672786322.169998</v>
      </c>
      <c r="G60" s="697">
        <f t="shared" si="9"/>
        <v>83229297012.980011</v>
      </c>
      <c r="H60" s="697">
        <f t="shared" si="9"/>
        <v>83229297012.980011</v>
      </c>
    </row>
    <row r="61" spans="1:8">
      <c r="A61" s="694">
        <v>1</v>
      </c>
      <c r="B61" s="686" t="s">
        <v>1183</v>
      </c>
      <c r="C61" s="687">
        <v>3796608217.98</v>
      </c>
      <c r="D61" s="687">
        <v>3812985063.48</v>
      </c>
      <c r="E61" s="687">
        <v>3796608217.98</v>
      </c>
      <c r="F61" s="687">
        <v>592391224.88</v>
      </c>
      <c r="G61" s="687">
        <v>3204216993.0999999</v>
      </c>
      <c r="H61" s="687">
        <v>3204216993.0999999</v>
      </c>
    </row>
    <row r="62" spans="1:8">
      <c r="A62" s="685">
        <v>2</v>
      </c>
      <c r="B62" s="686" t="s">
        <v>422</v>
      </c>
      <c r="C62" s="687">
        <v>4434657012.0200005</v>
      </c>
      <c r="D62" s="687">
        <v>4520687350.5500002</v>
      </c>
      <c r="E62" s="687">
        <v>4434657012.0200005</v>
      </c>
      <c r="F62" s="687">
        <v>636643139.67999995</v>
      </c>
      <c r="G62" s="687">
        <v>3798013872.3400002</v>
      </c>
      <c r="H62" s="687">
        <v>3798013872.3400002</v>
      </c>
    </row>
    <row r="63" spans="1:8">
      <c r="A63" s="685">
        <v>3</v>
      </c>
      <c r="B63" s="686" t="s">
        <v>423</v>
      </c>
      <c r="C63" s="687">
        <v>10029989274.859995</v>
      </c>
      <c r="D63" s="687">
        <v>10259215496.08</v>
      </c>
      <c r="E63" s="687">
        <v>10029989274.859995</v>
      </c>
      <c r="F63" s="687">
        <v>1503257788.5099993</v>
      </c>
      <c r="G63" s="687">
        <v>8526731486.3499994</v>
      </c>
      <c r="H63" s="687">
        <v>8526731486.3499994</v>
      </c>
    </row>
    <row r="64" spans="1:8">
      <c r="A64" s="685">
        <v>4</v>
      </c>
      <c r="B64" s="686" t="s">
        <v>424</v>
      </c>
      <c r="C64" s="687">
        <v>2902039338.8000002</v>
      </c>
      <c r="D64" s="687">
        <v>3229883110.8299999</v>
      </c>
      <c r="E64" s="687">
        <v>2902039338.8000002</v>
      </c>
      <c r="F64" s="687">
        <v>273038571.93000001</v>
      </c>
      <c r="G64" s="687">
        <v>2629000766.8699999</v>
      </c>
      <c r="H64" s="687">
        <v>2629000766.8699999</v>
      </c>
    </row>
    <row r="65" spans="1:8">
      <c r="A65" s="685">
        <v>5</v>
      </c>
      <c r="B65" s="686" t="s">
        <v>425</v>
      </c>
      <c r="C65" s="687">
        <v>6704076143.04</v>
      </c>
      <c r="D65" s="687">
        <v>6800423603</v>
      </c>
      <c r="E65" s="687">
        <v>6704076143.04</v>
      </c>
      <c r="F65" s="687">
        <v>1060024995.1900001</v>
      </c>
      <c r="G65" s="687">
        <v>5644051147.8500004</v>
      </c>
      <c r="H65" s="687">
        <v>5644051147.8500004</v>
      </c>
    </row>
    <row r="66" spans="1:8">
      <c r="A66" s="685">
        <v>6</v>
      </c>
      <c r="B66" s="686" t="s">
        <v>426</v>
      </c>
      <c r="C66" s="687">
        <v>8843430770.7199993</v>
      </c>
      <c r="D66" s="687">
        <v>8918925496.7700005</v>
      </c>
      <c r="E66" s="687">
        <v>8843430770.7199993</v>
      </c>
      <c r="F66" s="687">
        <v>1727524950.7200003</v>
      </c>
      <c r="G66" s="687">
        <v>7115905820.000001</v>
      </c>
      <c r="H66" s="687">
        <v>7115905820.000001</v>
      </c>
    </row>
    <row r="67" spans="1:8">
      <c r="A67" s="685">
        <v>7</v>
      </c>
      <c r="B67" s="686" t="s">
        <v>427</v>
      </c>
      <c r="C67" s="687">
        <v>7289480808.1000004</v>
      </c>
      <c r="D67" s="687">
        <v>7533131730.6300001</v>
      </c>
      <c r="E67" s="687">
        <v>7289480808.1000004</v>
      </c>
      <c r="F67" s="687">
        <v>1701480359.2</v>
      </c>
      <c r="G67" s="687">
        <v>5588000448.8999996</v>
      </c>
      <c r="H67" s="687">
        <v>5588000448.8999996</v>
      </c>
    </row>
    <row r="68" spans="1:8">
      <c r="A68" s="685">
        <v>8</v>
      </c>
      <c r="B68" s="686" t="s">
        <v>1184</v>
      </c>
      <c r="C68" s="687">
        <v>5182513930.4300003</v>
      </c>
      <c r="D68" s="687">
        <v>5350424369.3500004</v>
      </c>
      <c r="E68" s="687">
        <v>5182513930.4300003</v>
      </c>
      <c r="F68" s="687">
        <v>625185158.74000001</v>
      </c>
      <c r="G68" s="687">
        <v>4557328771.6899996</v>
      </c>
      <c r="H68" s="687">
        <v>4557328771.6899996</v>
      </c>
    </row>
    <row r="69" spans="1:8">
      <c r="A69" s="685">
        <v>9</v>
      </c>
      <c r="B69" s="686" t="s">
        <v>428</v>
      </c>
      <c r="C69" s="687">
        <v>6523014247.6800003</v>
      </c>
      <c r="D69" s="687">
        <v>6558707236</v>
      </c>
      <c r="E69" s="687">
        <v>6523014247.6800003</v>
      </c>
      <c r="F69" s="687">
        <v>756962135.03999996</v>
      </c>
      <c r="G69" s="687">
        <v>5766052112.6400003</v>
      </c>
      <c r="H69" s="687">
        <v>5766052112.6400003</v>
      </c>
    </row>
    <row r="70" spans="1:8">
      <c r="A70" s="685">
        <v>10</v>
      </c>
      <c r="B70" s="686" t="s">
        <v>1185</v>
      </c>
      <c r="C70" s="687">
        <v>3754430110.7399998</v>
      </c>
      <c r="D70" s="687">
        <v>3822077452.3600001</v>
      </c>
      <c r="E70" s="687">
        <v>3754430110.7399998</v>
      </c>
      <c r="F70" s="687">
        <v>576722825.5</v>
      </c>
      <c r="G70" s="687">
        <v>3177707285.2399998</v>
      </c>
      <c r="H70" s="687">
        <v>3177707285.2399998</v>
      </c>
    </row>
    <row r="71" spans="1:8">
      <c r="A71" s="685">
        <v>11</v>
      </c>
      <c r="B71" s="686" t="s">
        <v>1186</v>
      </c>
      <c r="C71" s="687">
        <v>7277787884.7699995</v>
      </c>
      <c r="D71" s="687">
        <v>7369908467.710001</v>
      </c>
      <c r="E71" s="687">
        <v>7277787884.7699995</v>
      </c>
      <c r="F71" s="687">
        <v>279311970.33999997</v>
      </c>
      <c r="G71" s="687">
        <v>6998475914.4300003</v>
      </c>
      <c r="H71" s="687">
        <v>6998475914.4300003</v>
      </c>
    </row>
    <row r="72" spans="1:8">
      <c r="A72" s="685">
        <v>12</v>
      </c>
      <c r="B72" s="686" t="s">
        <v>429</v>
      </c>
      <c r="C72" s="687">
        <v>3839274393.1399999</v>
      </c>
      <c r="D72" s="687">
        <v>3841385476.5999999</v>
      </c>
      <c r="E72" s="687">
        <v>3839274393.1399999</v>
      </c>
      <c r="F72" s="687">
        <v>424569045.06</v>
      </c>
      <c r="G72" s="687">
        <v>3414705348.0799999</v>
      </c>
      <c r="H72" s="687">
        <v>3414705348.0799999</v>
      </c>
    </row>
    <row r="73" spans="1:8">
      <c r="A73" s="685">
        <v>13</v>
      </c>
      <c r="B73" s="686" t="s">
        <v>1187</v>
      </c>
      <c r="C73" s="687">
        <v>4922753068.6800003</v>
      </c>
      <c r="D73" s="687">
        <v>5079706783.9499998</v>
      </c>
      <c r="E73" s="687">
        <v>4922753068.6800003</v>
      </c>
      <c r="F73" s="687">
        <v>742663478.91999996</v>
      </c>
      <c r="G73" s="687">
        <v>4180089589.7600002</v>
      </c>
      <c r="H73" s="687">
        <v>4180089589.7600002</v>
      </c>
    </row>
    <row r="74" spans="1:8">
      <c r="A74" s="685">
        <v>14</v>
      </c>
      <c r="B74" s="686" t="s">
        <v>1188</v>
      </c>
      <c r="C74" s="687">
        <v>3780165033.9299989</v>
      </c>
      <c r="D74" s="687">
        <v>3803026120.9899998</v>
      </c>
      <c r="E74" s="687">
        <v>3780165033.9299989</v>
      </c>
      <c r="F74" s="687">
        <v>477797975.25999993</v>
      </c>
      <c r="G74" s="687">
        <v>3302367058.6699991</v>
      </c>
      <c r="H74" s="687">
        <v>3302367058.6699991</v>
      </c>
    </row>
    <row r="75" spans="1:8">
      <c r="A75" s="685">
        <v>15</v>
      </c>
      <c r="B75" s="686" t="s">
        <v>430</v>
      </c>
      <c r="C75" s="687">
        <v>4196172964.0999999</v>
      </c>
      <c r="D75" s="687">
        <v>4202103583.7199998</v>
      </c>
      <c r="E75" s="687">
        <v>4196172964.0999999</v>
      </c>
      <c r="F75" s="687">
        <v>499456629.31</v>
      </c>
      <c r="G75" s="687">
        <v>3696716334.79</v>
      </c>
      <c r="H75" s="687">
        <v>3696716334.79</v>
      </c>
    </row>
    <row r="76" spans="1:8">
      <c r="A76" s="694">
        <v>16</v>
      </c>
      <c r="B76" s="686" t="s">
        <v>1189</v>
      </c>
      <c r="C76" s="687">
        <v>2871389575.4499998</v>
      </c>
      <c r="D76" s="687">
        <v>3004143828.9099998</v>
      </c>
      <c r="E76" s="687">
        <v>2871389575.4499998</v>
      </c>
      <c r="F76" s="687">
        <v>273127535.49000001</v>
      </c>
      <c r="G76" s="687">
        <v>2598262039.96</v>
      </c>
      <c r="H76" s="687">
        <v>2598262039.96</v>
      </c>
    </row>
    <row r="77" spans="1:8">
      <c r="A77" s="694">
        <v>17</v>
      </c>
      <c r="B77" s="686" t="s">
        <v>431</v>
      </c>
      <c r="C77" s="687">
        <v>10554300560.709999</v>
      </c>
      <c r="D77" s="687">
        <v>10890387839.49</v>
      </c>
      <c r="E77" s="687">
        <v>10554300560.709999</v>
      </c>
      <c r="F77" s="687">
        <v>1522628538.4000001</v>
      </c>
      <c r="G77" s="687">
        <v>9031672022.3099995</v>
      </c>
      <c r="H77" s="687">
        <v>9031672022.3099995</v>
      </c>
    </row>
    <row r="78" spans="1:8" s="704" customFormat="1">
      <c r="A78" s="695" t="s">
        <v>1254</v>
      </c>
      <c r="B78" s="696" t="s">
        <v>1243</v>
      </c>
      <c r="C78" s="697">
        <f t="shared" ref="C78:H78" si="10">SUM(C79:C95)</f>
        <v>8911465401.960001</v>
      </c>
      <c r="D78" s="697">
        <f t="shared" si="10"/>
        <v>13136155013.639999</v>
      </c>
      <c r="E78" s="697">
        <f t="shared" si="10"/>
        <v>8911465401.960001</v>
      </c>
      <c r="F78" s="697">
        <f t="shared" si="10"/>
        <v>679630301.79999995</v>
      </c>
      <c r="G78" s="697">
        <f t="shared" si="10"/>
        <v>8231835100.1599998</v>
      </c>
      <c r="H78" s="697">
        <f t="shared" si="10"/>
        <v>8231835100.1599998</v>
      </c>
    </row>
    <row r="79" spans="1:8">
      <c r="A79" s="694">
        <v>1</v>
      </c>
      <c r="B79" s="686" t="s">
        <v>1183</v>
      </c>
      <c r="C79" s="687">
        <v>180364659.63</v>
      </c>
      <c r="D79" s="687">
        <v>433851344.10999995</v>
      </c>
      <c r="E79" s="687">
        <v>180364659.63</v>
      </c>
      <c r="F79" s="687">
        <v>15119909.51</v>
      </c>
      <c r="G79" s="687">
        <f>E79-F79</f>
        <v>165244750.12</v>
      </c>
      <c r="H79" s="687">
        <f>G79</f>
        <v>165244750.12</v>
      </c>
    </row>
    <row r="80" spans="1:8">
      <c r="A80" s="685">
        <v>2</v>
      </c>
      <c r="B80" s="686" t="s">
        <v>422</v>
      </c>
      <c r="C80" s="687">
        <v>323411797.59000003</v>
      </c>
      <c r="D80" s="687">
        <v>480523951.68999994</v>
      </c>
      <c r="E80" s="687">
        <v>323411797.59000003</v>
      </c>
      <c r="F80" s="687">
        <v>24875883.619999997</v>
      </c>
      <c r="G80" s="687">
        <f t="shared" ref="G80:G95" si="11">E80-F80</f>
        <v>298535913.97000003</v>
      </c>
      <c r="H80" s="687">
        <f t="shared" ref="H80:H95" si="12">G80</f>
        <v>298535913.97000003</v>
      </c>
    </row>
    <row r="81" spans="1:8">
      <c r="A81" s="685">
        <v>3</v>
      </c>
      <c r="B81" s="686" t="s">
        <v>423</v>
      </c>
      <c r="C81" s="687">
        <v>1177795070.8399999</v>
      </c>
      <c r="D81" s="687">
        <v>1652015549.2400005</v>
      </c>
      <c r="E81" s="687">
        <v>1177795070.8399999</v>
      </c>
      <c r="F81" s="687">
        <v>71484822.839999974</v>
      </c>
      <c r="G81" s="687">
        <f t="shared" si="11"/>
        <v>1106310248</v>
      </c>
      <c r="H81" s="687">
        <f t="shared" si="12"/>
        <v>1106310248</v>
      </c>
    </row>
    <row r="82" spans="1:8">
      <c r="A82" s="685">
        <v>4</v>
      </c>
      <c r="B82" s="686" t="s">
        <v>424</v>
      </c>
      <c r="C82" s="688">
        <v>322452138.29000002</v>
      </c>
      <c r="D82" s="688">
        <v>339499033.34000003</v>
      </c>
      <c r="E82" s="688">
        <v>322452138.29000002</v>
      </c>
      <c r="F82" s="688">
        <v>31255587.850000001</v>
      </c>
      <c r="G82" s="688">
        <f t="shared" si="11"/>
        <v>291196550.44</v>
      </c>
      <c r="H82" s="688">
        <f t="shared" si="12"/>
        <v>291196550.44</v>
      </c>
    </row>
    <row r="83" spans="1:8" ht="20.25" customHeight="1">
      <c r="A83" s="685">
        <v>5</v>
      </c>
      <c r="B83" s="686" t="s">
        <v>425</v>
      </c>
      <c r="C83" s="688">
        <v>377640105.9199999</v>
      </c>
      <c r="D83" s="688">
        <v>1111553784.8799999</v>
      </c>
      <c r="E83" s="688">
        <v>377640105.9199999</v>
      </c>
      <c r="F83" s="688">
        <v>20705826.650000021</v>
      </c>
      <c r="G83" s="688">
        <f t="shared" si="11"/>
        <v>356934279.26999986</v>
      </c>
      <c r="H83" s="688">
        <f t="shared" si="12"/>
        <v>356934279.26999986</v>
      </c>
    </row>
    <row r="84" spans="1:8">
      <c r="A84" s="685">
        <v>6</v>
      </c>
      <c r="B84" s="686" t="s">
        <v>426</v>
      </c>
      <c r="C84" s="688">
        <v>878225241.62000012</v>
      </c>
      <c r="D84" s="688">
        <v>1016338177.7699997</v>
      </c>
      <c r="E84" s="688">
        <v>878225241.62000012</v>
      </c>
      <c r="F84" s="688">
        <v>87130436.910000041</v>
      </c>
      <c r="G84" s="688">
        <f t="shared" si="11"/>
        <v>791094804.71000004</v>
      </c>
      <c r="H84" s="688">
        <f t="shared" si="12"/>
        <v>791094804.71000004</v>
      </c>
    </row>
    <row r="85" spans="1:8">
      <c r="A85" s="685">
        <v>7</v>
      </c>
      <c r="B85" s="686" t="s">
        <v>427</v>
      </c>
      <c r="C85" s="688">
        <v>857007534.6400001</v>
      </c>
      <c r="D85" s="688">
        <v>953351230.48000002</v>
      </c>
      <c r="E85" s="688">
        <v>857007534.6400001</v>
      </c>
      <c r="F85" s="688">
        <v>223524552.17000002</v>
      </c>
      <c r="G85" s="688">
        <f t="shared" si="11"/>
        <v>633482982.47000003</v>
      </c>
      <c r="H85" s="688">
        <f t="shared" si="12"/>
        <v>633482982.47000003</v>
      </c>
    </row>
    <row r="86" spans="1:8">
      <c r="A86" s="685">
        <v>8</v>
      </c>
      <c r="B86" s="686" t="s">
        <v>1184</v>
      </c>
      <c r="C86" s="688">
        <v>452309816.67999995</v>
      </c>
      <c r="D86" s="688">
        <v>453990425.19000006</v>
      </c>
      <c r="E86" s="688">
        <v>452309816.67999995</v>
      </c>
      <c r="F86" s="688">
        <v>846139.09000000008</v>
      </c>
      <c r="G86" s="688">
        <f t="shared" si="11"/>
        <v>451463677.58999997</v>
      </c>
      <c r="H86" s="688">
        <f t="shared" si="12"/>
        <v>451463677.58999997</v>
      </c>
    </row>
    <row r="87" spans="1:8">
      <c r="A87" s="685">
        <v>9</v>
      </c>
      <c r="B87" s="686" t="s">
        <v>428</v>
      </c>
      <c r="C87" s="688">
        <v>580336233.5999999</v>
      </c>
      <c r="D87" s="688">
        <v>810310093.19000018</v>
      </c>
      <c r="E87" s="688">
        <v>580336233.5999999</v>
      </c>
      <c r="F87" s="688">
        <v>7645257.6100000013</v>
      </c>
      <c r="G87" s="688">
        <f t="shared" si="11"/>
        <v>572690975.98999989</v>
      </c>
      <c r="H87" s="688">
        <f t="shared" si="12"/>
        <v>572690975.98999989</v>
      </c>
    </row>
    <row r="88" spans="1:8">
      <c r="A88" s="685">
        <v>10</v>
      </c>
      <c r="B88" s="686" t="s">
        <v>1185</v>
      </c>
      <c r="C88" s="688">
        <v>261343114.62999994</v>
      </c>
      <c r="D88" s="688">
        <v>372913093.68000007</v>
      </c>
      <c r="E88" s="688">
        <v>261343114.62999994</v>
      </c>
      <c r="F88" s="688">
        <v>31462514.189999998</v>
      </c>
      <c r="G88" s="688">
        <f t="shared" si="11"/>
        <v>229880600.43999994</v>
      </c>
      <c r="H88" s="688">
        <f t="shared" si="12"/>
        <v>229880600.43999994</v>
      </c>
    </row>
    <row r="89" spans="1:8">
      <c r="A89" s="685">
        <v>11</v>
      </c>
      <c r="B89" s="686" t="s">
        <v>1186</v>
      </c>
      <c r="C89" s="688">
        <v>826425467.80000019</v>
      </c>
      <c r="D89" s="688">
        <v>1142174971.8999996</v>
      </c>
      <c r="E89" s="688">
        <v>826425467.80000019</v>
      </c>
      <c r="F89" s="688">
        <v>13549817.339999996</v>
      </c>
      <c r="G89" s="688">
        <f t="shared" si="11"/>
        <v>812875650.46000016</v>
      </c>
      <c r="H89" s="688">
        <f t="shared" si="12"/>
        <v>812875650.46000016</v>
      </c>
    </row>
    <row r="90" spans="1:8">
      <c r="A90" s="685">
        <v>12</v>
      </c>
      <c r="B90" s="686" t="s">
        <v>429</v>
      </c>
      <c r="C90" s="688">
        <v>268874689.02999997</v>
      </c>
      <c r="D90" s="688">
        <v>484569693.31</v>
      </c>
      <c r="E90" s="688">
        <v>268874689.02999997</v>
      </c>
      <c r="F90" s="688">
        <v>19565243.680000003</v>
      </c>
      <c r="G90" s="688">
        <f t="shared" si="11"/>
        <v>249309445.34999996</v>
      </c>
      <c r="H90" s="688">
        <f t="shared" si="12"/>
        <v>249309445.34999996</v>
      </c>
    </row>
    <row r="91" spans="1:8">
      <c r="A91" s="685">
        <v>13</v>
      </c>
      <c r="B91" s="686" t="s">
        <v>1187</v>
      </c>
      <c r="C91" s="688">
        <v>492712689.30000007</v>
      </c>
      <c r="D91" s="688">
        <v>754938229.23000002</v>
      </c>
      <c r="E91" s="688">
        <v>492712689.30000007</v>
      </c>
      <c r="F91" s="688">
        <v>41502755.840000018</v>
      </c>
      <c r="G91" s="688">
        <f t="shared" si="11"/>
        <v>451209933.46000004</v>
      </c>
      <c r="H91" s="688">
        <f t="shared" si="12"/>
        <v>451209933.46000004</v>
      </c>
    </row>
    <row r="92" spans="1:8">
      <c r="A92" s="685">
        <v>14</v>
      </c>
      <c r="B92" s="686" t="s">
        <v>1188</v>
      </c>
      <c r="C92" s="688">
        <v>205438812.28000003</v>
      </c>
      <c r="D92" s="688">
        <v>299056433.91000003</v>
      </c>
      <c r="E92" s="688">
        <v>205438812.28000003</v>
      </c>
      <c r="F92" s="688">
        <v>7933081.5000000009</v>
      </c>
      <c r="G92" s="688">
        <f t="shared" si="11"/>
        <v>197505730.78000003</v>
      </c>
      <c r="H92" s="688">
        <f t="shared" si="12"/>
        <v>197505730.78000003</v>
      </c>
    </row>
    <row r="93" spans="1:8">
      <c r="A93" s="685">
        <v>15</v>
      </c>
      <c r="B93" s="686" t="s">
        <v>430</v>
      </c>
      <c r="C93" s="688">
        <v>361000170.26999992</v>
      </c>
      <c r="D93" s="688">
        <v>652798113.29999995</v>
      </c>
      <c r="E93" s="688">
        <v>361000170.26999992</v>
      </c>
      <c r="F93" s="688">
        <v>14867721.59</v>
      </c>
      <c r="G93" s="688">
        <f t="shared" si="11"/>
        <v>346132448.67999995</v>
      </c>
      <c r="H93" s="688">
        <f t="shared" si="12"/>
        <v>346132448.67999995</v>
      </c>
    </row>
    <row r="94" spans="1:8">
      <c r="A94" s="685">
        <v>16</v>
      </c>
      <c r="B94" s="686" t="s">
        <v>1189</v>
      </c>
      <c r="C94" s="688">
        <v>389783494.80999988</v>
      </c>
      <c r="D94" s="688">
        <v>526978675.77999991</v>
      </c>
      <c r="E94" s="688">
        <v>389783494.80999988</v>
      </c>
      <c r="F94" s="688">
        <v>0</v>
      </c>
      <c r="G94" s="688">
        <f t="shared" si="11"/>
        <v>389783494.80999988</v>
      </c>
      <c r="H94" s="688">
        <f t="shared" si="12"/>
        <v>389783494.80999988</v>
      </c>
    </row>
    <row r="95" spans="1:8">
      <c r="A95" s="694">
        <v>17</v>
      </c>
      <c r="B95" s="686" t="s">
        <v>431</v>
      </c>
      <c r="C95" s="687">
        <v>956344365.02999997</v>
      </c>
      <c r="D95" s="687">
        <v>1651292212.6399999</v>
      </c>
      <c r="E95" s="687">
        <v>956344365.02999997</v>
      </c>
      <c r="F95" s="687">
        <v>68160751.409999996</v>
      </c>
      <c r="G95" s="687">
        <f t="shared" si="11"/>
        <v>888183613.62</v>
      </c>
      <c r="H95" s="687">
        <f t="shared" si="12"/>
        <v>888183613.62</v>
      </c>
    </row>
    <row r="96" spans="1:8" s="704" customFormat="1">
      <c r="A96" s="695" t="s">
        <v>1255</v>
      </c>
      <c r="B96" s="696" t="s">
        <v>1256</v>
      </c>
      <c r="C96" s="697">
        <f t="shared" ref="C96:H96" si="13">SUM(C97:C113)</f>
        <v>3109815480.3699994</v>
      </c>
      <c r="D96" s="697">
        <f t="shared" si="13"/>
        <v>3160752567.1900001</v>
      </c>
      <c r="E96" s="697">
        <f t="shared" si="13"/>
        <v>3109815480.3699994</v>
      </c>
      <c r="F96" s="697">
        <f t="shared" si="13"/>
        <v>299063297.04000002</v>
      </c>
      <c r="G96" s="697">
        <f t="shared" si="13"/>
        <v>2810752183.3299994</v>
      </c>
      <c r="H96" s="697">
        <f t="shared" si="13"/>
        <v>2810752183.3299994</v>
      </c>
    </row>
    <row r="97" spans="1:8">
      <c r="A97" s="694">
        <v>1</v>
      </c>
      <c r="B97" s="686" t="s">
        <v>1183</v>
      </c>
      <c r="C97" s="687">
        <v>109321405.06999999</v>
      </c>
      <c r="D97" s="687">
        <v>109321405.06999999</v>
      </c>
      <c r="E97" s="687">
        <v>109321405.06999999</v>
      </c>
      <c r="F97" s="687">
        <v>12969297.83</v>
      </c>
      <c r="G97" s="687">
        <v>96352107.239999995</v>
      </c>
      <c r="H97" s="687">
        <v>96352107.239999995</v>
      </c>
    </row>
    <row r="98" spans="1:8">
      <c r="A98" s="685">
        <v>2</v>
      </c>
      <c r="B98" s="686" t="s">
        <v>422</v>
      </c>
      <c r="C98" s="687">
        <v>68137250.900000006</v>
      </c>
      <c r="D98" s="687">
        <v>69339349.819999993</v>
      </c>
      <c r="E98" s="687">
        <v>68137250.900000006</v>
      </c>
      <c r="F98" s="687">
        <v>10612855.220000001</v>
      </c>
      <c r="G98" s="687">
        <v>57524395.68</v>
      </c>
      <c r="H98" s="687">
        <v>57524395.68</v>
      </c>
    </row>
    <row r="99" spans="1:8">
      <c r="A99" s="685">
        <v>3</v>
      </c>
      <c r="B99" s="686" t="s">
        <v>423</v>
      </c>
      <c r="C99" s="687">
        <v>417897444.32999998</v>
      </c>
      <c r="D99" s="687">
        <v>423978815.77999997</v>
      </c>
      <c r="E99" s="687">
        <v>417897444.32999998</v>
      </c>
      <c r="F99" s="687">
        <v>27358332.219999999</v>
      </c>
      <c r="G99" s="687">
        <v>390539112.11000001</v>
      </c>
      <c r="H99" s="687">
        <v>390539112.11000001</v>
      </c>
    </row>
    <row r="100" spans="1:8">
      <c r="A100" s="685">
        <v>4</v>
      </c>
      <c r="B100" s="686" t="s">
        <v>424</v>
      </c>
      <c r="C100" s="687">
        <v>12605680.68</v>
      </c>
      <c r="D100" s="687">
        <v>12605680.68</v>
      </c>
      <c r="E100" s="687">
        <v>12605680.68</v>
      </c>
      <c r="F100" s="687">
        <v>1832875.19</v>
      </c>
      <c r="G100" s="687">
        <v>10772805.49</v>
      </c>
      <c r="H100" s="687">
        <v>10772805.49</v>
      </c>
    </row>
    <row r="101" spans="1:8">
      <c r="A101" s="685">
        <v>5</v>
      </c>
      <c r="B101" s="686" t="s">
        <v>425</v>
      </c>
      <c r="C101" s="687">
        <v>469018092.66000003</v>
      </c>
      <c r="D101" s="687">
        <v>487229389.80000001</v>
      </c>
      <c r="E101" s="687">
        <v>469018092.66000003</v>
      </c>
      <c r="F101" s="687">
        <v>47352823.969999999</v>
      </c>
      <c r="G101" s="687">
        <v>421665268.69</v>
      </c>
      <c r="H101" s="687">
        <v>421665268.69</v>
      </c>
    </row>
    <row r="102" spans="1:8">
      <c r="A102" s="685">
        <v>6</v>
      </c>
      <c r="B102" s="686" t="s">
        <v>426</v>
      </c>
      <c r="C102" s="687">
        <v>149673372.44999999</v>
      </c>
      <c r="D102" s="687">
        <v>149758505</v>
      </c>
      <c r="E102" s="687">
        <v>149673372.44999999</v>
      </c>
      <c r="F102" s="687">
        <v>37347822.079999998</v>
      </c>
      <c r="G102" s="687">
        <v>112325550.37</v>
      </c>
      <c r="H102" s="687">
        <v>112325550.37</v>
      </c>
    </row>
    <row r="103" spans="1:8">
      <c r="A103" s="685">
        <v>7</v>
      </c>
      <c r="B103" s="686" t="s">
        <v>427</v>
      </c>
      <c r="C103" s="687">
        <v>93135873.359999999</v>
      </c>
      <c r="D103" s="687">
        <v>93136173.359999999</v>
      </c>
      <c r="E103" s="687">
        <v>93135873.359999999</v>
      </c>
      <c r="F103" s="687">
        <v>22060832.43</v>
      </c>
      <c r="G103" s="687">
        <v>71075040.930000007</v>
      </c>
      <c r="H103" s="687">
        <v>71075040.930000007</v>
      </c>
    </row>
    <row r="104" spans="1:8">
      <c r="A104" s="685">
        <v>8</v>
      </c>
      <c r="B104" s="686" t="s">
        <v>1184</v>
      </c>
      <c r="C104" s="687">
        <v>49898814.75</v>
      </c>
      <c r="D104" s="687">
        <v>50360732.5</v>
      </c>
      <c r="E104" s="687">
        <v>49898814.75</v>
      </c>
      <c r="F104" s="687">
        <v>69208.83</v>
      </c>
      <c r="G104" s="687">
        <v>49829605.920000002</v>
      </c>
      <c r="H104" s="687">
        <v>49829605.920000002</v>
      </c>
    </row>
    <row r="105" spans="1:8">
      <c r="A105" s="685">
        <v>9</v>
      </c>
      <c r="B105" s="686" t="s">
        <v>428</v>
      </c>
      <c r="C105" s="687">
        <v>197149847.44999999</v>
      </c>
      <c r="D105" s="687">
        <v>208811781.47</v>
      </c>
      <c r="E105" s="687">
        <v>197149847.44999999</v>
      </c>
      <c r="F105" s="687">
        <v>6711483.9100000001</v>
      </c>
      <c r="G105" s="687">
        <v>190438363.53999999</v>
      </c>
      <c r="H105" s="687">
        <v>190438363.53999999</v>
      </c>
    </row>
    <row r="106" spans="1:8">
      <c r="A106" s="685">
        <v>10</v>
      </c>
      <c r="B106" s="686" t="s">
        <v>1185</v>
      </c>
      <c r="C106" s="687">
        <v>109943200.67</v>
      </c>
      <c r="D106" s="687">
        <v>110684097.95</v>
      </c>
      <c r="E106" s="687">
        <v>109943200.67</v>
      </c>
      <c r="F106" s="687">
        <v>14795094.289999999</v>
      </c>
      <c r="G106" s="687">
        <v>95148106.379999995</v>
      </c>
      <c r="H106" s="687">
        <v>95148106.379999995</v>
      </c>
    </row>
    <row r="107" spans="1:8">
      <c r="A107" s="685">
        <v>11</v>
      </c>
      <c r="B107" s="686" t="s">
        <v>1186</v>
      </c>
      <c r="C107" s="687">
        <v>285865762.07999998</v>
      </c>
      <c r="D107" s="687">
        <v>285908031.55000001</v>
      </c>
      <c r="E107" s="687">
        <v>285865762.07999998</v>
      </c>
      <c r="F107" s="687">
        <v>16428005.32</v>
      </c>
      <c r="G107" s="687">
        <v>269437756.75999999</v>
      </c>
      <c r="H107" s="687">
        <v>269437756.75999999</v>
      </c>
    </row>
    <row r="108" spans="1:8">
      <c r="A108" s="685">
        <v>12</v>
      </c>
      <c r="B108" s="686" t="s">
        <v>429</v>
      </c>
      <c r="C108" s="687">
        <v>218263787.5</v>
      </c>
      <c r="D108" s="687">
        <v>218545277.41</v>
      </c>
      <c r="E108" s="687">
        <v>218263787.5</v>
      </c>
      <c r="F108" s="687">
        <v>30217143.41</v>
      </c>
      <c r="G108" s="687">
        <v>188046644.09</v>
      </c>
      <c r="H108" s="687">
        <v>188046644.09</v>
      </c>
    </row>
    <row r="109" spans="1:8">
      <c r="A109" s="685">
        <v>13</v>
      </c>
      <c r="B109" s="686" t="s">
        <v>1187</v>
      </c>
      <c r="C109" s="687">
        <v>244621865.13</v>
      </c>
      <c r="D109" s="687">
        <v>245483683.19</v>
      </c>
      <c r="E109" s="687">
        <v>244621865.13</v>
      </c>
      <c r="F109" s="687">
        <v>31288073.219999999</v>
      </c>
      <c r="G109" s="687">
        <v>213333791.91</v>
      </c>
      <c r="H109" s="687">
        <v>213333791.91</v>
      </c>
    </row>
    <row r="110" spans="1:8">
      <c r="A110" s="685">
        <v>14</v>
      </c>
      <c r="B110" s="686" t="s">
        <v>1188</v>
      </c>
      <c r="C110" s="687">
        <v>93254286.620000005</v>
      </c>
      <c r="D110" s="687">
        <v>93294980.569999993</v>
      </c>
      <c r="E110" s="687">
        <v>93254286.620000005</v>
      </c>
      <c r="F110" s="687">
        <v>5191992.3600000003</v>
      </c>
      <c r="G110" s="687">
        <v>88062294.260000005</v>
      </c>
      <c r="H110" s="687">
        <v>88062294.260000005</v>
      </c>
    </row>
    <row r="111" spans="1:8">
      <c r="A111" s="685">
        <v>15</v>
      </c>
      <c r="B111" s="686" t="s">
        <v>430</v>
      </c>
      <c r="C111" s="687">
        <v>215070339.81999999</v>
      </c>
      <c r="D111" s="687">
        <v>215548745.53</v>
      </c>
      <c r="E111" s="687">
        <v>215070339.81999999</v>
      </c>
      <c r="F111" s="687">
        <v>11043588.640000001</v>
      </c>
      <c r="G111" s="687">
        <v>204026751.18000001</v>
      </c>
      <c r="H111" s="687">
        <v>204026751.18000001</v>
      </c>
    </row>
    <row r="112" spans="1:8">
      <c r="A112" s="694">
        <v>16</v>
      </c>
      <c r="B112" s="686" t="s">
        <v>1189</v>
      </c>
      <c r="C112" s="687">
        <v>155122259.19999999</v>
      </c>
      <c r="D112" s="687">
        <v>155231589.59999999</v>
      </c>
      <c r="E112" s="687">
        <v>155122259.19999999</v>
      </c>
      <c r="F112" s="687"/>
      <c r="G112" s="687">
        <v>155122259.19999999</v>
      </c>
      <c r="H112" s="687">
        <v>155122259.19999999</v>
      </c>
    </row>
    <row r="113" spans="1:8">
      <c r="A113" s="694">
        <v>17</v>
      </c>
      <c r="B113" s="686" t="s">
        <v>431</v>
      </c>
      <c r="C113" s="687">
        <v>220836197.69999999</v>
      </c>
      <c r="D113" s="687">
        <v>231514327.91</v>
      </c>
      <c r="E113" s="687">
        <v>220836197.69999999</v>
      </c>
      <c r="F113" s="687">
        <v>23783868.120000001</v>
      </c>
      <c r="G113" s="687">
        <v>197052329.58000001</v>
      </c>
      <c r="H113" s="687">
        <v>197052329.58000001</v>
      </c>
    </row>
    <row r="114" spans="1:8" s="704" customFormat="1">
      <c r="A114" s="681">
        <v>3</v>
      </c>
      <c r="B114" s="690" t="s">
        <v>1208</v>
      </c>
      <c r="C114" s="693">
        <f t="shared" ref="C114:H114" si="14">SUM(C115:C130)</f>
        <v>297590867.32999998</v>
      </c>
      <c r="D114" s="693">
        <f t="shared" si="14"/>
        <v>521822898.53000003</v>
      </c>
      <c r="E114" s="693">
        <f t="shared" si="14"/>
        <v>297590867.32999998</v>
      </c>
      <c r="F114" s="693">
        <f t="shared" si="14"/>
        <v>40692198.940000005</v>
      </c>
      <c r="G114" s="693">
        <f t="shared" si="14"/>
        <v>256898668.38999999</v>
      </c>
      <c r="H114" s="693">
        <f t="shared" si="14"/>
        <v>256898668.38999999</v>
      </c>
    </row>
    <row r="115" spans="1:8">
      <c r="A115" s="694">
        <v>1</v>
      </c>
      <c r="B115" s="686" t="s">
        <v>1183</v>
      </c>
      <c r="C115" s="687">
        <v>1520102.13</v>
      </c>
      <c r="D115" s="687"/>
      <c r="E115" s="687">
        <v>1520102.13</v>
      </c>
      <c r="F115" s="687">
        <v>131734.78</v>
      </c>
      <c r="G115" s="687">
        <v>1388367.35</v>
      </c>
      <c r="H115" s="687">
        <v>1388367.35</v>
      </c>
    </row>
    <row r="116" spans="1:8">
      <c r="A116" s="685">
        <v>2</v>
      </c>
      <c r="B116" s="686" t="s">
        <v>422</v>
      </c>
      <c r="C116" s="688">
        <v>17122947.34</v>
      </c>
      <c r="D116" s="688">
        <v>17122992.620000001</v>
      </c>
      <c r="E116" s="688">
        <v>17122947.34</v>
      </c>
      <c r="F116" s="688">
        <v>1580879.47</v>
      </c>
      <c r="G116" s="688">
        <v>15542067.869999999</v>
      </c>
      <c r="H116" s="688">
        <v>15542067.869999999</v>
      </c>
    </row>
    <row r="117" spans="1:8">
      <c r="A117" s="685">
        <v>3</v>
      </c>
      <c r="B117" s="686" t="s">
        <v>423</v>
      </c>
      <c r="C117" s="688">
        <v>33170128.940000001</v>
      </c>
      <c r="D117" s="688">
        <v>12366157.949999999</v>
      </c>
      <c r="E117" s="688">
        <v>33170128.940000001</v>
      </c>
      <c r="F117" s="688">
        <v>3131766.88</v>
      </c>
      <c r="G117" s="688">
        <v>30038362.059999999</v>
      </c>
      <c r="H117" s="688">
        <v>30038362.059999999</v>
      </c>
    </row>
    <row r="118" spans="1:8">
      <c r="A118" s="685">
        <v>4</v>
      </c>
      <c r="B118" s="686" t="s">
        <v>424</v>
      </c>
      <c r="C118" s="688">
        <v>12024542.51</v>
      </c>
      <c r="D118" s="688">
        <v>12048177.74</v>
      </c>
      <c r="E118" s="688">
        <v>12024542.51</v>
      </c>
      <c r="F118" s="688"/>
      <c r="G118" s="688">
        <v>12024542.51</v>
      </c>
      <c r="H118" s="688">
        <v>12024542.51</v>
      </c>
    </row>
    <row r="119" spans="1:8">
      <c r="A119" s="685">
        <v>5</v>
      </c>
      <c r="B119" s="686" t="s">
        <v>425</v>
      </c>
      <c r="C119" s="688">
        <v>43378692.799999997</v>
      </c>
      <c r="D119" s="688">
        <v>45294167.090000004</v>
      </c>
      <c r="E119" s="688">
        <v>43378692.799999997</v>
      </c>
      <c r="F119" s="688">
        <v>6084758.7199999997</v>
      </c>
      <c r="G119" s="688">
        <v>37293934.079999998</v>
      </c>
      <c r="H119" s="688">
        <v>37293934.079999998</v>
      </c>
    </row>
    <row r="120" spans="1:8">
      <c r="A120" s="685">
        <v>6</v>
      </c>
      <c r="B120" s="686" t="s">
        <v>426</v>
      </c>
      <c r="C120" s="688">
        <v>17447510.82</v>
      </c>
      <c r="D120" s="688">
        <v>300273179.38</v>
      </c>
      <c r="E120" s="688">
        <v>17447510.82</v>
      </c>
      <c r="F120" s="688">
        <v>10048664.34</v>
      </c>
      <c r="G120" s="688">
        <v>7398846.4800000004</v>
      </c>
      <c r="H120" s="688">
        <v>7398846.4800000004</v>
      </c>
    </row>
    <row r="121" spans="1:8">
      <c r="A121" s="685">
        <v>7</v>
      </c>
      <c r="B121" s="686" t="s">
        <v>427</v>
      </c>
      <c r="C121" s="688">
        <v>16190999.99</v>
      </c>
      <c r="D121" s="688">
        <v>16994665.66</v>
      </c>
      <c r="E121" s="688">
        <v>16190999.99</v>
      </c>
      <c r="F121" s="688">
        <v>990618.55</v>
      </c>
      <c r="G121" s="688">
        <v>15200381.439999999</v>
      </c>
      <c r="H121" s="688">
        <v>15200381.439999999</v>
      </c>
    </row>
    <row r="122" spans="1:8">
      <c r="A122" s="685">
        <v>8</v>
      </c>
      <c r="B122" s="686" t="s">
        <v>428</v>
      </c>
      <c r="C122" s="688">
        <v>2543780.6100000003</v>
      </c>
      <c r="D122" s="688">
        <v>0</v>
      </c>
      <c r="E122" s="688">
        <v>2543780.6100000003</v>
      </c>
      <c r="F122" s="688">
        <v>0</v>
      </c>
      <c r="G122" s="688">
        <v>2543780.6100000003</v>
      </c>
      <c r="H122" s="688">
        <v>2543780.6100000003</v>
      </c>
    </row>
    <row r="123" spans="1:8">
      <c r="A123" s="685">
        <v>9</v>
      </c>
      <c r="B123" s="686" t="s">
        <v>1185</v>
      </c>
      <c r="C123" s="688">
        <v>26605921.41</v>
      </c>
      <c r="D123" s="688">
        <v>24133937.43</v>
      </c>
      <c r="E123" s="688">
        <v>26605921.41</v>
      </c>
      <c r="F123" s="688">
        <v>8526220.75</v>
      </c>
      <c r="G123" s="688">
        <v>18079700.66</v>
      </c>
      <c r="H123" s="688">
        <v>18079700.66</v>
      </c>
    </row>
    <row r="124" spans="1:8">
      <c r="A124" s="685">
        <v>10</v>
      </c>
      <c r="B124" s="686" t="s">
        <v>1186</v>
      </c>
      <c r="C124" s="688">
        <v>14635108.5</v>
      </c>
      <c r="D124" s="688">
        <v>2770846.21</v>
      </c>
      <c r="E124" s="688">
        <v>14635108.5</v>
      </c>
      <c r="F124" s="688">
        <v>236576.68</v>
      </c>
      <c r="G124" s="688">
        <v>14398531.82</v>
      </c>
      <c r="H124" s="688">
        <v>14398531.82</v>
      </c>
    </row>
    <row r="125" spans="1:8">
      <c r="A125" s="685">
        <v>11</v>
      </c>
      <c r="B125" s="686" t="s">
        <v>429</v>
      </c>
      <c r="C125" s="688">
        <v>54184153.259999998</v>
      </c>
      <c r="D125" s="688">
        <v>41920479.43</v>
      </c>
      <c r="E125" s="688">
        <v>54184153.259999998</v>
      </c>
      <c r="F125" s="688">
        <v>8541345.25</v>
      </c>
      <c r="G125" s="688">
        <v>45642808.010000005</v>
      </c>
      <c r="H125" s="688">
        <v>45642808.010000005</v>
      </c>
    </row>
    <row r="126" spans="1:8">
      <c r="A126" s="685">
        <v>12</v>
      </c>
      <c r="B126" s="686" t="s">
        <v>1187</v>
      </c>
      <c r="C126" s="688">
        <v>1526256.75</v>
      </c>
      <c r="D126" s="688">
        <v>1587996.62</v>
      </c>
      <c r="E126" s="688">
        <v>1526256.75</v>
      </c>
      <c r="F126" s="688">
        <v>562929.4</v>
      </c>
      <c r="G126" s="688">
        <v>963327.35</v>
      </c>
      <c r="H126" s="688">
        <v>963327.35</v>
      </c>
    </row>
    <row r="127" spans="1:8">
      <c r="A127" s="694">
        <v>13</v>
      </c>
      <c r="B127" s="686" t="s">
        <v>1188</v>
      </c>
      <c r="C127" s="687">
        <v>11164911.699999999</v>
      </c>
      <c r="D127" s="687">
        <v>9643397.6600000001</v>
      </c>
      <c r="E127" s="687">
        <v>11164911.699999999</v>
      </c>
      <c r="F127" s="687"/>
      <c r="G127" s="687">
        <v>11164911.699999999</v>
      </c>
      <c r="H127" s="687">
        <v>11164911.699999999</v>
      </c>
    </row>
    <row r="128" spans="1:8">
      <c r="A128" s="694">
        <v>14</v>
      </c>
      <c r="B128" s="686" t="s">
        <v>430</v>
      </c>
      <c r="C128" s="687">
        <v>17943493.080000002</v>
      </c>
      <c r="D128" s="687">
        <v>26229391.699999999</v>
      </c>
      <c r="E128" s="687">
        <v>17943493.080000002</v>
      </c>
      <c r="F128" s="687">
        <v>4627.5</v>
      </c>
      <c r="G128" s="687">
        <v>17938865.580000002</v>
      </c>
      <c r="H128" s="687">
        <v>17938865.580000002</v>
      </c>
    </row>
    <row r="129" spans="1:8">
      <c r="A129" s="694">
        <v>15</v>
      </c>
      <c r="B129" s="686" t="s">
        <v>1189</v>
      </c>
      <c r="C129" s="687">
        <v>17100565.27</v>
      </c>
      <c r="D129" s="687">
        <v>11437509.039999999</v>
      </c>
      <c r="E129" s="687">
        <v>17100565.27</v>
      </c>
      <c r="F129" s="687">
        <v>55750.74</v>
      </c>
      <c r="G129" s="687">
        <v>17044814.530000001</v>
      </c>
      <c r="H129" s="687">
        <v>17044814.530000001</v>
      </c>
    </row>
    <row r="130" spans="1:8">
      <c r="A130" s="694">
        <v>16</v>
      </c>
      <c r="B130" s="686" t="s">
        <v>431</v>
      </c>
      <c r="C130" s="687">
        <v>11031752.220000001</v>
      </c>
      <c r="D130" s="687"/>
      <c r="E130" s="687">
        <v>11031752.220000001</v>
      </c>
      <c r="F130" s="687">
        <v>796325.88</v>
      </c>
      <c r="G130" s="687">
        <v>10235426.34</v>
      </c>
      <c r="H130" s="687">
        <v>10235426.34</v>
      </c>
    </row>
    <row r="131" spans="1:8" s="704" customFormat="1">
      <c r="A131" s="681">
        <v>4</v>
      </c>
      <c r="B131" s="690" t="s">
        <v>1257</v>
      </c>
      <c r="C131" s="693">
        <f>SUM(C132:C148)</f>
        <v>28280257997.399998</v>
      </c>
      <c r="D131" s="693">
        <f t="shared" ref="D131:H131" si="15">SUM(D132:D148)</f>
        <v>29444925440.629997</v>
      </c>
      <c r="E131" s="693">
        <f t="shared" si="15"/>
        <v>28280257997.399994</v>
      </c>
      <c r="F131" s="693">
        <f t="shared" si="15"/>
        <v>7744491472.1299992</v>
      </c>
      <c r="G131" s="693">
        <f t="shared" si="15"/>
        <v>20535766525.27</v>
      </c>
      <c r="H131" s="693">
        <f t="shared" si="15"/>
        <v>20535766525.27</v>
      </c>
    </row>
    <row r="132" spans="1:8">
      <c r="A132" s="694">
        <v>1</v>
      </c>
      <c r="B132" s="686" t="s">
        <v>1183</v>
      </c>
      <c r="C132" s="687">
        <v>1716419653.4799998</v>
      </c>
      <c r="D132" s="687">
        <v>1679238716.6500001</v>
      </c>
      <c r="E132" s="687">
        <v>1716419653.48</v>
      </c>
      <c r="F132" s="687">
        <v>577067593.11000001</v>
      </c>
      <c r="G132" s="687">
        <v>1139352060.3699999</v>
      </c>
      <c r="H132" s="687">
        <v>1139352060.3699999</v>
      </c>
    </row>
    <row r="133" spans="1:8">
      <c r="A133" s="685">
        <v>2</v>
      </c>
      <c r="B133" s="686" t="s">
        <v>422</v>
      </c>
      <c r="C133" s="688">
        <v>1039323409.25</v>
      </c>
      <c r="D133" s="688">
        <v>1090255331.9399998</v>
      </c>
      <c r="E133" s="688">
        <v>1039323409.25</v>
      </c>
      <c r="F133" s="688">
        <v>391253315.32000005</v>
      </c>
      <c r="G133" s="688">
        <v>648070093.93000007</v>
      </c>
      <c r="H133" s="688">
        <v>648070093.93000007</v>
      </c>
    </row>
    <row r="134" spans="1:8">
      <c r="A134" s="685">
        <v>3</v>
      </c>
      <c r="B134" s="686" t="s">
        <v>423</v>
      </c>
      <c r="C134" s="688">
        <v>1870418593.3699996</v>
      </c>
      <c r="D134" s="688">
        <v>1964486081.2600005</v>
      </c>
      <c r="E134" s="688">
        <v>1870418593.3699996</v>
      </c>
      <c r="F134" s="688">
        <v>504910446.23000014</v>
      </c>
      <c r="G134" s="688">
        <v>1365508147.1400001</v>
      </c>
      <c r="H134" s="688">
        <v>1365508147.1400001</v>
      </c>
    </row>
    <row r="135" spans="1:8">
      <c r="A135" s="685">
        <v>4</v>
      </c>
      <c r="B135" s="686" t="s">
        <v>424</v>
      </c>
      <c r="C135" s="688">
        <v>370472707.78000003</v>
      </c>
      <c r="D135" s="688">
        <v>397928195.60999995</v>
      </c>
      <c r="E135" s="688">
        <v>370472707.78000003</v>
      </c>
      <c r="F135" s="688">
        <v>78613763.670000017</v>
      </c>
      <c r="G135" s="688">
        <v>291858944.10999995</v>
      </c>
      <c r="H135" s="688">
        <v>291858944.10999995</v>
      </c>
    </row>
    <row r="136" spans="1:8">
      <c r="A136" s="685">
        <v>5</v>
      </c>
      <c r="B136" s="686" t="s">
        <v>425</v>
      </c>
      <c r="C136" s="688">
        <v>1738005821.7899997</v>
      </c>
      <c r="D136" s="688">
        <v>1796988525.3200006</v>
      </c>
      <c r="E136" s="688">
        <v>1738005821.7899997</v>
      </c>
      <c r="F136" s="688">
        <v>375950135.99000001</v>
      </c>
      <c r="G136" s="688">
        <v>1362055685.7999997</v>
      </c>
      <c r="H136" s="688">
        <v>1362055685.7999997</v>
      </c>
    </row>
    <row r="137" spans="1:8">
      <c r="A137" s="685">
        <v>6</v>
      </c>
      <c r="B137" s="686" t="s">
        <v>426</v>
      </c>
      <c r="C137" s="688">
        <v>4212780095.7999988</v>
      </c>
      <c r="D137" s="688">
        <v>4288732498.4900007</v>
      </c>
      <c r="E137" s="688">
        <v>4212780095.7999988</v>
      </c>
      <c r="F137" s="688">
        <v>1208456196.0099995</v>
      </c>
      <c r="G137" s="688">
        <v>3004323899.7899995</v>
      </c>
      <c r="H137" s="688">
        <v>3004323899.7899995</v>
      </c>
    </row>
    <row r="138" spans="1:8">
      <c r="A138" s="685">
        <v>7</v>
      </c>
      <c r="B138" s="686" t="s">
        <v>427</v>
      </c>
      <c r="C138" s="688">
        <v>3231538040.0500007</v>
      </c>
      <c r="D138" s="688">
        <v>3281679339.23</v>
      </c>
      <c r="E138" s="688">
        <v>3231538040.0500002</v>
      </c>
      <c r="F138" s="688">
        <v>1319814364.0799999</v>
      </c>
      <c r="G138" s="688">
        <v>1911723675.97</v>
      </c>
      <c r="H138" s="688">
        <v>1911723675.97</v>
      </c>
    </row>
    <row r="139" spans="1:8">
      <c r="A139" s="685">
        <v>8</v>
      </c>
      <c r="B139" s="686" t="s">
        <v>1184</v>
      </c>
      <c r="C139" s="688">
        <v>1667476787.5700006</v>
      </c>
      <c r="D139" s="688">
        <v>1749694645.28</v>
      </c>
      <c r="E139" s="688">
        <v>1667476787.5699999</v>
      </c>
      <c r="F139" s="688">
        <v>528554367.61000001</v>
      </c>
      <c r="G139" s="688">
        <v>1138922419.96</v>
      </c>
      <c r="H139" s="688">
        <v>1138922419.96</v>
      </c>
    </row>
    <row r="140" spans="1:8">
      <c r="A140" s="685">
        <v>9</v>
      </c>
      <c r="B140" s="686" t="s">
        <v>428</v>
      </c>
      <c r="C140" s="688">
        <v>1561462459.4399998</v>
      </c>
      <c r="D140" s="688">
        <v>1677760606.6800003</v>
      </c>
      <c r="E140" s="688">
        <v>1561462459.4399998</v>
      </c>
      <c r="F140" s="688">
        <v>328895886.74000019</v>
      </c>
      <c r="G140" s="688">
        <v>1232566572.7</v>
      </c>
      <c r="H140" s="688">
        <v>1232566572.7</v>
      </c>
    </row>
    <row r="141" spans="1:8">
      <c r="A141" s="685">
        <v>10</v>
      </c>
      <c r="B141" s="686" t="s">
        <v>1185</v>
      </c>
      <c r="C141" s="688">
        <v>734203514.37999988</v>
      </c>
      <c r="D141" s="688">
        <v>764773771.84000003</v>
      </c>
      <c r="E141" s="688">
        <v>734203514.38</v>
      </c>
      <c r="F141" s="688">
        <v>126689946.27</v>
      </c>
      <c r="G141" s="688">
        <v>607513568.11000001</v>
      </c>
      <c r="H141" s="688">
        <v>607513568.11000001</v>
      </c>
    </row>
    <row r="142" spans="1:8">
      <c r="A142" s="685">
        <v>11</v>
      </c>
      <c r="B142" s="686" t="s">
        <v>1186</v>
      </c>
      <c r="C142" s="688">
        <v>2784374454.0299997</v>
      </c>
      <c r="D142" s="688">
        <v>2827648304.6399999</v>
      </c>
      <c r="E142" s="688">
        <v>2784374454.0300002</v>
      </c>
      <c r="F142" s="688">
        <v>627331511.26999998</v>
      </c>
      <c r="G142" s="688">
        <v>2157042942.7600002</v>
      </c>
      <c r="H142" s="688">
        <v>2157042942.7600002</v>
      </c>
    </row>
    <row r="143" spans="1:8">
      <c r="A143" s="694">
        <v>12</v>
      </c>
      <c r="B143" s="686" t="s">
        <v>429</v>
      </c>
      <c r="C143" s="687">
        <v>544490902.18000007</v>
      </c>
      <c r="D143" s="687">
        <v>568024956.24000001</v>
      </c>
      <c r="E143" s="687">
        <v>544490902.17999995</v>
      </c>
      <c r="F143" s="687">
        <v>124807398.36</v>
      </c>
      <c r="G143" s="687">
        <v>419683503.81999999</v>
      </c>
      <c r="H143" s="687">
        <v>419683503.81999999</v>
      </c>
    </row>
    <row r="144" spans="1:8">
      <c r="A144" s="694">
        <v>13</v>
      </c>
      <c r="B144" s="686" t="s">
        <v>1187</v>
      </c>
      <c r="C144" s="687">
        <v>1416318088.8400002</v>
      </c>
      <c r="D144" s="687">
        <v>1488638071.03</v>
      </c>
      <c r="E144" s="687">
        <v>1416318088.8399999</v>
      </c>
      <c r="F144" s="687">
        <v>382324656.25999999</v>
      </c>
      <c r="G144" s="687">
        <v>1033993432.58</v>
      </c>
      <c r="H144" s="687">
        <v>1033993432.58</v>
      </c>
    </row>
    <row r="145" spans="1:8">
      <c r="A145" s="694">
        <v>14</v>
      </c>
      <c r="B145" s="686" t="s">
        <v>1188</v>
      </c>
      <c r="C145" s="687">
        <v>906111494.03999996</v>
      </c>
      <c r="D145" s="687">
        <v>938655673.19000006</v>
      </c>
      <c r="E145" s="687">
        <v>906111494.03999996</v>
      </c>
      <c r="F145" s="687">
        <v>190155768.24000001</v>
      </c>
      <c r="G145" s="687">
        <v>715955725.79999995</v>
      </c>
      <c r="H145" s="687">
        <v>715955725.79999995</v>
      </c>
    </row>
    <row r="146" spans="1:8">
      <c r="A146" s="694">
        <v>15</v>
      </c>
      <c r="B146" s="686" t="s">
        <v>430</v>
      </c>
      <c r="C146" s="687">
        <v>887258566.17999995</v>
      </c>
      <c r="D146" s="687">
        <v>911164662.50999999</v>
      </c>
      <c r="E146" s="687">
        <v>887258566.17999995</v>
      </c>
      <c r="F146" s="687">
        <v>231032289.16</v>
      </c>
      <c r="G146" s="687">
        <v>656226277.01999998</v>
      </c>
      <c r="H146" s="687">
        <v>656226277.01999998</v>
      </c>
    </row>
    <row r="147" spans="1:8">
      <c r="A147" s="694">
        <v>16</v>
      </c>
      <c r="B147" s="686" t="s">
        <v>1189</v>
      </c>
      <c r="C147" s="687">
        <v>472481815.48000002</v>
      </c>
      <c r="D147" s="687">
        <v>483046545.41000003</v>
      </c>
      <c r="E147" s="687">
        <v>472481815.48000002</v>
      </c>
      <c r="F147" s="687">
        <v>73624954.930000007</v>
      </c>
      <c r="G147" s="687">
        <v>398856860.55000001</v>
      </c>
      <c r="H147" s="687">
        <v>398856860.55000001</v>
      </c>
    </row>
    <row r="148" spans="1:8">
      <c r="A148" s="694">
        <v>17</v>
      </c>
      <c r="B148" s="686" t="s">
        <v>431</v>
      </c>
      <c r="C148" s="687">
        <v>3127121593.7399993</v>
      </c>
      <c r="D148" s="687">
        <v>3536209515.3099999</v>
      </c>
      <c r="E148" s="687">
        <v>3127121593.7399998</v>
      </c>
      <c r="F148" s="687">
        <v>675008878.88</v>
      </c>
      <c r="G148" s="687">
        <v>2452112714.8600001</v>
      </c>
      <c r="H148" s="687">
        <v>2452112714.8600001</v>
      </c>
    </row>
    <row r="149" spans="1:8" s="704" customFormat="1">
      <c r="A149" s="681">
        <v>5</v>
      </c>
      <c r="B149" s="690" t="s">
        <v>1200</v>
      </c>
      <c r="C149" s="693">
        <f t="shared" ref="C149:H149" si="16">SUM(C150:C166)</f>
        <v>24126380808.160004</v>
      </c>
      <c r="D149" s="693">
        <f t="shared" si="16"/>
        <v>24806213158.64999</v>
      </c>
      <c r="E149" s="693">
        <f t="shared" si="16"/>
        <v>24126380808.160004</v>
      </c>
      <c r="F149" s="693">
        <f t="shared" si="16"/>
        <v>6017734118.9200001</v>
      </c>
      <c r="G149" s="693">
        <f t="shared" si="16"/>
        <v>18108646689.240002</v>
      </c>
      <c r="H149" s="693">
        <f t="shared" si="16"/>
        <v>18108646689.240002</v>
      </c>
    </row>
    <row r="150" spans="1:8">
      <c r="A150" s="694">
        <v>1</v>
      </c>
      <c r="B150" s="686" t="s">
        <v>1183</v>
      </c>
      <c r="C150" s="687">
        <v>715301086.88</v>
      </c>
      <c r="D150" s="687">
        <v>722590933.63</v>
      </c>
      <c r="E150" s="687">
        <v>715301086.88</v>
      </c>
      <c r="F150" s="687">
        <v>170196611.77000001</v>
      </c>
      <c r="G150" s="687">
        <v>545104475.11000001</v>
      </c>
      <c r="H150" s="687">
        <v>545104475.11000001</v>
      </c>
    </row>
    <row r="151" spans="1:8">
      <c r="A151" s="685">
        <v>2</v>
      </c>
      <c r="B151" s="686" t="s">
        <v>422</v>
      </c>
      <c r="C151" s="688">
        <v>874537010.71000004</v>
      </c>
      <c r="D151" s="688">
        <v>901189352.10000002</v>
      </c>
      <c r="E151" s="688">
        <v>874537010.71000004</v>
      </c>
      <c r="F151" s="688">
        <v>182700060.74000001</v>
      </c>
      <c r="G151" s="688">
        <v>691836949.97000003</v>
      </c>
      <c r="H151" s="688">
        <v>691836949.97000003</v>
      </c>
    </row>
    <row r="152" spans="1:8">
      <c r="A152" s="685">
        <v>3</v>
      </c>
      <c r="B152" s="686" t="s">
        <v>423</v>
      </c>
      <c r="C152" s="688">
        <v>612165840.80999994</v>
      </c>
      <c r="D152" s="688">
        <v>654360448.45000005</v>
      </c>
      <c r="E152" s="688">
        <v>612165840.80999994</v>
      </c>
      <c r="F152" s="688">
        <v>164921434.15000001</v>
      </c>
      <c r="G152" s="688">
        <v>447244406.66000003</v>
      </c>
      <c r="H152" s="688">
        <v>447244406.66000003</v>
      </c>
    </row>
    <row r="153" spans="1:8">
      <c r="A153" s="685">
        <v>4</v>
      </c>
      <c r="B153" s="686" t="s">
        <v>424</v>
      </c>
      <c r="C153" s="688">
        <v>892973513.91999996</v>
      </c>
      <c r="D153" s="688">
        <v>938117435.66999996</v>
      </c>
      <c r="E153" s="688">
        <v>892973513.91999996</v>
      </c>
      <c r="F153" s="688">
        <v>150273798.5</v>
      </c>
      <c r="G153" s="688">
        <v>742699715.41999996</v>
      </c>
      <c r="H153" s="688">
        <v>742699715.41999996</v>
      </c>
    </row>
    <row r="154" spans="1:8">
      <c r="A154" s="685">
        <v>5</v>
      </c>
      <c r="B154" s="686" t="s">
        <v>425</v>
      </c>
      <c r="C154" s="688">
        <v>2140767456.3499999</v>
      </c>
      <c r="D154" s="688">
        <v>2170676403.9899998</v>
      </c>
      <c r="E154" s="688">
        <v>2140767456.3499999</v>
      </c>
      <c r="F154" s="688">
        <v>548770277.90999997</v>
      </c>
      <c r="G154" s="688">
        <v>1591997178.4400001</v>
      </c>
      <c r="H154" s="688">
        <v>1591997178.4400001</v>
      </c>
    </row>
    <row r="155" spans="1:8">
      <c r="A155" s="685">
        <v>6</v>
      </c>
      <c r="B155" s="686" t="s">
        <v>426</v>
      </c>
      <c r="C155" s="688">
        <v>3428069607.2499995</v>
      </c>
      <c r="D155" s="688">
        <v>3482794144.2799973</v>
      </c>
      <c r="E155" s="688">
        <v>3428069607.2499995</v>
      </c>
      <c r="F155" s="688">
        <v>948524016.16999972</v>
      </c>
      <c r="G155" s="688">
        <v>2479545591.0799999</v>
      </c>
      <c r="H155" s="688">
        <v>2479545591.0799999</v>
      </c>
    </row>
    <row r="156" spans="1:8">
      <c r="A156" s="685">
        <v>7</v>
      </c>
      <c r="B156" s="686" t="s">
        <v>427</v>
      </c>
      <c r="C156" s="688">
        <v>3092046798.71</v>
      </c>
      <c r="D156" s="688">
        <v>3168638245.98</v>
      </c>
      <c r="E156" s="688">
        <v>3092046798.71</v>
      </c>
      <c r="F156" s="688">
        <v>980135146.88999999</v>
      </c>
      <c r="G156" s="688">
        <v>2111911651.8199999</v>
      </c>
      <c r="H156" s="688">
        <v>2111911651.8199999</v>
      </c>
    </row>
    <row r="157" spans="1:8">
      <c r="A157" s="685">
        <v>8</v>
      </c>
      <c r="B157" s="686" t="s">
        <v>1184</v>
      </c>
      <c r="C157" s="688">
        <v>1331473692.45</v>
      </c>
      <c r="D157" s="688">
        <v>1410977648.9000001</v>
      </c>
      <c r="E157" s="688">
        <v>1331473692.45</v>
      </c>
      <c r="F157" s="688">
        <v>299106628.75999999</v>
      </c>
      <c r="G157" s="688">
        <v>1032367063.6900001</v>
      </c>
      <c r="H157" s="688">
        <v>1032367063.6900001</v>
      </c>
    </row>
    <row r="158" spans="1:8">
      <c r="A158" s="685">
        <v>9</v>
      </c>
      <c r="B158" s="686" t="s">
        <v>428</v>
      </c>
      <c r="C158" s="688">
        <v>1108503411.29</v>
      </c>
      <c r="D158" s="688">
        <v>1145594575.3900001</v>
      </c>
      <c r="E158" s="688">
        <v>1108503411.29</v>
      </c>
      <c r="F158" s="688">
        <v>198517253.75999999</v>
      </c>
      <c r="G158" s="688">
        <v>909986157.52999997</v>
      </c>
      <c r="H158" s="688">
        <v>909986157.52999997</v>
      </c>
    </row>
    <row r="159" spans="1:8">
      <c r="A159" s="685">
        <v>10</v>
      </c>
      <c r="B159" s="686" t="s">
        <v>1185</v>
      </c>
      <c r="C159" s="688">
        <v>1004866855.7</v>
      </c>
      <c r="D159" s="688">
        <v>1045361398.65</v>
      </c>
      <c r="E159" s="688">
        <v>1004866855.7</v>
      </c>
      <c r="F159" s="688">
        <v>358534048.76999998</v>
      </c>
      <c r="G159" s="688">
        <v>646332806.92999995</v>
      </c>
      <c r="H159" s="688">
        <v>646332806.92999995</v>
      </c>
    </row>
    <row r="160" spans="1:8">
      <c r="A160" s="685">
        <v>11</v>
      </c>
      <c r="B160" s="686" t="s">
        <v>1186</v>
      </c>
      <c r="C160" s="688">
        <v>2648169094.4200001</v>
      </c>
      <c r="D160" s="688">
        <v>2706302114.7399998</v>
      </c>
      <c r="E160" s="688">
        <v>2648169094.4200001</v>
      </c>
      <c r="F160" s="688">
        <v>578995015.13999999</v>
      </c>
      <c r="G160" s="688">
        <v>2069174079.28</v>
      </c>
      <c r="H160" s="688">
        <v>2069174079.28</v>
      </c>
    </row>
    <row r="161" spans="1:8">
      <c r="A161" s="685">
        <v>12</v>
      </c>
      <c r="B161" s="686" t="s">
        <v>429</v>
      </c>
      <c r="C161" s="688">
        <v>996360186.72000003</v>
      </c>
      <c r="D161" s="688">
        <v>1014513584.92</v>
      </c>
      <c r="E161" s="688">
        <v>996360186.72000003</v>
      </c>
      <c r="F161" s="688">
        <v>230527093.18000001</v>
      </c>
      <c r="G161" s="688">
        <v>765833093.53999996</v>
      </c>
      <c r="H161" s="688">
        <v>765833093.53999996</v>
      </c>
    </row>
    <row r="162" spans="1:8">
      <c r="A162" s="685">
        <v>13</v>
      </c>
      <c r="B162" s="686" t="s">
        <v>1187</v>
      </c>
      <c r="C162" s="688">
        <v>1070091901.39</v>
      </c>
      <c r="D162" s="688">
        <v>1083851567.95</v>
      </c>
      <c r="E162" s="688">
        <v>1070091901.3900001</v>
      </c>
      <c r="F162" s="688">
        <v>243704347.64999998</v>
      </c>
      <c r="G162" s="688">
        <v>826387553.74000013</v>
      </c>
      <c r="H162" s="688">
        <v>826387553.74000013</v>
      </c>
    </row>
    <row r="163" spans="1:8">
      <c r="A163" s="685">
        <v>14</v>
      </c>
      <c r="B163" s="686" t="s">
        <v>1188</v>
      </c>
      <c r="C163" s="688">
        <v>706054240.67000008</v>
      </c>
      <c r="D163" s="688">
        <v>741953818.91999996</v>
      </c>
      <c r="E163" s="688">
        <v>706054240.67000008</v>
      </c>
      <c r="F163" s="688">
        <v>183868899.28999999</v>
      </c>
      <c r="G163" s="688">
        <v>522185341.38</v>
      </c>
      <c r="H163" s="688">
        <v>522185341.38</v>
      </c>
    </row>
    <row r="164" spans="1:8">
      <c r="A164" s="685">
        <v>15</v>
      </c>
      <c r="B164" s="686" t="s">
        <v>430</v>
      </c>
      <c r="C164" s="688">
        <v>1376627782.8800001</v>
      </c>
      <c r="D164" s="688">
        <v>1399258237.76</v>
      </c>
      <c r="E164" s="688">
        <v>1376627782.8800001</v>
      </c>
      <c r="F164" s="688">
        <v>260225644.66999999</v>
      </c>
      <c r="G164" s="688">
        <v>1116402138.21</v>
      </c>
      <c r="H164" s="688">
        <v>1116402138.21</v>
      </c>
    </row>
    <row r="165" spans="1:8">
      <c r="A165" s="694">
        <v>16</v>
      </c>
      <c r="B165" s="686" t="s">
        <v>1189</v>
      </c>
      <c r="C165" s="687">
        <v>562842961.75999999</v>
      </c>
      <c r="D165" s="687">
        <v>569927430.25</v>
      </c>
      <c r="E165" s="687">
        <v>562842961.75999999</v>
      </c>
      <c r="F165" s="687">
        <v>149184349.56</v>
      </c>
      <c r="G165" s="687">
        <v>413658612.19999999</v>
      </c>
      <c r="H165" s="687">
        <v>413658612.19999999</v>
      </c>
    </row>
    <row r="166" spans="1:8">
      <c r="A166" s="694">
        <v>17</v>
      </c>
      <c r="B166" s="686" t="s">
        <v>431</v>
      </c>
      <c r="C166" s="687">
        <v>1565529366.25</v>
      </c>
      <c r="D166" s="687">
        <v>1650105817.0699999</v>
      </c>
      <c r="E166" s="687">
        <v>1565529366.25</v>
      </c>
      <c r="F166" s="687">
        <v>369549492.00999999</v>
      </c>
      <c r="G166" s="687">
        <v>1195979874.24</v>
      </c>
      <c r="H166" s="687">
        <v>1195979874.24</v>
      </c>
    </row>
    <row r="167" spans="1:8" s="704" customFormat="1">
      <c r="A167" s="681">
        <v>6</v>
      </c>
      <c r="B167" s="690" t="s">
        <v>1258</v>
      </c>
      <c r="C167" s="693">
        <f t="shared" ref="C167:H167" si="17">SUM(C168:C184)</f>
        <v>4640861976.2200003</v>
      </c>
      <c r="D167" s="693">
        <f t="shared" si="17"/>
        <v>3766850848.7499995</v>
      </c>
      <c r="E167" s="693">
        <f>SUM(E168:E184)</f>
        <v>4640861976.2200003</v>
      </c>
      <c r="F167" s="693">
        <f t="shared" si="17"/>
        <v>424883632.23000002</v>
      </c>
      <c r="G167" s="693">
        <f t="shared" si="17"/>
        <v>4215978343.9900002</v>
      </c>
      <c r="H167" s="693">
        <f t="shared" si="17"/>
        <v>4215978343.9900002</v>
      </c>
    </row>
    <row r="168" spans="1:8">
      <c r="A168" s="685">
        <v>1</v>
      </c>
      <c r="B168" s="686" t="s">
        <v>1183</v>
      </c>
      <c r="C168" s="688">
        <v>209101185.93000001</v>
      </c>
      <c r="D168" s="688">
        <v>138894182.69999999</v>
      </c>
      <c r="E168" s="688">
        <v>209101185.93000001</v>
      </c>
      <c r="F168" s="688">
        <v>14461151.77</v>
      </c>
      <c r="G168" s="688">
        <v>194640034.16</v>
      </c>
      <c r="H168" s="688">
        <v>194640034.16</v>
      </c>
    </row>
    <row r="169" spans="1:8">
      <c r="A169" s="685">
        <v>2</v>
      </c>
      <c r="B169" s="686" t="s">
        <v>422</v>
      </c>
      <c r="C169" s="688">
        <v>202074506.97</v>
      </c>
      <c r="D169" s="688">
        <v>187304734.05999997</v>
      </c>
      <c r="E169" s="688">
        <v>202074506.97</v>
      </c>
      <c r="F169" s="688">
        <v>19395979.32</v>
      </c>
      <c r="G169" s="688">
        <v>182678527.65000007</v>
      </c>
      <c r="H169" s="688">
        <v>182678527.65000007</v>
      </c>
    </row>
    <row r="170" spans="1:8">
      <c r="A170" s="685">
        <v>3</v>
      </c>
      <c r="B170" s="686" t="s">
        <v>423</v>
      </c>
      <c r="C170" s="688">
        <v>445717059.36000001</v>
      </c>
      <c r="D170" s="688">
        <v>421793767.13999999</v>
      </c>
      <c r="E170" s="688">
        <v>445717059.36000001</v>
      </c>
      <c r="F170" s="688">
        <v>73973441.329999998</v>
      </c>
      <c r="G170" s="688">
        <v>371743618.02999997</v>
      </c>
      <c r="H170" s="688">
        <v>371743618.02999997</v>
      </c>
    </row>
    <row r="171" spans="1:8">
      <c r="A171" s="685">
        <v>4</v>
      </c>
      <c r="B171" s="686" t="s">
        <v>424</v>
      </c>
      <c r="C171" s="688">
        <v>37959128.149999999</v>
      </c>
      <c r="D171" s="688">
        <v>46074219.779999994</v>
      </c>
      <c r="E171" s="688">
        <v>37959128.149999999</v>
      </c>
      <c r="F171" s="688">
        <v>6570483.080000001</v>
      </c>
      <c r="G171" s="688">
        <v>31388645.069999993</v>
      </c>
      <c r="H171" s="688">
        <v>31388645.069999993</v>
      </c>
    </row>
    <row r="172" spans="1:8">
      <c r="A172" s="685">
        <v>5</v>
      </c>
      <c r="B172" s="686" t="s">
        <v>425</v>
      </c>
      <c r="C172" s="688">
        <v>433732447.37</v>
      </c>
      <c r="D172" s="688">
        <v>342338074.56</v>
      </c>
      <c r="E172" s="688">
        <v>433732447.37</v>
      </c>
      <c r="F172" s="688">
        <v>45102922.229999997</v>
      </c>
      <c r="G172" s="688">
        <v>388629525.13999999</v>
      </c>
      <c r="H172" s="688">
        <v>388629525.13999999</v>
      </c>
    </row>
    <row r="173" spans="1:8">
      <c r="A173" s="685">
        <v>6</v>
      </c>
      <c r="B173" s="686" t="s">
        <v>426</v>
      </c>
      <c r="C173" s="688">
        <v>464764815.58999997</v>
      </c>
      <c r="D173" s="688">
        <v>361138846.67000008</v>
      </c>
      <c r="E173" s="688">
        <v>464764815.58999997</v>
      </c>
      <c r="F173" s="688">
        <v>69226578.500000015</v>
      </c>
      <c r="G173" s="688">
        <v>395538237.09000009</v>
      </c>
      <c r="H173" s="688">
        <v>395538237.09000009</v>
      </c>
    </row>
    <row r="174" spans="1:8">
      <c r="A174" s="685">
        <v>7</v>
      </c>
      <c r="B174" s="686" t="s">
        <v>427</v>
      </c>
      <c r="C174" s="688">
        <v>244214424.41</v>
      </c>
      <c r="D174" s="688">
        <v>207730489.56</v>
      </c>
      <c r="E174" s="688">
        <v>244214424.41</v>
      </c>
      <c r="F174" s="688">
        <v>57352054.530000001</v>
      </c>
      <c r="G174" s="688">
        <v>186862369.88</v>
      </c>
      <c r="H174" s="688">
        <v>186862369.88</v>
      </c>
    </row>
    <row r="175" spans="1:8">
      <c r="A175" s="685">
        <v>8</v>
      </c>
      <c r="B175" s="686" t="s">
        <v>1184</v>
      </c>
      <c r="C175" s="688">
        <v>185958827.01999998</v>
      </c>
      <c r="D175" s="688">
        <v>161141723.95999998</v>
      </c>
      <c r="E175" s="688">
        <v>185958827.01999998</v>
      </c>
      <c r="F175" s="688">
        <v>227578.18999999997</v>
      </c>
      <c r="G175" s="688">
        <v>185731248.82999998</v>
      </c>
      <c r="H175" s="688">
        <v>185731248.82999998</v>
      </c>
    </row>
    <row r="176" spans="1:8">
      <c r="A176" s="685">
        <v>9</v>
      </c>
      <c r="B176" s="686" t="s">
        <v>428</v>
      </c>
      <c r="C176" s="688">
        <v>282307701.13</v>
      </c>
      <c r="D176" s="688">
        <v>229543110.19</v>
      </c>
      <c r="E176" s="688">
        <v>282307701.13</v>
      </c>
      <c r="F176" s="688">
        <v>6347438.0700000003</v>
      </c>
      <c r="G176" s="688">
        <v>275960263.06</v>
      </c>
      <c r="H176" s="688">
        <v>275960263.06</v>
      </c>
    </row>
    <row r="177" spans="1:8">
      <c r="A177" s="685">
        <v>10</v>
      </c>
      <c r="B177" s="686" t="s">
        <v>1185</v>
      </c>
      <c r="C177" s="688">
        <v>227746433.47999999</v>
      </c>
      <c r="D177" s="688">
        <v>214762031.11000001</v>
      </c>
      <c r="E177" s="688">
        <v>227746433.47999999</v>
      </c>
      <c r="F177" s="688">
        <v>34253106.810000002</v>
      </c>
      <c r="G177" s="688">
        <v>193493326.66999999</v>
      </c>
      <c r="H177" s="688">
        <v>193493326.66999999</v>
      </c>
    </row>
    <row r="178" spans="1:8">
      <c r="A178" s="685">
        <v>11</v>
      </c>
      <c r="B178" s="686" t="s">
        <v>1186</v>
      </c>
      <c r="C178" s="688">
        <v>386212672.77000016</v>
      </c>
      <c r="D178" s="688">
        <v>272291990.08999991</v>
      </c>
      <c r="E178" s="688">
        <v>386212672.77000016</v>
      </c>
      <c r="F178" s="688">
        <v>7539992.6500000004</v>
      </c>
      <c r="G178" s="688">
        <v>378672680.12000006</v>
      </c>
      <c r="H178" s="688">
        <v>378672680.12000006</v>
      </c>
    </row>
    <row r="179" spans="1:8">
      <c r="A179" s="685">
        <v>12</v>
      </c>
      <c r="B179" s="686" t="s">
        <v>429</v>
      </c>
      <c r="C179" s="688">
        <v>254847133.40000001</v>
      </c>
      <c r="D179" s="688">
        <v>188278496.09999999</v>
      </c>
      <c r="E179" s="688">
        <v>254847133.40000001</v>
      </c>
      <c r="F179" s="688">
        <v>20288330.690000001</v>
      </c>
      <c r="G179" s="688">
        <v>234558802.71000001</v>
      </c>
      <c r="H179" s="688">
        <v>234558802.71000001</v>
      </c>
    </row>
    <row r="180" spans="1:8">
      <c r="A180" s="685">
        <v>13</v>
      </c>
      <c r="B180" s="686" t="s">
        <v>1187</v>
      </c>
      <c r="C180" s="688">
        <v>205693930.5</v>
      </c>
      <c r="D180" s="688">
        <v>162826397.75999999</v>
      </c>
      <c r="E180" s="688">
        <v>205693930.5</v>
      </c>
      <c r="F180" s="688">
        <v>21070378.66</v>
      </c>
      <c r="G180" s="688">
        <v>184623551.84</v>
      </c>
      <c r="H180" s="688">
        <v>184623551.84</v>
      </c>
    </row>
    <row r="181" spans="1:8">
      <c r="A181" s="685">
        <v>14</v>
      </c>
      <c r="B181" s="686" t="s">
        <v>1188</v>
      </c>
      <c r="C181" s="688">
        <v>79921731.530000001</v>
      </c>
      <c r="D181" s="688">
        <v>67443082.939999998</v>
      </c>
      <c r="E181" s="688">
        <v>79921731.530000001</v>
      </c>
      <c r="F181" s="688">
        <v>5000899.6100000003</v>
      </c>
      <c r="G181" s="688">
        <v>74920831.920000002</v>
      </c>
      <c r="H181" s="688">
        <v>74920831.920000002</v>
      </c>
    </row>
    <row r="182" spans="1:8">
      <c r="A182" s="685">
        <v>15</v>
      </c>
      <c r="B182" s="686" t="s">
        <v>430</v>
      </c>
      <c r="C182" s="688">
        <v>306534548.66000003</v>
      </c>
      <c r="D182" s="688">
        <v>241197848.34</v>
      </c>
      <c r="E182" s="688">
        <v>306534548.66000003</v>
      </c>
      <c r="F182" s="688">
        <v>15311163.6</v>
      </c>
      <c r="G182" s="688">
        <v>291223385.06</v>
      </c>
      <c r="H182" s="688">
        <v>291223385.06</v>
      </c>
    </row>
    <row r="183" spans="1:8">
      <c r="A183" s="694">
        <v>16</v>
      </c>
      <c r="B183" s="686" t="s">
        <v>1189</v>
      </c>
      <c r="C183" s="687">
        <v>184268221.99000001</v>
      </c>
      <c r="D183" s="687">
        <v>158851322.72999999</v>
      </c>
      <c r="E183" s="687">
        <v>184268221.99000001</v>
      </c>
      <c r="F183" s="687"/>
      <c r="G183" s="687">
        <v>184268221.99000001</v>
      </c>
      <c r="H183" s="687">
        <v>184268221.99000001</v>
      </c>
    </row>
    <row r="184" spans="1:8">
      <c r="A184" s="694">
        <v>17</v>
      </c>
      <c r="B184" s="686" t="s">
        <v>431</v>
      </c>
      <c r="C184" s="687">
        <v>489807207.95999998</v>
      </c>
      <c r="D184" s="687">
        <v>365240531.06</v>
      </c>
      <c r="E184" s="687">
        <v>489807207.95999998</v>
      </c>
      <c r="F184" s="687">
        <v>28762133.190000001</v>
      </c>
      <c r="G184" s="687">
        <v>461045074.76999998</v>
      </c>
      <c r="H184" s="687">
        <v>461045074.76999998</v>
      </c>
    </row>
    <row r="185" spans="1:8" s="704" customFormat="1">
      <c r="A185" s="681">
        <v>7</v>
      </c>
      <c r="B185" s="690" t="s">
        <v>1209</v>
      </c>
      <c r="C185" s="693">
        <f t="shared" ref="C185:H185" si="18">SUM(C186:C202)</f>
        <v>169881562086.88</v>
      </c>
      <c r="D185" s="693">
        <f t="shared" si="18"/>
        <v>151342055718.36002</v>
      </c>
      <c r="E185" s="693">
        <f t="shared" si="18"/>
        <v>169881562086.88</v>
      </c>
      <c r="F185" s="693">
        <f t="shared" si="18"/>
        <v>46838405215.600006</v>
      </c>
      <c r="G185" s="693">
        <f t="shared" si="18"/>
        <v>123043156871.27998</v>
      </c>
      <c r="H185" s="693">
        <f t="shared" si="18"/>
        <v>123043156871.27998</v>
      </c>
    </row>
    <row r="186" spans="1:8">
      <c r="A186" s="694">
        <v>1</v>
      </c>
      <c r="B186" s="686" t="s">
        <v>1183</v>
      </c>
      <c r="C186" s="688">
        <v>4669204147.3999996</v>
      </c>
      <c r="D186" s="688">
        <v>4091409968.1399999</v>
      </c>
      <c r="E186" s="688">
        <v>4669204147.3999996</v>
      </c>
      <c r="F186" s="688">
        <v>1106111511.1400001</v>
      </c>
      <c r="G186" s="688">
        <v>3563092636.2600002</v>
      </c>
      <c r="H186" s="688">
        <v>3563092636.2600002</v>
      </c>
    </row>
    <row r="187" spans="1:8">
      <c r="A187" s="685">
        <v>2</v>
      </c>
      <c r="B187" s="686" t="s">
        <v>422</v>
      </c>
      <c r="C187" s="688">
        <v>5896930829.5299997</v>
      </c>
      <c r="D187" s="688">
        <v>5038431153.9200001</v>
      </c>
      <c r="E187" s="688">
        <v>5896930829.5299997</v>
      </c>
      <c r="F187" s="688">
        <v>1343955730.8299999</v>
      </c>
      <c r="G187" s="688">
        <v>4552975098.6999998</v>
      </c>
      <c r="H187" s="688">
        <v>4552975098.6999998</v>
      </c>
    </row>
    <row r="188" spans="1:8">
      <c r="A188" s="685">
        <v>3</v>
      </c>
      <c r="B188" s="686" t="s">
        <v>423</v>
      </c>
      <c r="C188" s="688">
        <v>7155215998.0900002</v>
      </c>
      <c r="D188" s="688">
        <v>6290729029.7700005</v>
      </c>
      <c r="E188" s="688">
        <v>7155215998.0900002</v>
      </c>
      <c r="F188" s="688">
        <v>1918163440.1700001</v>
      </c>
      <c r="G188" s="688">
        <v>5237052557.9200001</v>
      </c>
      <c r="H188" s="688">
        <v>5237052557.9200001</v>
      </c>
    </row>
    <row r="189" spans="1:8">
      <c r="A189" s="685">
        <v>4</v>
      </c>
      <c r="B189" s="686" t="s">
        <v>424</v>
      </c>
      <c r="C189" s="688">
        <v>3955736476.8400002</v>
      </c>
      <c r="D189" s="688">
        <v>3400930197.6399999</v>
      </c>
      <c r="E189" s="688">
        <v>3955736476.8400002</v>
      </c>
      <c r="F189" s="688">
        <v>956104552.08000004</v>
      </c>
      <c r="G189" s="688">
        <v>2999631924.7600002</v>
      </c>
      <c r="H189" s="688">
        <v>2999631924.7600002</v>
      </c>
    </row>
    <row r="190" spans="1:8">
      <c r="A190" s="685">
        <v>5</v>
      </c>
      <c r="B190" s="686" t="s">
        <v>425</v>
      </c>
      <c r="C190" s="688">
        <v>11611385990.85</v>
      </c>
      <c r="D190" s="688">
        <v>9830364789.0400009</v>
      </c>
      <c r="E190" s="688">
        <v>11611385990.85</v>
      </c>
      <c r="F190" s="688">
        <v>2997835326.3600001</v>
      </c>
      <c r="G190" s="688">
        <v>8613550664.4899998</v>
      </c>
      <c r="H190" s="688">
        <v>8613550664.4899998</v>
      </c>
    </row>
    <row r="191" spans="1:8">
      <c r="A191" s="685">
        <v>6</v>
      </c>
      <c r="B191" s="686" t="s">
        <v>426</v>
      </c>
      <c r="C191" s="688">
        <v>34106010926.939999</v>
      </c>
      <c r="D191" s="688">
        <v>31565880984.98</v>
      </c>
      <c r="E191" s="688">
        <v>34106010926.939999</v>
      </c>
      <c r="F191" s="688">
        <v>9802740891.6599998</v>
      </c>
      <c r="G191" s="688">
        <v>24303270035.279999</v>
      </c>
      <c r="H191" s="688">
        <v>24303270035.279999</v>
      </c>
    </row>
    <row r="192" spans="1:8">
      <c r="A192" s="685">
        <v>7</v>
      </c>
      <c r="B192" s="686" t="s">
        <v>427</v>
      </c>
      <c r="C192" s="688">
        <v>26049798635.589989</v>
      </c>
      <c r="D192" s="688">
        <v>23992349105.98</v>
      </c>
      <c r="E192" s="688">
        <v>26049798635.589989</v>
      </c>
      <c r="F192" s="688">
        <v>9861914703.4000092</v>
      </c>
      <c r="G192" s="688">
        <v>16187883932.18998</v>
      </c>
      <c r="H192" s="688">
        <v>16187883932.18998</v>
      </c>
    </row>
    <row r="193" spans="1:8">
      <c r="A193" s="685">
        <v>8</v>
      </c>
      <c r="B193" s="686" t="s">
        <v>1184</v>
      </c>
      <c r="C193" s="688">
        <v>9724751641.1900005</v>
      </c>
      <c r="D193" s="688">
        <v>8724492661.3500004</v>
      </c>
      <c r="E193" s="688">
        <v>9724751641.1900005</v>
      </c>
      <c r="F193" s="688">
        <v>2029628613.22</v>
      </c>
      <c r="G193" s="688">
        <v>7695123027.9700003</v>
      </c>
      <c r="H193" s="688">
        <v>7695123027.9700003</v>
      </c>
    </row>
    <row r="194" spans="1:8">
      <c r="A194" s="685">
        <v>9</v>
      </c>
      <c r="B194" s="686" t="s">
        <v>428</v>
      </c>
      <c r="C194" s="688">
        <v>7861652336.9399996</v>
      </c>
      <c r="D194" s="688">
        <v>7002396019.5500002</v>
      </c>
      <c r="E194" s="688">
        <v>7861652336.9399996</v>
      </c>
      <c r="F194" s="688">
        <v>1584701372.6300001</v>
      </c>
      <c r="G194" s="688">
        <v>6276950964.3100004</v>
      </c>
      <c r="H194" s="688">
        <v>6276950964.3100004</v>
      </c>
    </row>
    <row r="195" spans="1:8">
      <c r="A195" s="685">
        <v>10</v>
      </c>
      <c r="B195" s="686" t="s">
        <v>1185</v>
      </c>
      <c r="C195" s="688">
        <v>5292135864</v>
      </c>
      <c r="D195" s="688">
        <v>4403059013.8299999</v>
      </c>
      <c r="E195" s="688">
        <v>5292135864</v>
      </c>
      <c r="F195" s="688">
        <v>1535037332.3299999</v>
      </c>
      <c r="G195" s="688">
        <v>3757098531.6700001</v>
      </c>
      <c r="H195" s="688">
        <v>3757098531.6700001</v>
      </c>
    </row>
    <row r="196" spans="1:8">
      <c r="A196" s="685">
        <v>11</v>
      </c>
      <c r="B196" s="686" t="s">
        <v>1186</v>
      </c>
      <c r="C196" s="688">
        <v>13060268793.779999</v>
      </c>
      <c r="D196" s="688">
        <v>11522652291.280003</v>
      </c>
      <c r="E196" s="688">
        <v>13060268793.779999</v>
      </c>
      <c r="F196" s="688">
        <v>2898406142.8699994</v>
      </c>
      <c r="G196" s="688">
        <v>10161862650.909998</v>
      </c>
      <c r="H196" s="688">
        <v>10161862650.909998</v>
      </c>
    </row>
    <row r="197" spans="1:8">
      <c r="A197" s="685">
        <v>12</v>
      </c>
      <c r="B197" s="686" t="s">
        <v>429</v>
      </c>
      <c r="C197" s="688">
        <v>4987329205.75</v>
      </c>
      <c r="D197" s="688">
        <v>4360090852.4399996</v>
      </c>
      <c r="E197" s="688">
        <v>4987329205.75</v>
      </c>
      <c r="F197" s="688">
        <v>1408484314.8399999</v>
      </c>
      <c r="G197" s="688">
        <v>3578844890.9099998</v>
      </c>
      <c r="H197" s="688">
        <v>3578844890.9099998</v>
      </c>
    </row>
    <row r="198" spans="1:8">
      <c r="A198" s="685">
        <v>13</v>
      </c>
      <c r="B198" s="686" t="s">
        <v>1187</v>
      </c>
      <c r="C198" s="688">
        <v>5536376059.6900005</v>
      </c>
      <c r="D198" s="688">
        <v>4638646848.1199999</v>
      </c>
      <c r="E198" s="688">
        <v>5536376059.6900005</v>
      </c>
      <c r="F198" s="688">
        <v>1408257653.2200003</v>
      </c>
      <c r="G198" s="688">
        <v>4128118406.4699998</v>
      </c>
      <c r="H198" s="688">
        <v>4128118406.4699998</v>
      </c>
    </row>
    <row r="199" spans="1:8">
      <c r="A199" s="685">
        <v>14</v>
      </c>
      <c r="B199" s="686" t="s">
        <v>1188</v>
      </c>
      <c r="C199" s="688">
        <v>5338922471.4799995</v>
      </c>
      <c r="D199" s="688">
        <v>4661718233.8199997</v>
      </c>
      <c r="E199" s="688">
        <v>5338922471.4799995</v>
      </c>
      <c r="F199" s="688">
        <v>1510931247.3699999</v>
      </c>
      <c r="G199" s="688">
        <v>3827991224.1100001</v>
      </c>
      <c r="H199" s="688">
        <v>3827991224.1100001</v>
      </c>
    </row>
    <row r="200" spans="1:8">
      <c r="A200" s="685">
        <v>15</v>
      </c>
      <c r="B200" s="686" t="s">
        <v>430</v>
      </c>
      <c r="C200" s="688">
        <v>8238702816.2600002</v>
      </c>
      <c r="D200" s="688">
        <v>7348121024.6300001</v>
      </c>
      <c r="E200" s="688">
        <v>8238702816.2600002</v>
      </c>
      <c r="F200" s="688">
        <v>2414441821.9499998</v>
      </c>
      <c r="G200" s="688">
        <v>5824260994.3100004</v>
      </c>
      <c r="H200" s="688">
        <v>5824260994.3100004</v>
      </c>
    </row>
    <row r="201" spans="1:8">
      <c r="A201" s="694">
        <v>16</v>
      </c>
      <c r="B201" s="686" t="s">
        <v>1189</v>
      </c>
      <c r="C201" s="688">
        <v>4082421274.3600001</v>
      </c>
      <c r="D201" s="688">
        <v>3322339379.29</v>
      </c>
      <c r="E201" s="688">
        <v>4082421274.3600001</v>
      </c>
      <c r="F201" s="688">
        <v>1296121266.5799999</v>
      </c>
      <c r="G201" s="688">
        <v>2786300007.7800002</v>
      </c>
      <c r="H201" s="688">
        <v>2786300007.7800002</v>
      </c>
    </row>
    <row r="202" spans="1:8">
      <c r="A202" s="694">
        <v>17</v>
      </c>
      <c r="B202" s="686" t="s">
        <v>431</v>
      </c>
      <c r="C202" s="688">
        <v>12314718618.190001</v>
      </c>
      <c r="D202" s="688">
        <v>11148444164.58</v>
      </c>
      <c r="E202" s="688">
        <v>12314718618.190001</v>
      </c>
      <c r="F202" s="688">
        <v>2765569294.9499998</v>
      </c>
      <c r="G202" s="688">
        <v>9549149323.2399998</v>
      </c>
      <c r="H202" s="688">
        <v>9549149323.2399998</v>
      </c>
    </row>
    <row r="203" spans="1:8" s="704" customFormat="1">
      <c r="A203" s="681">
        <v>8</v>
      </c>
      <c r="B203" s="690" t="s">
        <v>1203</v>
      </c>
      <c r="C203" s="693">
        <f t="shared" ref="C203:H203" si="19">SUM(C204:C217)</f>
        <v>33900693530.899998</v>
      </c>
      <c r="D203" s="693">
        <f t="shared" si="19"/>
        <v>35568034816.720001</v>
      </c>
      <c r="E203" s="693">
        <f t="shared" si="19"/>
        <v>33900693530.899998</v>
      </c>
      <c r="F203" s="693">
        <f t="shared" si="19"/>
        <v>6756081937.4200001</v>
      </c>
      <c r="G203" s="693">
        <f t="shared" si="19"/>
        <v>27144611593.480003</v>
      </c>
      <c r="H203" s="693">
        <f t="shared" si="19"/>
        <v>27144611593.480003</v>
      </c>
    </row>
    <row r="204" spans="1:8">
      <c r="A204" s="694">
        <v>1</v>
      </c>
      <c r="B204" s="686" t="s">
        <v>1183</v>
      </c>
      <c r="C204" s="687">
        <v>1871862339.6500001</v>
      </c>
      <c r="D204" s="687">
        <v>1999597743.0699999</v>
      </c>
      <c r="E204" s="687">
        <v>1871862339.6500001</v>
      </c>
      <c r="F204" s="687">
        <v>385648875.45999998</v>
      </c>
      <c r="G204" s="687">
        <v>1486213464.1900001</v>
      </c>
      <c r="H204" s="687">
        <v>1486213464.1900001</v>
      </c>
    </row>
    <row r="205" spans="1:8">
      <c r="A205" s="685">
        <v>2</v>
      </c>
      <c r="B205" s="686" t="s">
        <v>422</v>
      </c>
      <c r="C205" s="688">
        <v>1838997586.1600001</v>
      </c>
      <c r="D205" s="688">
        <v>1912422111.1500001</v>
      </c>
      <c r="E205" s="688">
        <v>1838997586.1600001</v>
      </c>
      <c r="F205" s="688">
        <v>206405159.83000001</v>
      </c>
      <c r="G205" s="688">
        <v>1632592426.3299999</v>
      </c>
      <c r="H205" s="688">
        <v>1632592426.3299999</v>
      </c>
    </row>
    <row r="206" spans="1:8">
      <c r="A206" s="685">
        <v>3</v>
      </c>
      <c r="B206" s="686" t="s">
        <v>423</v>
      </c>
      <c r="C206" s="688">
        <v>7856534800.4499998</v>
      </c>
      <c r="D206" s="688">
        <v>8176446170.6700001</v>
      </c>
      <c r="E206" s="688">
        <v>7856534800.4499998</v>
      </c>
      <c r="F206" s="688">
        <v>2041082781.7</v>
      </c>
      <c r="G206" s="688">
        <v>5815452018.75</v>
      </c>
      <c r="H206" s="688">
        <v>5815452018.75</v>
      </c>
    </row>
    <row r="207" spans="1:8">
      <c r="A207" s="685">
        <v>4</v>
      </c>
      <c r="B207" s="686" t="s">
        <v>424</v>
      </c>
      <c r="C207" s="688">
        <v>883859757.75</v>
      </c>
      <c r="D207" s="688">
        <v>930979917.63999999</v>
      </c>
      <c r="E207" s="688">
        <v>883859757.75</v>
      </c>
      <c r="F207" s="688">
        <v>158329809.31999999</v>
      </c>
      <c r="G207" s="688">
        <v>725529948.42999995</v>
      </c>
      <c r="H207" s="688">
        <v>725529948.42999995</v>
      </c>
    </row>
    <row r="208" spans="1:8">
      <c r="A208" s="685">
        <v>5</v>
      </c>
      <c r="B208" s="686" t="s">
        <v>425</v>
      </c>
      <c r="C208" s="688">
        <v>2033635505.6099999</v>
      </c>
      <c r="D208" s="688">
        <v>2108983175.5999999</v>
      </c>
      <c r="E208" s="688">
        <v>2033635505.6099999</v>
      </c>
      <c r="F208" s="688">
        <v>529009532.45999998</v>
      </c>
      <c r="G208" s="688">
        <v>1504625973.1500001</v>
      </c>
      <c r="H208" s="688">
        <v>1504625973.1500001</v>
      </c>
    </row>
    <row r="209" spans="1:8">
      <c r="A209" s="685">
        <v>6</v>
      </c>
      <c r="B209" s="686" t="s">
        <v>428</v>
      </c>
      <c r="C209" s="688">
        <v>2330775918.02</v>
      </c>
      <c r="D209" s="688">
        <v>2467431523.6399999</v>
      </c>
      <c r="E209" s="688">
        <v>2330775918.02</v>
      </c>
      <c r="F209" s="688">
        <v>354108760.74000001</v>
      </c>
      <c r="G209" s="688">
        <v>1976667157.28</v>
      </c>
      <c r="H209" s="688">
        <v>1976667157.28</v>
      </c>
    </row>
    <row r="210" spans="1:8">
      <c r="A210" s="685">
        <v>7</v>
      </c>
      <c r="B210" s="686" t="s">
        <v>1185</v>
      </c>
      <c r="C210" s="688">
        <v>1384121374.55</v>
      </c>
      <c r="D210" s="688">
        <v>1412009618.95</v>
      </c>
      <c r="E210" s="688">
        <v>1384121374.55</v>
      </c>
      <c r="F210" s="688">
        <v>270293924.51999998</v>
      </c>
      <c r="G210" s="688">
        <v>1113827450.03</v>
      </c>
      <c r="H210" s="688">
        <v>1113827450.03</v>
      </c>
    </row>
    <row r="211" spans="1:8">
      <c r="A211" s="685">
        <v>8</v>
      </c>
      <c r="B211" s="686" t="s">
        <v>1186</v>
      </c>
      <c r="C211" s="688">
        <v>471723414.87</v>
      </c>
      <c r="D211" s="688">
        <v>497981011.26999998</v>
      </c>
      <c r="E211" s="688">
        <v>471723414.87</v>
      </c>
      <c r="F211" s="688">
        <v>85158840.959999993</v>
      </c>
      <c r="G211" s="688">
        <v>386564573.91000003</v>
      </c>
      <c r="H211" s="688">
        <v>386564573.91000003</v>
      </c>
    </row>
    <row r="212" spans="1:8">
      <c r="A212" s="685">
        <v>9</v>
      </c>
      <c r="B212" s="686" t="s">
        <v>429</v>
      </c>
      <c r="C212" s="688">
        <v>1261725027.52</v>
      </c>
      <c r="D212" s="688">
        <v>1319119798.97</v>
      </c>
      <c r="E212" s="688">
        <v>1261725027.52</v>
      </c>
      <c r="F212" s="688">
        <v>221626499.28</v>
      </c>
      <c r="G212" s="688">
        <v>1040098528.24</v>
      </c>
      <c r="H212" s="688">
        <v>1040098528.24</v>
      </c>
    </row>
    <row r="213" spans="1:8">
      <c r="A213" s="685">
        <v>10</v>
      </c>
      <c r="B213" s="686" t="s">
        <v>1187</v>
      </c>
      <c r="C213" s="688">
        <v>3005360315.6700001</v>
      </c>
      <c r="D213" s="688">
        <v>3152652634.5599999</v>
      </c>
      <c r="E213" s="688">
        <v>3005360315.6700001</v>
      </c>
      <c r="F213" s="688">
        <v>618651670.82000005</v>
      </c>
      <c r="G213" s="688">
        <v>2386708644.8499999</v>
      </c>
      <c r="H213" s="688">
        <v>2386708644.8499999</v>
      </c>
    </row>
    <row r="214" spans="1:8">
      <c r="A214" s="685">
        <v>11</v>
      </c>
      <c r="B214" s="686" t="s">
        <v>1188</v>
      </c>
      <c r="C214" s="688">
        <v>668191980.28999996</v>
      </c>
      <c r="D214" s="688">
        <v>686569351.48000002</v>
      </c>
      <c r="E214" s="688">
        <v>668191980.28999996</v>
      </c>
      <c r="F214" s="688">
        <v>157896635.53999999</v>
      </c>
      <c r="G214" s="688">
        <v>510295344.75</v>
      </c>
      <c r="H214" s="688">
        <v>510295344.75</v>
      </c>
    </row>
    <row r="215" spans="1:8">
      <c r="A215" s="685">
        <v>12</v>
      </c>
      <c r="B215" s="686" t="s">
        <v>430</v>
      </c>
      <c r="C215" s="688">
        <v>707496692.91999996</v>
      </c>
      <c r="D215" s="688">
        <v>748920654.70000005</v>
      </c>
      <c r="E215" s="688">
        <v>707496692.91999996</v>
      </c>
      <c r="F215" s="688">
        <v>26725599.789999999</v>
      </c>
      <c r="G215" s="688">
        <v>680771093.13</v>
      </c>
      <c r="H215" s="688">
        <v>680771093.13</v>
      </c>
    </row>
    <row r="216" spans="1:8">
      <c r="A216" s="685">
        <v>13</v>
      </c>
      <c r="B216" s="686" t="s">
        <v>1189</v>
      </c>
      <c r="C216" s="688">
        <v>1419596691.1199999</v>
      </c>
      <c r="D216" s="688">
        <v>1486879231.1099999</v>
      </c>
      <c r="E216" s="688">
        <v>1419596691.1199999</v>
      </c>
      <c r="F216" s="688">
        <v>45366841.530000001</v>
      </c>
      <c r="G216" s="688">
        <v>1374229849.5899999</v>
      </c>
      <c r="H216" s="688">
        <v>1374229849.5899999</v>
      </c>
    </row>
    <row r="217" spans="1:8">
      <c r="A217" s="694">
        <v>14</v>
      </c>
      <c r="B217" s="686" t="s">
        <v>431</v>
      </c>
      <c r="C217" s="687">
        <v>8166812126.3199997</v>
      </c>
      <c r="D217" s="687">
        <v>8668041873.9099998</v>
      </c>
      <c r="E217" s="687">
        <v>8166812126.3199997</v>
      </c>
      <c r="F217" s="687">
        <v>1655777005.47</v>
      </c>
      <c r="G217" s="687">
        <v>6511035120.8500004</v>
      </c>
      <c r="H217" s="687">
        <v>6511035120.8500004</v>
      </c>
    </row>
    <row r="218" spans="1:8" s="704" customFormat="1">
      <c r="A218" s="681">
        <v>9</v>
      </c>
      <c r="B218" s="690" t="s">
        <v>1211</v>
      </c>
      <c r="C218" s="693">
        <f>SUM(C219:C235)</f>
        <v>1714965497.9000001</v>
      </c>
      <c r="D218" s="693">
        <f t="shared" ref="D218:H218" si="20">SUM(D219:D235)</f>
        <v>1691928557.5999999</v>
      </c>
      <c r="E218" s="693">
        <f>SUM(E219:E235)</f>
        <v>1714965497.9000001</v>
      </c>
      <c r="F218" s="693">
        <f t="shared" si="20"/>
        <v>483720553.32999998</v>
      </c>
      <c r="G218" s="693">
        <f t="shared" si="20"/>
        <v>1231244944.5699999</v>
      </c>
      <c r="H218" s="693">
        <f t="shared" si="20"/>
        <v>1231244944.5699999</v>
      </c>
    </row>
    <row r="219" spans="1:8">
      <c r="A219" s="685">
        <v>1</v>
      </c>
      <c r="B219" s="686" t="s">
        <v>1183</v>
      </c>
      <c r="C219" s="688">
        <f>C237+C255</f>
        <v>85198014.010000005</v>
      </c>
      <c r="D219" s="688">
        <f t="shared" ref="D219:H219" si="21">D237+D255</f>
        <v>55885390.469999999</v>
      </c>
      <c r="E219" s="688">
        <f t="shared" si="21"/>
        <v>85198014.010000005</v>
      </c>
      <c r="F219" s="688">
        <f t="shared" si="21"/>
        <v>21214799.229999997</v>
      </c>
      <c r="G219" s="688">
        <f t="shared" si="21"/>
        <v>63983214.780000009</v>
      </c>
      <c r="H219" s="688">
        <f t="shared" si="21"/>
        <v>63983214.780000009</v>
      </c>
    </row>
    <row r="220" spans="1:8">
      <c r="A220" s="685">
        <v>2</v>
      </c>
      <c r="B220" s="686" t="s">
        <v>422</v>
      </c>
      <c r="C220" s="688">
        <f t="shared" ref="C220:H235" si="22">C238+C256</f>
        <v>56693785.890000001</v>
      </c>
      <c r="D220" s="688">
        <f t="shared" si="22"/>
        <v>62694083.880000003</v>
      </c>
      <c r="E220" s="688">
        <f t="shared" si="22"/>
        <v>56693785.890000001</v>
      </c>
      <c r="F220" s="688">
        <f t="shared" si="22"/>
        <v>18522611.57</v>
      </c>
      <c r="G220" s="688">
        <f t="shared" si="22"/>
        <v>38171174.319999993</v>
      </c>
      <c r="H220" s="688">
        <f t="shared" si="22"/>
        <v>38171174.319999993</v>
      </c>
    </row>
    <row r="221" spans="1:8">
      <c r="A221" s="685">
        <v>3</v>
      </c>
      <c r="B221" s="686" t="s">
        <v>423</v>
      </c>
      <c r="C221" s="688">
        <f t="shared" si="22"/>
        <v>132434325.73000003</v>
      </c>
      <c r="D221" s="688">
        <f t="shared" si="22"/>
        <v>135723764.36000001</v>
      </c>
      <c r="E221" s="688">
        <f t="shared" si="22"/>
        <v>132434325.73000003</v>
      </c>
      <c r="F221" s="688">
        <f t="shared" si="22"/>
        <v>26694812.449999999</v>
      </c>
      <c r="G221" s="688">
        <f t="shared" si="22"/>
        <v>105739513.28000002</v>
      </c>
      <c r="H221" s="688">
        <f t="shared" si="22"/>
        <v>105739513.28000002</v>
      </c>
    </row>
    <row r="222" spans="1:8">
      <c r="A222" s="685">
        <v>4</v>
      </c>
      <c r="B222" s="686" t="s">
        <v>424</v>
      </c>
      <c r="C222" s="688">
        <f t="shared" si="22"/>
        <v>35831445.419999994</v>
      </c>
      <c r="D222" s="688">
        <f t="shared" si="22"/>
        <v>36612048.93</v>
      </c>
      <c r="E222" s="688">
        <f t="shared" si="22"/>
        <v>35831445.419999994</v>
      </c>
      <c r="F222" s="688">
        <f t="shared" si="22"/>
        <v>10961468.970000001</v>
      </c>
      <c r="G222" s="688">
        <f t="shared" si="22"/>
        <v>24869976.449999999</v>
      </c>
      <c r="H222" s="688">
        <f t="shared" si="22"/>
        <v>24869976.449999999</v>
      </c>
    </row>
    <row r="223" spans="1:8">
      <c r="A223" s="685">
        <v>5</v>
      </c>
      <c r="B223" s="686" t="s">
        <v>425</v>
      </c>
      <c r="C223" s="688">
        <f t="shared" si="22"/>
        <v>248571716.53</v>
      </c>
      <c r="D223" s="688">
        <f t="shared" si="22"/>
        <v>251102980.09999996</v>
      </c>
      <c r="E223" s="688">
        <f t="shared" si="22"/>
        <v>248571716.53</v>
      </c>
      <c r="F223" s="688">
        <f t="shared" si="22"/>
        <v>73945631.459999993</v>
      </c>
      <c r="G223" s="688">
        <f t="shared" si="22"/>
        <v>174626085.07000005</v>
      </c>
      <c r="H223" s="688">
        <f t="shared" si="22"/>
        <v>174626085.07000005</v>
      </c>
    </row>
    <row r="224" spans="1:8">
      <c r="A224" s="685">
        <v>6</v>
      </c>
      <c r="B224" s="686" t="s">
        <v>426</v>
      </c>
      <c r="C224" s="688">
        <f t="shared" si="22"/>
        <v>186176746.90999997</v>
      </c>
      <c r="D224" s="688">
        <f t="shared" si="22"/>
        <v>174902688.62</v>
      </c>
      <c r="E224" s="688">
        <f t="shared" si="22"/>
        <v>186176746.90999997</v>
      </c>
      <c r="F224" s="688">
        <f t="shared" si="22"/>
        <v>57761021.379999995</v>
      </c>
      <c r="G224" s="688">
        <f t="shared" si="22"/>
        <v>128415725.53</v>
      </c>
      <c r="H224" s="688">
        <f t="shared" si="22"/>
        <v>128415725.53</v>
      </c>
    </row>
    <row r="225" spans="1:8">
      <c r="A225" s="685">
        <v>7</v>
      </c>
      <c r="B225" s="686" t="s">
        <v>427</v>
      </c>
      <c r="C225" s="688">
        <f t="shared" si="22"/>
        <v>141355220.71999997</v>
      </c>
      <c r="D225" s="688">
        <f t="shared" si="22"/>
        <v>141355220.71999997</v>
      </c>
      <c r="E225" s="688">
        <f t="shared" si="22"/>
        <v>141355220.71999997</v>
      </c>
      <c r="F225" s="688">
        <f t="shared" si="22"/>
        <v>62381012.480000004</v>
      </c>
      <c r="G225" s="688">
        <f t="shared" si="22"/>
        <v>78974208.239999995</v>
      </c>
      <c r="H225" s="688">
        <f t="shared" si="22"/>
        <v>78974208.239999995</v>
      </c>
    </row>
    <row r="226" spans="1:8">
      <c r="A226" s="685">
        <v>8</v>
      </c>
      <c r="B226" s="686" t="s">
        <v>1184</v>
      </c>
      <c r="C226" s="688">
        <f t="shared" si="22"/>
        <v>76983653.319999993</v>
      </c>
      <c r="D226" s="688">
        <f t="shared" si="22"/>
        <v>76983653.319999993</v>
      </c>
      <c r="E226" s="688">
        <f t="shared" si="22"/>
        <v>76983653.319999993</v>
      </c>
      <c r="F226" s="688">
        <f t="shared" si="22"/>
        <v>12784228.090000002</v>
      </c>
      <c r="G226" s="688">
        <f t="shared" si="22"/>
        <v>64199425.229999989</v>
      </c>
      <c r="H226" s="688">
        <f t="shared" si="22"/>
        <v>64199425.229999989</v>
      </c>
    </row>
    <row r="227" spans="1:8">
      <c r="A227" s="685">
        <v>9</v>
      </c>
      <c r="B227" s="686" t="s">
        <v>428</v>
      </c>
      <c r="C227" s="688">
        <f t="shared" si="22"/>
        <v>136803427.90000001</v>
      </c>
      <c r="D227" s="688">
        <f t="shared" si="22"/>
        <v>137763924.93000001</v>
      </c>
      <c r="E227" s="688">
        <f t="shared" si="22"/>
        <v>136803427.90000001</v>
      </c>
      <c r="F227" s="688">
        <f t="shared" si="22"/>
        <v>30013516.450000003</v>
      </c>
      <c r="G227" s="688">
        <f t="shared" si="22"/>
        <v>106789911.45</v>
      </c>
      <c r="H227" s="688">
        <f t="shared" si="22"/>
        <v>106789911.45</v>
      </c>
    </row>
    <row r="228" spans="1:8">
      <c r="A228" s="685">
        <v>10</v>
      </c>
      <c r="B228" s="686" t="s">
        <v>1185</v>
      </c>
      <c r="C228" s="688">
        <f t="shared" si="22"/>
        <v>23083665.780000001</v>
      </c>
      <c r="D228" s="688">
        <f t="shared" si="22"/>
        <v>23706673.59</v>
      </c>
      <c r="E228" s="688">
        <f t="shared" si="22"/>
        <v>23083665.780000001</v>
      </c>
      <c r="F228" s="688">
        <f t="shared" si="22"/>
        <v>10875179.219999999</v>
      </c>
      <c r="G228" s="688">
        <f t="shared" si="22"/>
        <v>12208486.559999999</v>
      </c>
      <c r="H228" s="688">
        <f t="shared" si="22"/>
        <v>12208486.559999999</v>
      </c>
    </row>
    <row r="229" spans="1:8">
      <c r="A229" s="685">
        <v>11</v>
      </c>
      <c r="B229" s="686" t="s">
        <v>1186</v>
      </c>
      <c r="C229" s="688">
        <f t="shared" si="22"/>
        <v>115876559.33000001</v>
      </c>
      <c r="D229" s="688">
        <f t="shared" si="22"/>
        <v>116101713.80000001</v>
      </c>
      <c r="E229" s="688">
        <f t="shared" si="22"/>
        <v>115876559.33000001</v>
      </c>
      <c r="F229" s="688">
        <f t="shared" si="22"/>
        <v>31079677.77</v>
      </c>
      <c r="G229" s="688">
        <f t="shared" si="22"/>
        <v>84796881.560000002</v>
      </c>
      <c r="H229" s="688">
        <f t="shared" si="22"/>
        <v>84796881.560000002</v>
      </c>
    </row>
    <row r="230" spans="1:8">
      <c r="A230" s="685">
        <v>12</v>
      </c>
      <c r="B230" s="686" t="s">
        <v>429</v>
      </c>
      <c r="C230" s="688">
        <f t="shared" si="22"/>
        <v>52761358.789999999</v>
      </c>
      <c r="D230" s="688">
        <f t="shared" si="22"/>
        <v>54753698.43</v>
      </c>
      <c r="E230" s="688">
        <f t="shared" si="22"/>
        <v>52761358.789999999</v>
      </c>
      <c r="F230" s="688">
        <f t="shared" si="22"/>
        <v>20659406.480000004</v>
      </c>
      <c r="G230" s="688">
        <f t="shared" si="22"/>
        <v>32101952.309999987</v>
      </c>
      <c r="H230" s="688">
        <f t="shared" si="22"/>
        <v>32101952.309999987</v>
      </c>
    </row>
    <row r="231" spans="1:8">
      <c r="A231" s="685">
        <v>13</v>
      </c>
      <c r="B231" s="686" t="s">
        <v>1187</v>
      </c>
      <c r="C231" s="688">
        <f t="shared" si="22"/>
        <v>79785415.500000015</v>
      </c>
      <c r="D231" s="688">
        <f t="shared" si="22"/>
        <v>79785415.500000015</v>
      </c>
      <c r="E231" s="688">
        <f t="shared" si="22"/>
        <v>79785415.500000015</v>
      </c>
      <c r="F231" s="688">
        <f t="shared" si="22"/>
        <v>21557244.290000003</v>
      </c>
      <c r="G231" s="688">
        <f t="shared" si="22"/>
        <v>58228171.209999993</v>
      </c>
      <c r="H231" s="688">
        <f t="shared" si="22"/>
        <v>58228171.209999993</v>
      </c>
    </row>
    <row r="232" spans="1:8">
      <c r="A232" s="685">
        <v>14</v>
      </c>
      <c r="B232" s="686" t="s">
        <v>1188</v>
      </c>
      <c r="C232" s="688">
        <f t="shared" si="22"/>
        <v>47717301.940000005</v>
      </c>
      <c r="D232" s="688">
        <f t="shared" si="22"/>
        <v>47717301.940000005</v>
      </c>
      <c r="E232" s="688">
        <f t="shared" si="22"/>
        <v>47717301.940000005</v>
      </c>
      <c r="F232" s="688">
        <f t="shared" si="22"/>
        <v>16318098.799999999</v>
      </c>
      <c r="G232" s="688">
        <f t="shared" si="22"/>
        <v>31399203.140000008</v>
      </c>
      <c r="H232" s="688">
        <f t="shared" si="22"/>
        <v>31399203.140000008</v>
      </c>
    </row>
    <row r="233" spans="1:8">
      <c r="A233" s="685">
        <v>15</v>
      </c>
      <c r="B233" s="686" t="s">
        <v>430</v>
      </c>
      <c r="C233" s="688">
        <f t="shared" si="22"/>
        <v>70346464.860000014</v>
      </c>
      <c r="D233" s="688">
        <f t="shared" si="22"/>
        <v>70648183.420000017</v>
      </c>
      <c r="E233" s="688">
        <f t="shared" si="22"/>
        <v>70346464.860000014</v>
      </c>
      <c r="F233" s="688">
        <f t="shared" si="22"/>
        <v>20879571.789999999</v>
      </c>
      <c r="G233" s="688">
        <f t="shared" si="22"/>
        <v>49466893.07</v>
      </c>
      <c r="H233" s="688">
        <f t="shared" si="22"/>
        <v>49466893.07</v>
      </c>
    </row>
    <row r="234" spans="1:8">
      <c r="A234" s="685">
        <v>16</v>
      </c>
      <c r="B234" s="686" t="s">
        <v>1189</v>
      </c>
      <c r="C234" s="688">
        <f t="shared" si="22"/>
        <v>106497333.19000001</v>
      </c>
      <c r="D234" s="688">
        <f t="shared" si="22"/>
        <v>107342753.51000001</v>
      </c>
      <c r="E234" s="688">
        <f t="shared" si="22"/>
        <v>106497333.19000001</v>
      </c>
      <c r="F234" s="688">
        <f t="shared" si="22"/>
        <v>27828084.140000001</v>
      </c>
      <c r="G234" s="688">
        <f t="shared" si="22"/>
        <v>78669249.049999997</v>
      </c>
      <c r="H234" s="688">
        <f t="shared" si="22"/>
        <v>78669249.049999997</v>
      </c>
    </row>
    <row r="235" spans="1:8">
      <c r="A235" s="685">
        <v>17</v>
      </c>
      <c r="B235" s="686" t="s">
        <v>431</v>
      </c>
      <c r="C235" s="688">
        <f t="shared" si="22"/>
        <v>118849062.07999998</v>
      </c>
      <c r="D235" s="688">
        <f t="shared" si="22"/>
        <v>118849062.07999998</v>
      </c>
      <c r="E235" s="688">
        <f t="shared" si="22"/>
        <v>118849062.07999998</v>
      </c>
      <c r="F235" s="688">
        <f t="shared" si="22"/>
        <v>20244188.760000002</v>
      </c>
      <c r="G235" s="688">
        <f t="shared" si="22"/>
        <v>98604873.319999963</v>
      </c>
      <c r="H235" s="688">
        <f t="shared" si="22"/>
        <v>98604873.319999963</v>
      </c>
    </row>
    <row r="236" spans="1:8" s="704" customFormat="1">
      <c r="A236" s="695"/>
      <c r="B236" s="696" t="s">
        <v>1259</v>
      </c>
      <c r="C236" s="697">
        <f t="shared" ref="C236:H236" si="23">SUM(C237:C253)</f>
        <v>13416924.699999999</v>
      </c>
      <c r="D236" s="697">
        <f>SUM(D237:D253)</f>
        <v>27503771.870000001</v>
      </c>
      <c r="E236" s="697">
        <f t="shared" si="23"/>
        <v>13416924.699999999</v>
      </c>
      <c r="F236" s="697">
        <f t="shared" si="23"/>
        <v>3142750.29</v>
      </c>
      <c r="G236" s="697">
        <f t="shared" si="23"/>
        <v>10274174.41</v>
      </c>
      <c r="H236" s="697">
        <f t="shared" si="23"/>
        <v>10274174.41</v>
      </c>
    </row>
    <row r="237" spans="1:8">
      <c r="A237" s="685">
        <v>1</v>
      </c>
      <c r="B237" s="686" t="s">
        <v>1183</v>
      </c>
      <c r="C237" s="688">
        <v>0</v>
      </c>
      <c r="D237" s="688"/>
      <c r="E237" s="688"/>
      <c r="F237" s="688"/>
      <c r="G237" s="688"/>
      <c r="H237" s="688"/>
    </row>
    <row r="238" spans="1:8">
      <c r="A238" s="685">
        <v>2</v>
      </c>
      <c r="B238" s="686" t="s">
        <v>422</v>
      </c>
      <c r="C238" s="688">
        <v>0</v>
      </c>
      <c r="D238" s="688">
        <v>3677407.07</v>
      </c>
      <c r="E238" s="688"/>
      <c r="F238" s="688"/>
      <c r="G238" s="688"/>
      <c r="H238" s="688"/>
    </row>
    <row r="239" spans="1:8">
      <c r="A239" s="685">
        <v>3</v>
      </c>
      <c r="B239" s="686" t="s">
        <v>423</v>
      </c>
      <c r="C239" s="688">
        <v>0</v>
      </c>
      <c r="D239" s="688">
        <v>3048684.13</v>
      </c>
      <c r="E239" s="688"/>
      <c r="F239" s="688"/>
      <c r="G239" s="688"/>
      <c r="H239" s="688"/>
    </row>
    <row r="240" spans="1:8">
      <c r="A240" s="685">
        <v>4</v>
      </c>
      <c r="B240" s="686" t="s">
        <v>424</v>
      </c>
      <c r="C240" s="688">
        <v>1192006.04</v>
      </c>
      <c r="D240" s="688">
        <v>1926611.71</v>
      </c>
      <c r="E240" s="688">
        <v>1192006.04</v>
      </c>
      <c r="F240" s="688">
        <v>630027.52000000002</v>
      </c>
      <c r="G240" s="688">
        <v>561978.52</v>
      </c>
      <c r="H240" s="688">
        <v>561978.52</v>
      </c>
    </row>
    <row r="241" spans="1:8">
      <c r="A241" s="685">
        <v>5</v>
      </c>
      <c r="B241" s="686" t="s">
        <v>425</v>
      </c>
      <c r="C241" s="688">
        <v>0</v>
      </c>
      <c r="D241" s="688">
        <v>2106732.67</v>
      </c>
      <c r="E241" s="688"/>
      <c r="F241" s="688"/>
      <c r="G241" s="688"/>
      <c r="H241" s="688"/>
    </row>
    <row r="242" spans="1:8">
      <c r="A242" s="685">
        <v>6</v>
      </c>
      <c r="B242" s="686" t="s">
        <v>426</v>
      </c>
      <c r="C242" s="688">
        <v>0</v>
      </c>
      <c r="D242" s="688">
        <v>156404.95000000001</v>
      </c>
      <c r="E242" s="688"/>
      <c r="F242" s="688"/>
      <c r="G242" s="688"/>
      <c r="H242" s="688"/>
    </row>
    <row r="243" spans="1:8">
      <c r="A243" s="685">
        <v>7</v>
      </c>
      <c r="B243" s="686" t="s">
        <v>427</v>
      </c>
      <c r="C243" s="688">
        <v>0</v>
      </c>
      <c r="D243" s="688"/>
      <c r="E243" s="688"/>
      <c r="F243" s="688"/>
      <c r="G243" s="688"/>
      <c r="H243" s="688"/>
    </row>
    <row r="244" spans="1:8">
      <c r="A244" s="685">
        <v>8</v>
      </c>
      <c r="B244" s="686" t="s">
        <v>1184</v>
      </c>
      <c r="C244" s="688">
        <v>0</v>
      </c>
      <c r="D244" s="688"/>
      <c r="E244" s="688"/>
      <c r="F244" s="688"/>
      <c r="G244" s="688"/>
      <c r="H244" s="688"/>
    </row>
    <row r="245" spans="1:8">
      <c r="A245" s="685">
        <v>9</v>
      </c>
      <c r="B245" s="686" t="s">
        <v>428</v>
      </c>
      <c r="C245" s="688">
        <v>0</v>
      </c>
      <c r="D245" s="688">
        <v>375371.88</v>
      </c>
      <c r="E245" s="688"/>
      <c r="F245" s="688"/>
      <c r="G245" s="688"/>
      <c r="H245" s="688"/>
    </row>
    <row r="246" spans="1:8">
      <c r="A246" s="685">
        <v>10</v>
      </c>
      <c r="B246" s="686" t="s">
        <v>1185</v>
      </c>
      <c r="C246" s="688">
        <v>0</v>
      </c>
      <c r="D246" s="688">
        <v>623007.81000000006</v>
      </c>
      <c r="E246" s="688"/>
      <c r="F246" s="688"/>
      <c r="G246" s="688"/>
      <c r="H246" s="688"/>
    </row>
    <row r="247" spans="1:8">
      <c r="A247" s="685">
        <v>11</v>
      </c>
      <c r="B247" s="686" t="s">
        <v>1186</v>
      </c>
      <c r="C247" s="688">
        <v>10998982.119999999</v>
      </c>
      <c r="D247" s="688">
        <v>11224136.59</v>
      </c>
      <c r="E247" s="688">
        <v>10998982.119999999</v>
      </c>
      <c r="F247" s="688">
        <v>2512722.77</v>
      </c>
      <c r="G247" s="688">
        <v>8486259.3499999996</v>
      </c>
      <c r="H247" s="688">
        <v>8486259.3499999996</v>
      </c>
    </row>
    <row r="248" spans="1:8">
      <c r="A248" s="685">
        <v>12</v>
      </c>
      <c r="B248" s="686" t="s">
        <v>429</v>
      </c>
      <c r="C248" s="688">
        <v>0</v>
      </c>
      <c r="D248" s="688">
        <v>1992339.64</v>
      </c>
      <c r="E248" s="688"/>
      <c r="F248" s="688"/>
      <c r="G248" s="688"/>
      <c r="H248" s="688"/>
    </row>
    <row r="249" spans="1:8" s="705" customFormat="1">
      <c r="A249" s="685">
        <v>13</v>
      </c>
      <c r="B249" s="686" t="s">
        <v>1187</v>
      </c>
      <c r="C249" s="688">
        <v>0</v>
      </c>
      <c r="D249" s="688"/>
      <c r="E249" s="688"/>
      <c r="F249" s="688"/>
      <c r="G249" s="688"/>
      <c r="H249" s="688"/>
    </row>
    <row r="250" spans="1:8" s="705" customFormat="1">
      <c r="A250" s="685">
        <v>14</v>
      </c>
      <c r="B250" s="686" t="s">
        <v>1188</v>
      </c>
      <c r="C250" s="688">
        <v>0</v>
      </c>
      <c r="D250" s="688"/>
      <c r="E250" s="688"/>
      <c r="F250" s="688"/>
      <c r="G250" s="688"/>
      <c r="H250" s="688"/>
    </row>
    <row r="251" spans="1:8" s="705" customFormat="1">
      <c r="A251" s="685">
        <v>15</v>
      </c>
      <c r="B251" s="686" t="s">
        <v>430</v>
      </c>
      <c r="C251" s="688">
        <v>0</v>
      </c>
      <c r="D251" s="688">
        <v>301718.56</v>
      </c>
      <c r="E251" s="688"/>
      <c r="F251" s="688"/>
      <c r="G251" s="688"/>
      <c r="H251" s="688"/>
    </row>
    <row r="252" spans="1:8" s="705" customFormat="1">
      <c r="A252" s="685">
        <v>16</v>
      </c>
      <c r="B252" s="686" t="s">
        <v>1189</v>
      </c>
      <c r="C252" s="688">
        <v>1225936.54</v>
      </c>
      <c r="D252" s="688">
        <v>2071356.86</v>
      </c>
      <c r="E252" s="688">
        <v>1225936.54</v>
      </c>
      <c r="F252" s="688"/>
      <c r="G252" s="688">
        <v>1225936.54</v>
      </c>
      <c r="H252" s="688">
        <v>1225936.54</v>
      </c>
    </row>
    <row r="253" spans="1:8" s="705" customFormat="1">
      <c r="A253" s="685">
        <v>17</v>
      </c>
      <c r="B253" s="686" t="s">
        <v>431</v>
      </c>
      <c r="C253" s="688">
        <v>0</v>
      </c>
      <c r="D253" s="688"/>
      <c r="E253" s="688"/>
      <c r="F253" s="688"/>
      <c r="G253" s="688"/>
      <c r="H253" s="688"/>
    </row>
    <row r="254" spans="1:8" s="704" customFormat="1">
      <c r="A254" s="695"/>
      <c r="B254" s="696" t="s">
        <v>1243</v>
      </c>
      <c r="C254" s="697">
        <f t="shared" ref="C254:H254" si="24">SUM(C255:C271)</f>
        <v>1701548573.2000003</v>
      </c>
      <c r="D254" s="697">
        <f t="shared" si="24"/>
        <v>1664424785.73</v>
      </c>
      <c r="E254" s="697">
        <f t="shared" si="24"/>
        <v>1701548573.2000003</v>
      </c>
      <c r="F254" s="697">
        <f t="shared" si="24"/>
        <v>480577803.04000002</v>
      </c>
      <c r="G254" s="697">
        <f t="shared" si="24"/>
        <v>1220970770.1600001</v>
      </c>
      <c r="H254" s="697">
        <f t="shared" si="24"/>
        <v>1220970770.1600001</v>
      </c>
    </row>
    <row r="255" spans="1:8" s="705" customFormat="1">
      <c r="A255" s="685">
        <v>1</v>
      </c>
      <c r="B255" s="686" t="s">
        <v>1183</v>
      </c>
      <c r="C255" s="688">
        <v>85198014.010000005</v>
      </c>
      <c r="D255" s="688">
        <v>55885390.469999999</v>
      </c>
      <c r="E255" s="688">
        <v>85198014.010000005</v>
      </c>
      <c r="F255" s="688">
        <v>21214799.229999997</v>
      </c>
      <c r="G255" s="688">
        <v>63983214.780000009</v>
      </c>
      <c r="H255" s="688">
        <v>63983214.780000009</v>
      </c>
    </row>
    <row r="256" spans="1:8" s="705" customFormat="1">
      <c r="A256" s="685">
        <v>2</v>
      </c>
      <c r="B256" s="686" t="s">
        <v>422</v>
      </c>
      <c r="C256" s="688">
        <v>56693785.890000001</v>
      </c>
      <c r="D256" s="688">
        <v>59016676.810000002</v>
      </c>
      <c r="E256" s="688">
        <v>56693785.890000001</v>
      </c>
      <c r="F256" s="688">
        <v>18522611.57</v>
      </c>
      <c r="G256" s="688">
        <v>38171174.319999993</v>
      </c>
      <c r="H256" s="688">
        <v>38171174.319999993</v>
      </c>
    </row>
    <row r="257" spans="1:8" s="705" customFormat="1">
      <c r="A257" s="685">
        <v>3</v>
      </c>
      <c r="B257" s="686" t="s">
        <v>423</v>
      </c>
      <c r="C257" s="688">
        <v>132434325.73000003</v>
      </c>
      <c r="D257" s="688">
        <v>132675080.23</v>
      </c>
      <c r="E257" s="688">
        <v>132434325.73000003</v>
      </c>
      <c r="F257" s="688">
        <v>26694812.449999999</v>
      </c>
      <c r="G257" s="688">
        <v>105739513.28000002</v>
      </c>
      <c r="H257" s="688">
        <v>105739513.28000002</v>
      </c>
    </row>
    <row r="258" spans="1:8" s="705" customFormat="1">
      <c r="A258" s="685">
        <v>4</v>
      </c>
      <c r="B258" s="686" t="s">
        <v>424</v>
      </c>
      <c r="C258" s="688">
        <v>34639439.379999995</v>
      </c>
      <c r="D258" s="688">
        <v>34685437.219999999</v>
      </c>
      <c r="E258" s="688">
        <v>34639439.379999995</v>
      </c>
      <c r="F258" s="688">
        <v>10331441.450000001</v>
      </c>
      <c r="G258" s="688">
        <v>24307997.93</v>
      </c>
      <c r="H258" s="688">
        <v>24307997.93</v>
      </c>
    </row>
    <row r="259" spans="1:8" s="705" customFormat="1">
      <c r="A259" s="685">
        <v>5</v>
      </c>
      <c r="B259" s="686" t="s">
        <v>425</v>
      </c>
      <c r="C259" s="688">
        <v>248571716.53</v>
      </c>
      <c r="D259" s="688">
        <v>248996247.42999998</v>
      </c>
      <c r="E259" s="688">
        <v>248571716.53</v>
      </c>
      <c r="F259" s="688">
        <v>73945631.459999993</v>
      </c>
      <c r="G259" s="688">
        <v>174626085.07000005</v>
      </c>
      <c r="H259" s="688">
        <v>174626085.07000005</v>
      </c>
    </row>
    <row r="260" spans="1:8" s="705" customFormat="1">
      <c r="A260" s="685">
        <v>6</v>
      </c>
      <c r="B260" s="686" t="s">
        <v>426</v>
      </c>
      <c r="C260" s="688">
        <v>186176746.90999997</v>
      </c>
      <c r="D260" s="688">
        <v>174746283.67000002</v>
      </c>
      <c r="E260" s="688">
        <v>186176746.90999997</v>
      </c>
      <c r="F260" s="688">
        <v>57761021.379999995</v>
      </c>
      <c r="G260" s="688">
        <v>128415725.53</v>
      </c>
      <c r="H260" s="688">
        <v>128415725.53</v>
      </c>
    </row>
    <row r="261" spans="1:8" s="705" customFormat="1">
      <c r="A261" s="685">
        <v>7</v>
      </c>
      <c r="B261" s="686" t="s">
        <v>427</v>
      </c>
      <c r="C261" s="688">
        <v>141355220.71999997</v>
      </c>
      <c r="D261" s="688">
        <v>141355220.71999997</v>
      </c>
      <c r="E261" s="688">
        <v>141355220.71999997</v>
      </c>
      <c r="F261" s="688">
        <v>62381012.480000004</v>
      </c>
      <c r="G261" s="688">
        <v>78974208.239999995</v>
      </c>
      <c r="H261" s="688">
        <v>78974208.239999995</v>
      </c>
    </row>
    <row r="262" spans="1:8" s="705" customFormat="1">
      <c r="A262" s="685">
        <v>8</v>
      </c>
      <c r="B262" s="686" t="s">
        <v>1184</v>
      </c>
      <c r="C262" s="688">
        <v>76983653.319999993</v>
      </c>
      <c r="D262" s="688">
        <v>76983653.319999993</v>
      </c>
      <c r="E262" s="688">
        <v>76983653.319999993</v>
      </c>
      <c r="F262" s="688">
        <v>12784228.090000002</v>
      </c>
      <c r="G262" s="688">
        <v>64199425.229999989</v>
      </c>
      <c r="H262" s="688">
        <v>64199425.229999989</v>
      </c>
    </row>
    <row r="263" spans="1:8" s="705" customFormat="1">
      <c r="A263" s="685">
        <v>9</v>
      </c>
      <c r="B263" s="686" t="s">
        <v>428</v>
      </c>
      <c r="C263" s="688">
        <v>136803427.90000001</v>
      </c>
      <c r="D263" s="688">
        <v>137388553.05000001</v>
      </c>
      <c r="E263" s="688">
        <v>136803427.90000001</v>
      </c>
      <c r="F263" s="688">
        <v>30013516.450000003</v>
      </c>
      <c r="G263" s="688">
        <v>106789911.45</v>
      </c>
      <c r="H263" s="688">
        <v>106789911.45</v>
      </c>
    </row>
    <row r="264" spans="1:8" s="705" customFormat="1">
      <c r="A264" s="685">
        <v>10</v>
      </c>
      <c r="B264" s="686" t="s">
        <v>1185</v>
      </c>
      <c r="C264" s="688">
        <v>23083665.780000001</v>
      </c>
      <c r="D264" s="688">
        <v>23083665.780000001</v>
      </c>
      <c r="E264" s="688">
        <v>23083665.780000001</v>
      </c>
      <c r="F264" s="688">
        <v>10875179.219999999</v>
      </c>
      <c r="G264" s="688">
        <v>12208486.559999999</v>
      </c>
      <c r="H264" s="688">
        <v>12208486.559999999</v>
      </c>
    </row>
    <row r="265" spans="1:8" s="705" customFormat="1">
      <c r="A265" s="685">
        <v>11</v>
      </c>
      <c r="B265" s="686" t="s">
        <v>1186</v>
      </c>
      <c r="C265" s="688">
        <v>104877577.21000001</v>
      </c>
      <c r="D265" s="688">
        <v>104877577.21000001</v>
      </c>
      <c r="E265" s="688">
        <v>104877577.21000001</v>
      </c>
      <c r="F265" s="688">
        <v>28566955</v>
      </c>
      <c r="G265" s="688">
        <v>76310622.210000008</v>
      </c>
      <c r="H265" s="688">
        <v>76310622.210000008</v>
      </c>
    </row>
    <row r="266" spans="1:8" s="705" customFormat="1">
      <c r="A266" s="685">
        <v>12</v>
      </c>
      <c r="B266" s="686" t="s">
        <v>429</v>
      </c>
      <c r="C266" s="688">
        <v>52761358.789999999</v>
      </c>
      <c r="D266" s="688">
        <v>52761358.789999999</v>
      </c>
      <c r="E266" s="688">
        <v>52761358.789999999</v>
      </c>
      <c r="F266" s="688">
        <v>20659406.480000004</v>
      </c>
      <c r="G266" s="688">
        <v>32101952.309999987</v>
      </c>
      <c r="H266" s="688">
        <v>32101952.309999987</v>
      </c>
    </row>
    <row r="267" spans="1:8" s="705" customFormat="1">
      <c r="A267" s="685">
        <v>13</v>
      </c>
      <c r="B267" s="686" t="s">
        <v>1187</v>
      </c>
      <c r="C267" s="688">
        <v>79785415.500000015</v>
      </c>
      <c r="D267" s="688">
        <v>79785415.500000015</v>
      </c>
      <c r="E267" s="688">
        <v>79785415.500000015</v>
      </c>
      <c r="F267" s="688">
        <v>21557244.290000003</v>
      </c>
      <c r="G267" s="688">
        <v>58228171.209999993</v>
      </c>
      <c r="H267" s="688">
        <v>58228171.209999993</v>
      </c>
    </row>
    <row r="268" spans="1:8" s="705" customFormat="1">
      <c r="A268" s="685">
        <v>14</v>
      </c>
      <c r="B268" s="686" t="s">
        <v>1188</v>
      </c>
      <c r="C268" s="688">
        <v>47717301.940000005</v>
      </c>
      <c r="D268" s="688">
        <v>47717301.940000005</v>
      </c>
      <c r="E268" s="688">
        <v>47717301.940000005</v>
      </c>
      <c r="F268" s="688">
        <v>16318098.799999999</v>
      </c>
      <c r="G268" s="688">
        <v>31399203.140000008</v>
      </c>
      <c r="H268" s="688">
        <v>31399203.140000008</v>
      </c>
    </row>
    <row r="269" spans="1:8" s="705" customFormat="1">
      <c r="A269" s="685">
        <v>15</v>
      </c>
      <c r="B269" s="686" t="s">
        <v>430</v>
      </c>
      <c r="C269" s="688">
        <v>70346464.860000014</v>
      </c>
      <c r="D269" s="688">
        <v>70346464.860000014</v>
      </c>
      <c r="E269" s="688">
        <v>70346464.860000014</v>
      </c>
      <c r="F269" s="688">
        <v>20879571.789999999</v>
      </c>
      <c r="G269" s="688">
        <v>49466893.07</v>
      </c>
      <c r="H269" s="688">
        <v>49466893.07</v>
      </c>
    </row>
    <row r="270" spans="1:8">
      <c r="A270" s="685">
        <v>16</v>
      </c>
      <c r="B270" s="686" t="s">
        <v>1189</v>
      </c>
      <c r="C270" s="688">
        <v>105271396.65000001</v>
      </c>
      <c r="D270" s="688">
        <v>105271396.65000001</v>
      </c>
      <c r="E270" s="688">
        <v>105271396.65000001</v>
      </c>
      <c r="F270" s="688">
        <v>27828084.140000001</v>
      </c>
      <c r="G270" s="688">
        <v>77443312.50999999</v>
      </c>
      <c r="H270" s="688">
        <v>77443312.50999999</v>
      </c>
    </row>
    <row r="271" spans="1:8">
      <c r="A271" s="685">
        <v>17</v>
      </c>
      <c r="B271" s="686" t="s">
        <v>431</v>
      </c>
      <c r="C271" s="688">
        <v>118849062.07999998</v>
      </c>
      <c r="D271" s="688">
        <v>118849062.07999998</v>
      </c>
      <c r="E271" s="688">
        <v>118849062.07999998</v>
      </c>
      <c r="F271" s="688">
        <v>20244188.760000002</v>
      </c>
      <c r="G271" s="688">
        <v>98604873.319999963</v>
      </c>
      <c r="H271" s="688">
        <v>98604873.319999963</v>
      </c>
    </row>
    <row r="275" spans="5:5">
      <c r="E275" s="706"/>
    </row>
    <row r="277" spans="5:5">
      <c r="E277" s="706"/>
    </row>
  </sheetData>
  <mergeCells count="10">
    <mergeCell ref="A1:H1"/>
    <mergeCell ref="A2:A4"/>
    <mergeCell ref="B2:B4"/>
    <mergeCell ref="C2:C4"/>
    <mergeCell ref="D2:G2"/>
    <mergeCell ref="H2:H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6"/>
  <sheetViews>
    <sheetView zoomScale="80" zoomScaleNormal="80" workbookViewId="0">
      <pane xSplit="6" ySplit="7" topLeftCell="G319" activePane="bottomRight" state="frozen"/>
      <selection pane="topRight" activeCell="G1" sqref="G1"/>
      <selection pane="bottomLeft" activeCell="A8" sqref="A8"/>
      <selection pane="bottomRight" activeCell="E336" sqref="E336"/>
    </sheetView>
  </sheetViews>
  <sheetFormatPr defaultColWidth="9.109375" defaultRowHeight="13.2"/>
  <cols>
    <col min="1" max="1" width="45.109375" style="123" customWidth="1"/>
    <col min="2" max="2" width="15.44140625" style="123" customWidth="1"/>
    <col min="3" max="3" width="20.109375" style="123" hidden="1" customWidth="1"/>
    <col min="4" max="4" width="9.109375" style="9"/>
    <col min="5" max="5" width="19.6640625" style="193" customWidth="1"/>
    <col min="6" max="6" width="20" style="193" customWidth="1"/>
    <col min="7" max="7" width="17.5546875" style="220" customWidth="1"/>
    <col min="8" max="8" width="18.33203125" style="220" customWidth="1"/>
    <col min="9" max="9" width="19.5546875" style="16" customWidth="1"/>
    <col min="10" max="10" width="18" style="16" customWidth="1"/>
    <col min="11" max="12" width="18.5546875" style="16" customWidth="1"/>
    <col min="13" max="18" width="17.88671875" style="16" customWidth="1"/>
    <col min="19" max="19" width="16.6640625" style="16" customWidth="1"/>
    <col min="20" max="20" width="18" style="16" customWidth="1"/>
    <col min="21" max="21" width="15" style="16" customWidth="1"/>
    <col min="22" max="22" width="16.88671875" style="16" customWidth="1"/>
    <col min="23" max="23" width="17" style="16" customWidth="1"/>
    <col min="24" max="24" width="18.109375" style="16" customWidth="1"/>
    <col min="25" max="25" width="17.44140625" style="16" customWidth="1"/>
    <col min="26" max="26" width="18.109375" style="16" customWidth="1"/>
    <col min="27" max="27" width="18.33203125" style="16" customWidth="1"/>
    <col min="28" max="28" width="18.6640625" style="16" customWidth="1"/>
    <col min="29" max="29" width="17.44140625" style="16" customWidth="1"/>
    <col min="30" max="30" width="19.109375" style="16" customWidth="1"/>
    <col min="31" max="31" width="17.44140625" style="16" customWidth="1"/>
    <col min="32" max="32" width="17.88671875" style="16" customWidth="1"/>
    <col min="33" max="33" width="21.44140625" style="16" customWidth="1"/>
    <col min="34" max="34" width="17.6640625" style="16" customWidth="1"/>
    <col min="35" max="35" width="18.44140625" style="16" customWidth="1"/>
    <col min="36" max="36" width="17.109375" style="16" customWidth="1"/>
    <col min="37" max="37" width="17.44140625" style="9" customWidth="1"/>
    <col min="38" max="38" width="17.109375" style="9" customWidth="1"/>
    <col min="39" max="39" width="16" style="9" customWidth="1"/>
    <col min="40" max="40" width="16.33203125" style="9" customWidth="1"/>
    <col min="41" max="41" width="16.44140625" style="9" bestFit="1" customWidth="1"/>
    <col min="42" max="42" width="17.33203125" style="9" bestFit="1" customWidth="1"/>
    <col min="43" max="43" width="9.6640625" style="9" bestFit="1" customWidth="1"/>
    <col min="44" max="44" width="11.109375" style="9" bestFit="1" customWidth="1"/>
    <col min="45" max="16384" width="9.109375" style="9"/>
  </cols>
  <sheetData>
    <row r="1" spans="1:43" ht="21" customHeight="1">
      <c r="A1" s="8"/>
      <c r="B1" s="8"/>
      <c r="C1" s="8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43" ht="19.5" customHeight="1" thickBot="1">
      <c r="A2" s="12"/>
      <c r="B2" s="12"/>
      <c r="C2" s="12"/>
      <c r="E2" s="13"/>
      <c r="F2" s="13"/>
      <c r="G2" s="14"/>
      <c r="H2" s="14"/>
      <c r="I2" s="15"/>
      <c r="J2" s="15"/>
      <c r="K2" s="15"/>
      <c r="L2" s="15"/>
      <c r="N2" s="17"/>
      <c r="P2" s="17"/>
      <c r="Q2" s="17"/>
      <c r="R2" s="541"/>
      <c r="T2" s="17"/>
      <c r="V2" s="17"/>
      <c r="Y2" s="17"/>
      <c r="Z2" s="17"/>
      <c r="AA2" s="17"/>
      <c r="AB2" s="17">
        <f>18211613805.03</f>
        <v>18211613805.029999</v>
      </c>
      <c r="AC2" s="17">
        <f>AB2-AB6</f>
        <v>387</v>
      </c>
      <c r="AD2" s="17"/>
      <c r="AE2" s="17"/>
      <c r="AF2" s="17"/>
      <c r="AG2" s="17"/>
      <c r="AH2" s="17"/>
    </row>
    <row r="3" spans="1:43" ht="42.75" customHeight="1">
      <c r="A3" s="18" t="s">
        <v>477</v>
      </c>
      <c r="B3" s="19"/>
      <c r="C3" s="19"/>
      <c r="D3" s="20"/>
      <c r="E3" s="518" t="s">
        <v>465</v>
      </c>
      <c r="F3" s="518"/>
      <c r="G3" s="1000" t="s">
        <v>478</v>
      </c>
      <c r="H3" s="1000"/>
      <c r="I3" s="1000" t="s">
        <v>479</v>
      </c>
      <c r="J3" s="1000"/>
      <c r="K3" s="1000" t="s">
        <v>480</v>
      </c>
      <c r="L3" s="1004"/>
      <c r="M3" s="1005" t="s">
        <v>481</v>
      </c>
      <c r="N3" s="1006"/>
      <c r="O3" s="1000" t="s">
        <v>481</v>
      </c>
      <c r="P3" s="1000"/>
      <c r="Q3" s="1000" t="s">
        <v>481</v>
      </c>
      <c r="R3" s="1000"/>
      <c r="S3" s="1000" t="s">
        <v>482</v>
      </c>
      <c r="T3" s="1000"/>
      <c r="U3" s="1000" t="s">
        <v>483</v>
      </c>
      <c r="V3" s="1000"/>
      <c r="W3" s="1000" t="s">
        <v>483</v>
      </c>
      <c r="X3" s="1000"/>
      <c r="Y3" s="1000" t="s">
        <v>481</v>
      </c>
      <c r="Z3" s="1000"/>
      <c r="AA3" s="1000" t="s">
        <v>481</v>
      </c>
      <c r="AB3" s="1000"/>
      <c r="AC3" s="1000" t="s">
        <v>481</v>
      </c>
      <c r="AD3" s="1000"/>
      <c r="AE3" s="1000" t="s">
        <v>481</v>
      </c>
      <c r="AF3" s="1000"/>
      <c r="AG3" s="1000" t="s">
        <v>481</v>
      </c>
      <c r="AH3" s="1000"/>
      <c r="AI3" s="1000" t="s">
        <v>481</v>
      </c>
      <c r="AJ3" s="1009"/>
      <c r="AK3" s="1007" t="s">
        <v>484</v>
      </c>
      <c r="AL3" s="1008"/>
      <c r="AM3" s="1007" t="s">
        <v>484</v>
      </c>
      <c r="AN3" s="1008"/>
    </row>
    <row r="4" spans="1:43" ht="34.5" customHeight="1">
      <c r="A4" s="21"/>
      <c r="B4" s="22"/>
      <c r="C4" s="22"/>
      <c r="D4" s="23"/>
      <c r="E4" s="519"/>
      <c r="F4" s="519"/>
      <c r="G4" s="998" t="s">
        <v>485</v>
      </c>
      <c r="H4" s="998"/>
      <c r="I4" s="998" t="s">
        <v>455</v>
      </c>
      <c r="J4" s="998"/>
      <c r="K4" s="998" t="s">
        <v>486</v>
      </c>
      <c r="L4" s="1001"/>
      <c r="M4" s="1002" t="s">
        <v>487</v>
      </c>
      <c r="N4" s="1003"/>
      <c r="O4" s="998" t="s">
        <v>253</v>
      </c>
      <c r="P4" s="998"/>
      <c r="Q4" s="997" t="s">
        <v>249</v>
      </c>
      <c r="R4" s="997"/>
      <c r="S4" s="998" t="s">
        <v>488</v>
      </c>
      <c r="T4" s="998"/>
      <c r="U4" s="997" t="s">
        <v>489</v>
      </c>
      <c r="V4" s="997"/>
      <c r="W4" s="997" t="s">
        <v>490</v>
      </c>
      <c r="X4" s="997"/>
      <c r="Y4" s="998" t="s">
        <v>491</v>
      </c>
      <c r="Z4" s="998"/>
      <c r="AA4" s="997" t="s">
        <v>492</v>
      </c>
      <c r="AB4" s="997"/>
      <c r="AC4" s="997" t="s">
        <v>493</v>
      </c>
      <c r="AD4" s="997"/>
      <c r="AE4" s="998" t="s">
        <v>494</v>
      </c>
      <c r="AF4" s="998"/>
      <c r="AG4" s="997" t="s">
        <v>495</v>
      </c>
      <c r="AH4" s="997"/>
      <c r="AI4" s="997" t="s">
        <v>496</v>
      </c>
      <c r="AJ4" s="999"/>
      <c r="AK4" s="994" t="s">
        <v>247</v>
      </c>
      <c r="AL4" s="994"/>
      <c r="AM4" s="995" t="s">
        <v>257</v>
      </c>
      <c r="AN4" s="996"/>
    </row>
    <row r="5" spans="1:43" ht="51" customHeight="1">
      <c r="A5" s="24">
        <v>1</v>
      </c>
      <c r="B5" s="25"/>
      <c r="C5" s="25"/>
      <c r="D5" s="23"/>
      <c r="E5" s="26" t="s">
        <v>497</v>
      </c>
      <c r="F5" s="26" t="s">
        <v>974</v>
      </c>
      <c r="G5" s="26" t="s">
        <v>497</v>
      </c>
      <c r="H5" s="26" t="s">
        <v>974</v>
      </c>
      <c r="I5" s="26" t="s">
        <v>497</v>
      </c>
      <c r="J5" s="26" t="s">
        <v>974</v>
      </c>
      <c r="K5" s="26" t="s">
        <v>497</v>
      </c>
      <c r="L5" s="26" t="s">
        <v>974</v>
      </c>
      <c r="M5" s="27" t="s">
        <v>497</v>
      </c>
      <c r="N5" s="26" t="s">
        <v>974</v>
      </c>
      <c r="O5" s="7" t="s">
        <v>497</v>
      </c>
      <c r="P5" s="26" t="s">
        <v>974</v>
      </c>
      <c r="Q5" s="7" t="s">
        <v>497</v>
      </c>
      <c r="R5" s="26" t="s">
        <v>974</v>
      </c>
      <c r="S5" s="7" t="s">
        <v>497</v>
      </c>
      <c r="T5" s="26" t="s">
        <v>974</v>
      </c>
      <c r="U5" s="7" t="s">
        <v>497</v>
      </c>
      <c r="V5" s="26" t="s">
        <v>974</v>
      </c>
      <c r="W5" s="7" t="s">
        <v>497</v>
      </c>
      <c r="X5" s="7" t="s">
        <v>974</v>
      </c>
      <c r="Y5" s="7" t="s">
        <v>497</v>
      </c>
      <c r="Z5" s="26" t="s">
        <v>974</v>
      </c>
      <c r="AA5" s="7" t="s">
        <v>497</v>
      </c>
      <c r="AB5" s="26" t="s">
        <v>974</v>
      </c>
      <c r="AC5" s="7" t="s">
        <v>497</v>
      </c>
      <c r="AD5" s="26" t="s">
        <v>974</v>
      </c>
      <c r="AE5" s="7" t="s">
        <v>497</v>
      </c>
      <c r="AF5" s="26" t="s">
        <v>974</v>
      </c>
      <c r="AG5" s="7" t="s">
        <v>497</v>
      </c>
      <c r="AH5" s="26" t="s">
        <v>974</v>
      </c>
      <c r="AI5" s="7" t="s">
        <v>497</v>
      </c>
      <c r="AJ5" s="26" t="s">
        <v>974</v>
      </c>
      <c r="AK5" s="7" t="s">
        <v>497</v>
      </c>
      <c r="AL5" s="7" t="s">
        <v>974</v>
      </c>
      <c r="AM5" s="7" t="s">
        <v>497</v>
      </c>
      <c r="AN5" s="7" t="s">
        <v>974</v>
      </c>
    </row>
    <row r="6" spans="1:43" s="552" customFormat="1" ht="20.25" customHeight="1">
      <c r="A6" s="544"/>
      <c r="B6" s="545"/>
      <c r="C6" s="545"/>
      <c r="D6" s="546">
        <v>1</v>
      </c>
      <c r="E6" s="547">
        <f>E8+E36+E43+E54+E81+E104+E110+E115+E120+E123+E126+E131+E137+E140+E168+E173+E187+E192+E195+E207+E211+E217+E227+E236+E243+E250+E255+E258+E264+E276+E289+E292+E299+E302+E49</f>
        <v>283626310600</v>
      </c>
      <c r="F6" s="547">
        <f>F8+F36+F43+F54+F81+F104+F110+F115+F120+F123+F126+F131+F137+F140+F168+F173+F187+F192+F195+F207+F211+F217+F227+F236+F243+F250+F255+F258+F264+F276+F289+F292+F299+F302+F49</f>
        <v>268197721507.02997</v>
      </c>
      <c r="G6" s="548">
        <f t="shared" ref="G6:AG6" si="0">G8+G36+G43+G54+G81+G104+G110+G115+G120+G123+G126+G131+G137+G140+G168+G173+G187+G192+G195+G207+G211+G217+G227+G236+G243+G250+G255+G258+G264+G276+G289+G292+G299+G302</f>
        <v>12616282000</v>
      </c>
      <c r="H6" s="548">
        <f t="shared" si="0"/>
        <v>12616265053.429998</v>
      </c>
      <c r="I6" s="548">
        <f t="shared" si="0"/>
        <v>63172933100</v>
      </c>
      <c r="J6" s="548">
        <f t="shared" si="0"/>
        <v>49691517222.510002</v>
      </c>
      <c r="K6" s="548">
        <f>K8+K36+K43+K54+K81+K104+K110+K115+K120+K123+K126+K131+K137+K140+K168+K173+K187+K192+K195+K207+K211+K217+K227+K236+K243+K250+K255+K258+K264+K276+K289+K292+K299+K302</f>
        <v>22025557600</v>
      </c>
      <c r="L6" s="549">
        <f t="shared" si="0"/>
        <v>21487771686.620003</v>
      </c>
      <c r="M6" s="550">
        <f t="shared" si="0"/>
        <v>8275083300</v>
      </c>
      <c r="N6" s="548">
        <f t="shared" si="0"/>
        <v>8227585862.54</v>
      </c>
      <c r="O6" s="548">
        <f t="shared" si="0"/>
        <v>6953487400</v>
      </c>
      <c r="P6" s="548">
        <f t="shared" si="0"/>
        <v>6753709835.4900007</v>
      </c>
      <c r="Q6" s="548">
        <f t="shared" si="0"/>
        <v>23873043600</v>
      </c>
      <c r="R6" s="548">
        <f t="shared" si="0"/>
        <v>23872243831.009998</v>
      </c>
      <c r="S6" s="548">
        <f t="shared" si="0"/>
        <v>11790041400</v>
      </c>
      <c r="T6" s="548">
        <f t="shared" si="0"/>
        <v>11748544583.700001</v>
      </c>
      <c r="U6" s="548">
        <f t="shared" si="0"/>
        <v>8869037600</v>
      </c>
      <c r="V6" s="548">
        <f>V8+V36+V43+V54+V81+V104+V110+V115+V120+V123+V126+V131+V137+V140+V168+V173+V187+V192+V195+V207+V211+V217+V227+V236+V243+V250+V255+V258+V264+V276+V289+V292+V299+V302</f>
        <v>8846529562.4500008</v>
      </c>
      <c r="W6" s="548">
        <f t="shared" si="0"/>
        <v>23697476200</v>
      </c>
      <c r="X6" s="548">
        <f t="shared" si="0"/>
        <v>23680469054.120003</v>
      </c>
      <c r="Y6" s="548">
        <f t="shared" si="0"/>
        <v>13691362200</v>
      </c>
      <c r="Z6" s="548">
        <f t="shared" si="0"/>
        <v>13620499841.67</v>
      </c>
      <c r="AA6" s="548">
        <f t="shared" si="0"/>
        <v>18234452900</v>
      </c>
      <c r="AB6" s="548">
        <f>AB8+AB36+AB43+AB54+AB81+AB104+AB110+AB115+AB120+AB123+AB126+AB131+AB137+AB140+AB168+AB173+AB187+AB192+AB195+AB207+AB211+AB217+AB227+AB236+AB243+AB250+AB255+AB258+AB264+AB276+AB289+AB292+AB299+AB302</f>
        <v>18211613418.029999</v>
      </c>
      <c r="AC6" s="548">
        <f t="shared" si="0"/>
        <v>17179134900</v>
      </c>
      <c r="AD6" s="548">
        <f t="shared" si="0"/>
        <v>17118573903.479998</v>
      </c>
      <c r="AE6" s="548">
        <f t="shared" si="0"/>
        <v>7695704000</v>
      </c>
      <c r="AF6" s="548">
        <f t="shared" si="0"/>
        <v>7679162557.8399992</v>
      </c>
      <c r="AG6" s="548">
        <f t="shared" si="0"/>
        <v>11634414900</v>
      </c>
      <c r="AH6" s="548">
        <f>AH8+AH36+AH43+AH54+AH81+AH104+AH110+AH115+AH120+AH123+AH126+AH131+AH137+AH140+AH168+AH173+AH187+AH192+AH195+AH207+AH211+AH217+AH227+AH236+AH243+AH250+AH255+AH258+AH264+AH276+AH289+AH292+AH299+AH302</f>
        <v>11488987818.970001</v>
      </c>
      <c r="AI6" s="548">
        <f>AI8+AI36+AI43+AI54+AI81+AI104+AI110+AI115+AI120+AI123+AI126+AI131+AI137+AI140+AI168+AI173+AI187+AI192+AI195+AI207+AI211+AI217+AI227+AI236+AI243+AI250+AI255+AI258+AI264+AI276+AI289+AI292+AI299+AI302+AI49</f>
        <v>13729518000</v>
      </c>
      <c r="AJ6" s="551">
        <f>AJ8+AJ36+AJ43+AJ54+AJ81+AJ104+AJ110+AJ115+AJ120+AJ123+AJ126+AJ131+AJ137+AJ140+AJ168+AJ173+AJ187+AJ192+AJ195+AJ207+AJ211+AJ217+AJ227+AJ236+AJ243+AJ250+AJ255+AJ258+AJ264+AJ276+AJ289+AJ292+AJ299+AJ302+AJ49</f>
        <v>13728261550.889999</v>
      </c>
      <c r="AK6" s="548">
        <f>AK8+AK36+AK43+AK54+AK81+AK104+AK110+AK115+AK120+AK123+AK126+AK131+AK137+AK140+AK168+AK173+AK187+AK192+AK195+AK207+AK211+AK217+AK227+AK236+AK243+AK250+AK255+AK258+AK264+AK276+AK289+AK292+AK299+AK302+AK49</f>
        <v>12033453400</v>
      </c>
      <c r="AL6" s="548">
        <f>AL8+AL36+AL43+AL54+AL81+AL104+AL110+AL115+AL120+AL123+AL126+AL131+AL137+AL140+AL168+AL173+AL187+AL192+AL195+AL207+AL211+AL217+AL227+AL236+AL243+AL250+AL255+AL258+AL264+AL276+AL289+AL292+AL299+AL302+AL49</f>
        <v>11906563481.68</v>
      </c>
      <c r="AM6" s="548">
        <f t="shared" ref="AM6" si="1">AM8+AM36+AM43+AM54+AM81+AM104+AM110+AM115+AM120+AM123+AM126+AM131+AM137+AM140+AM168+AM173+AM187+AM192+AM195+AM207+AM211+AM217+AM227+AM236+AM243+AM250+AM255+AM258+AM264+AM276+AM289+AM292+AM299+AM302+AM49</f>
        <v>8155328100</v>
      </c>
      <c r="AN6" s="548">
        <f>AN8+AN36+AN43+AN54+AN81+AN104+AN110+AN115+AN120+AN123+AN126+AN131+AN137+AN140+AN168+AN173+AN187+AN192+AN195+AN207+AN211+AN217+AN227+AN236+AN243+AN250+AN255+AN258+AN264+AN276+AN289+AN292+AN299+AN302+AN49</f>
        <v>7519422242.6000004</v>
      </c>
    </row>
    <row r="7" spans="1:43" ht="17.25" customHeight="1">
      <c r="A7" s="28" t="s">
        <v>465</v>
      </c>
      <c r="B7" s="29"/>
      <c r="C7" s="29"/>
      <c r="D7" s="23">
        <v>2</v>
      </c>
      <c r="E7" s="30"/>
      <c r="F7" s="30"/>
      <c r="G7" s="31"/>
      <c r="H7" s="32"/>
      <c r="I7" s="33"/>
      <c r="J7" s="34"/>
      <c r="K7" s="35"/>
      <c r="L7" s="36"/>
      <c r="M7" s="37"/>
      <c r="N7" s="38"/>
      <c r="O7" s="39"/>
      <c r="P7" s="32"/>
      <c r="Q7" s="35"/>
      <c r="R7" s="40"/>
      <c r="S7" s="41"/>
      <c r="T7" s="42"/>
      <c r="U7" s="43"/>
      <c r="V7" s="44"/>
      <c r="W7" s="43"/>
      <c r="X7" s="44"/>
      <c r="Y7" s="41"/>
      <c r="Z7" s="42"/>
      <c r="AA7" s="35"/>
      <c r="AB7" s="44"/>
      <c r="AC7" s="35"/>
      <c r="AD7" s="40"/>
      <c r="AE7" s="43"/>
      <c r="AF7" s="40"/>
      <c r="AG7" s="43"/>
      <c r="AH7" s="44"/>
      <c r="AI7" s="45"/>
      <c r="AJ7" s="38"/>
      <c r="AK7" s="46"/>
      <c r="AL7" s="47"/>
      <c r="AM7" s="48"/>
      <c r="AN7" s="49"/>
    </row>
    <row r="8" spans="1:43" s="59" customFormat="1" ht="42.75" customHeight="1">
      <c r="A8" s="50" t="s">
        <v>498</v>
      </c>
      <c r="B8" s="29"/>
      <c r="C8" s="29"/>
      <c r="D8" s="23">
        <v>2</v>
      </c>
      <c r="E8" s="51">
        <f t="shared" ref="E8:F70" si="2">G8+I8+K8+M8+O8+Q8+S8+U8+W8+Y8+AA8+AC8+AE8+AG8+AI8+AK8+AM8</f>
        <v>5429979800</v>
      </c>
      <c r="F8" s="51">
        <f t="shared" si="2"/>
        <v>4366649243.3400002</v>
      </c>
      <c r="G8" s="52">
        <v>286067000</v>
      </c>
      <c r="H8" s="52">
        <v>286062462.68000001</v>
      </c>
      <c r="I8" s="53">
        <v>2454535000</v>
      </c>
      <c r="J8" s="53">
        <v>1395131133.8900001</v>
      </c>
      <c r="K8" s="53">
        <v>119523000</v>
      </c>
      <c r="L8" s="54">
        <v>119520582.62</v>
      </c>
      <c r="M8" s="55">
        <v>124825000</v>
      </c>
      <c r="N8" s="56">
        <v>124822663.81999999</v>
      </c>
      <c r="O8" s="52">
        <v>123710000</v>
      </c>
      <c r="P8" s="52">
        <v>123624751.43000001</v>
      </c>
      <c r="Q8" s="53">
        <v>122057000</v>
      </c>
      <c r="R8" s="53">
        <v>122054969.63</v>
      </c>
      <c r="S8" s="56">
        <v>110604000</v>
      </c>
      <c r="T8" s="56">
        <v>110596550.39</v>
      </c>
      <c r="U8" s="56">
        <v>123865000</v>
      </c>
      <c r="V8" s="56">
        <v>123527271.33</v>
      </c>
      <c r="W8" s="56">
        <v>257288900</v>
      </c>
      <c r="X8" s="56">
        <v>256702771.69999999</v>
      </c>
      <c r="Y8" s="56">
        <v>202696000</v>
      </c>
      <c r="Z8" s="56">
        <v>202658542.44999999</v>
      </c>
      <c r="AA8" s="53">
        <v>303182000</v>
      </c>
      <c r="AB8" s="56">
        <v>302977472.82999998</v>
      </c>
      <c r="AC8" s="53">
        <v>204264000</v>
      </c>
      <c r="AD8" s="53">
        <v>204248147.56999999</v>
      </c>
      <c r="AE8" s="56">
        <v>181582100</v>
      </c>
      <c r="AF8" s="53">
        <v>181117262.97999999</v>
      </c>
      <c r="AG8" s="56">
        <v>241111000</v>
      </c>
      <c r="AH8" s="56">
        <v>240838696.13</v>
      </c>
      <c r="AI8" s="57">
        <v>242083000</v>
      </c>
      <c r="AJ8" s="57">
        <v>240833392.93000001</v>
      </c>
      <c r="AK8" s="47">
        <v>169171800</v>
      </c>
      <c r="AL8" s="47">
        <v>169108017.19</v>
      </c>
      <c r="AM8" s="58">
        <v>163415000</v>
      </c>
      <c r="AN8" s="58">
        <v>162824553.77000001</v>
      </c>
    </row>
    <row r="9" spans="1:43" ht="32.25" customHeight="1">
      <c r="A9" s="60" t="s">
        <v>499</v>
      </c>
      <c r="B9" s="29" t="s">
        <v>446</v>
      </c>
      <c r="C9" s="29"/>
      <c r="D9" s="61" t="s">
        <v>447</v>
      </c>
      <c r="E9" s="62">
        <f t="shared" si="2"/>
        <v>78857900</v>
      </c>
      <c r="F9" s="62">
        <f t="shared" si="2"/>
        <v>78857884.090000004</v>
      </c>
      <c r="G9" s="63"/>
      <c r="H9" s="63"/>
      <c r="I9" s="64"/>
      <c r="J9" s="64"/>
      <c r="K9" s="64"/>
      <c r="L9" s="65"/>
      <c r="M9" s="66"/>
      <c r="N9" s="63"/>
      <c r="O9" s="67"/>
      <c r="P9" s="67"/>
      <c r="Q9" s="64"/>
      <c r="R9" s="64"/>
      <c r="S9" s="63"/>
      <c r="T9" s="63"/>
      <c r="U9" s="63"/>
      <c r="V9" s="63"/>
      <c r="W9" s="63">
        <v>78857900</v>
      </c>
      <c r="X9" s="63">
        <v>78857884.090000004</v>
      </c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8"/>
      <c r="AJ9" s="68"/>
      <c r="AK9" s="46"/>
      <c r="AL9" s="69"/>
      <c r="AM9" s="70"/>
      <c r="AN9" s="23"/>
    </row>
    <row r="10" spans="1:43" ht="22.5" customHeight="1">
      <c r="A10" s="28" t="s">
        <v>500</v>
      </c>
      <c r="B10" s="29"/>
      <c r="C10" s="29"/>
      <c r="D10" s="61" t="s">
        <v>447</v>
      </c>
      <c r="E10" s="30">
        <f t="shared" si="2"/>
        <v>78857900</v>
      </c>
      <c r="F10" s="30">
        <f t="shared" si="2"/>
        <v>78857884.090000004</v>
      </c>
      <c r="G10" s="43"/>
      <c r="H10" s="44"/>
      <c r="I10" s="35"/>
      <c r="J10" s="40"/>
      <c r="K10" s="35"/>
      <c r="L10" s="36"/>
      <c r="M10" s="71"/>
      <c r="N10" s="44"/>
      <c r="O10" s="39"/>
      <c r="P10" s="32"/>
      <c r="Q10" s="35"/>
      <c r="R10" s="40"/>
      <c r="S10" s="43"/>
      <c r="T10" s="44"/>
      <c r="U10" s="43"/>
      <c r="V10" s="44"/>
      <c r="W10" s="43">
        <v>78857900</v>
      </c>
      <c r="X10" s="44">
        <v>78857884.090000004</v>
      </c>
      <c r="Y10" s="43"/>
      <c r="Z10" s="44"/>
      <c r="AA10" s="43"/>
      <c r="AB10" s="44"/>
      <c r="AC10" s="43"/>
      <c r="AD10" s="44"/>
      <c r="AE10" s="43"/>
      <c r="AF10" s="44"/>
      <c r="AG10" s="43"/>
      <c r="AH10" s="44"/>
      <c r="AI10" s="45"/>
      <c r="AJ10" s="38"/>
      <c r="AK10" s="46"/>
      <c r="AL10" s="72"/>
      <c r="AM10" s="70"/>
      <c r="AN10" s="23"/>
    </row>
    <row r="11" spans="1:43" ht="22.5" customHeight="1">
      <c r="A11" s="73" t="s">
        <v>501</v>
      </c>
      <c r="B11" s="29" t="s">
        <v>446</v>
      </c>
      <c r="C11" s="29"/>
      <c r="D11" s="61" t="s">
        <v>447</v>
      </c>
      <c r="E11" s="74">
        <f t="shared" si="2"/>
        <v>5351121900</v>
      </c>
      <c r="F11" s="74">
        <f t="shared" si="2"/>
        <v>4287791358.25</v>
      </c>
      <c r="G11" s="75">
        <v>286067000</v>
      </c>
      <c r="H11" s="75">
        <v>286062462.68000001</v>
      </c>
      <c r="I11" s="76">
        <v>2454535000</v>
      </c>
      <c r="J11" s="76">
        <v>1395131133.8900001</v>
      </c>
      <c r="K11" s="76">
        <v>119523000</v>
      </c>
      <c r="L11" s="77">
        <v>119520582.62</v>
      </c>
      <c r="M11" s="78">
        <v>124825000</v>
      </c>
      <c r="N11" s="79">
        <v>124822663.81999999</v>
      </c>
      <c r="O11" s="75">
        <v>123710000</v>
      </c>
      <c r="P11" s="75">
        <v>123624751.43000001</v>
      </c>
      <c r="Q11" s="76">
        <v>122057000</v>
      </c>
      <c r="R11" s="76">
        <v>122054969.63</v>
      </c>
      <c r="S11" s="79">
        <v>110604000</v>
      </c>
      <c r="T11" s="79">
        <v>110596550.39</v>
      </c>
      <c r="U11" s="79">
        <v>123865000</v>
      </c>
      <c r="V11" s="79">
        <v>123527271.33</v>
      </c>
      <c r="W11" s="79">
        <v>178431000</v>
      </c>
      <c r="X11" s="79">
        <v>177844887.61000001</v>
      </c>
      <c r="Y11" s="79">
        <v>202696000</v>
      </c>
      <c r="Z11" s="79">
        <v>202658542.44999999</v>
      </c>
      <c r="AA11" s="76">
        <v>303182000</v>
      </c>
      <c r="AB11" s="79">
        <v>302977472.82999998</v>
      </c>
      <c r="AC11" s="76">
        <v>204264000</v>
      </c>
      <c r="AD11" s="76">
        <v>204248147.56999999</v>
      </c>
      <c r="AE11" s="79">
        <v>181582100</v>
      </c>
      <c r="AF11" s="76">
        <v>181117262.97999999</v>
      </c>
      <c r="AG11" s="79">
        <v>241111000</v>
      </c>
      <c r="AH11" s="79">
        <v>240838696.13</v>
      </c>
      <c r="AI11" s="80">
        <v>242083000</v>
      </c>
      <c r="AJ11" s="80">
        <v>240833392.93000001</v>
      </c>
      <c r="AK11" s="46">
        <v>169171800</v>
      </c>
      <c r="AL11" s="81">
        <v>169108016.19</v>
      </c>
      <c r="AM11" s="48">
        <v>163415000</v>
      </c>
      <c r="AN11" s="49">
        <v>162824553.77000001</v>
      </c>
      <c r="AQ11" s="82"/>
    </row>
    <row r="12" spans="1:43" ht="22.5" customHeight="1">
      <c r="A12" s="28" t="s">
        <v>502</v>
      </c>
      <c r="B12" s="29"/>
      <c r="C12" s="29"/>
      <c r="D12" s="23"/>
      <c r="E12" s="30">
        <f t="shared" si="2"/>
        <v>1316326500</v>
      </c>
      <c r="F12" s="30">
        <f t="shared" si="2"/>
        <v>1316176349.75</v>
      </c>
      <c r="G12" s="39">
        <v>101144200</v>
      </c>
      <c r="H12" s="32">
        <v>101144200</v>
      </c>
      <c r="I12" s="35">
        <v>89732000</v>
      </c>
      <c r="J12" s="40">
        <v>89660316.719999999</v>
      </c>
      <c r="K12" s="35">
        <v>62019000</v>
      </c>
      <c r="L12" s="36">
        <v>62019000</v>
      </c>
      <c r="M12" s="71">
        <v>49172200</v>
      </c>
      <c r="N12" s="44">
        <v>49172200</v>
      </c>
      <c r="O12" s="39">
        <v>67311000</v>
      </c>
      <c r="P12" s="32">
        <v>67310874</v>
      </c>
      <c r="Q12" s="35">
        <v>38680000</v>
      </c>
      <c r="R12" s="40">
        <v>38679928</v>
      </c>
      <c r="S12" s="43">
        <v>47617000</v>
      </c>
      <c r="T12" s="44">
        <v>47617000</v>
      </c>
      <c r="U12" s="43">
        <v>63714800</v>
      </c>
      <c r="V12" s="44">
        <v>63714800</v>
      </c>
      <c r="W12" s="43">
        <v>66788000</v>
      </c>
      <c r="X12" s="44">
        <v>66724754.229999997</v>
      </c>
      <c r="Y12" s="43">
        <v>63407000</v>
      </c>
      <c r="Z12" s="44">
        <v>63406025.409999996</v>
      </c>
      <c r="AA12" s="35">
        <v>146204000</v>
      </c>
      <c r="AB12" s="44">
        <v>146204000</v>
      </c>
      <c r="AC12" s="35">
        <v>64438100</v>
      </c>
      <c r="AD12" s="40">
        <v>64437182</v>
      </c>
      <c r="AE12" s="43">
        <v>65863500</v>
      </c>
      <c r="AF12" s="40">
        <v>65860599.609999999</v>
      </c>
      <c r="AG12" s="43">
        <v>155983300</v>
      </c>
      <c r="AH12" s="44">
        <v>155978075.34</v>
      </c>
      <c r="AI12" s="45">
        <v>81709000</v>
      </c>
      <c r="AJ12" s="38">
        <v>81708736.379999995</v>
      </c>
      <c r="AK12" s="46">
        <v>65080400</v>
      </c>
      <c r="AL12" s="72">
        <v>65080400</v>
      </c>
      <c r="AM12" s="48">
        <v>87463000</v>
      </c>
      <c r="AN12" s="49">
        <v>87458258.060000002</v>
      </c>
    </row>
    <row r="13" spans="1:43" ht="30" customHeight="1">
      <c r="A13" s="28" t="s">
        <v>503</v>
      </c>
      <c r="B13" s="29"/>
      <c r="C13" s="29"/>
      <c r="D13" s="23"/>
      <c r="E13" s="30">
        <f t="shared" si="2"/>
        <v>543985400</v>
      </c>
      <c r="F13" s="30">
        <f t="shared" si="2"/>
        <v>533404079.12</v>
      </c>
      <c r="G13" s="39">
        <v>81371700</v>
      </c>
      <c r="H13" s="32">
        <v>81371700</v>
      </c>
      <c r="I13" s="35">
        <v>46075000</v>
      </c>
      <c r="J13" s="40">
        <v>35639065.890000001</v>
      </c>
      <c r="K13" s="35">
        <v>19927000</v>
      </c>
      <c r="L13" s="36">
        <v>19927000</v>
      </c>
      <c r="M13" s="71">
        <v>25050600</v>
      </c>
      <c r="N13" s="44">
        <v>25050600</v>
      </c>
      <c r="O13" s="39">
        <v>19328000</v>
      </c>
      <c r="P13" s="32">
        <v>19324467</v>
      </c>
      <c r="Q13" s="35">
        <v>45664200</v>
      </c>
      <c r="R13" s="40">
        <v>45664178.270000003</v>
      </c>
      <c r="S13" s="43">
        <v>27512000</v>
      </c>
      <c r="T13" s="44">
        <v>27512000</v>
      </c>
      <c r="U13" s="43">
        <v>8172000</v>
      </c>
      <c r="V13" s="44">
        <v>8172000</v>
      </c>
      <c r="W13" s="43">
        <v>44537000</v>
      </c>
      <c r="X13" s="44">
        <v>44398892.579999998</v>
      </c>
      <c r="Y13" s="43">
        <v>32811000</v>
      </c>
      <c r="Z13" s="44">
        <v>32811000</v>
      </c>
      <c r="AA13" s="35">
        <v>47079000</v>
      </c>
      <c r="AB13" s="44">
        <v>47079000</v>
      </c>
      <c r="AC13" s="35">
        <v>52773000</v>
      </c>
      <c r="AD13" s="40">
        <v>52773000</v>
      </c>
      <c r="AE13" s="43">
        <v>12880300</v>
      </c>
      <c r="AF13" s="40">
        <v>12880277</v>
      </c>
      <c r="AG13" s="43"/>
      <c r="AH13" s="44"/>
      <c r="AI13" s="45">
        <v>45799000</v>
      </c>
      <c r="AJ13" s="38">
        <v>45799000</v>
      </c>
      <c r="AK13" s="46">
        <v>19788600</v>
      </c>
      <c r="AL13" s="72">
        <v>19788600</v>
      </c>
      <c r="AM13" s="48">
        <v>15217000</v>
      </c>
      <c r="AN13" s="49">
        <v>15213298.380000001</v>
      </c>
    </row>
    <row r="14" spans="1:43" ht="22.5" customHeight="1">
      <c r="A14" s="28" t="s">
        <v>504</v>
      </c>
      <c r="B14" s="29"/>
      <c r="C14" s="29"/>
      <c r="D14" s="23"/>
      <c r="E14" s="30">
        <f t="shared" si="2"/>
        <v>219554100</v>
      </c>
      <c r="F14" s="30">
        <f t="shared" si="2"/>
        <v>219262385.62</v>
      </c>
      <c r="G14" s="39">
        <v>17067800</v>
      </c>
      <c r="H14" s="32">
        <v>17067712</v>
      </c>
      <c r="I14" s="35">
        <v>13946000</v>
      </c>
      <c r="J14" s="40">
        <v>13657256</v>
      </c>
      <c r="K14" s="35">
        <v>9540000</v>
      </c>
      <c r="L14" s="36">
        <v>9540000</v>
      </c>
      <c r="M14" s="71">
        <v>8827800</v>
      </c>
      <c r="N14" s="44">
        <v>8827711.9199999999</v>
      </c>
      <c r="O14" s="39">
        <v>11641000</v>
      </c>
      <c r="P14" s="32">
        <v>11640741</v>
      </c>
      <c r="Q14" s="35">
        <v>5823000</v>
      </c>
      <c r="R14" s="40">
        <v>5822918</v>
      </c>
      <c r="S14" s="43">
        <v>7905000</v>
      </c>
      <c r="T14" s="44">
        <v>7904747.79</v>
      </c>
      <c r="U14" s="43">
        <v>7629900</v>
      </c>
      <c r="V14" s="44">
        <v>7629849</v>
      </c>
      <c r="W14" s="43">
        <v>8979000</v>
      </c>
      <c r="X14" s="44">
        <v>8978660.6500000004</v>
      </c>
      <c r="Y14" s="43">
        <v>10315000</v>
      </c>
      <c r="Z14" s="44">
        <v>10314793.880000001</v>
      </c>
      <c r="AA14" s="35">
        <v>26297800</v>
      </c>
      <c r="AB14" s="44">
        <v>26297723.190000001</v>
      </c>
      <c r="AC14" s="35">
        <v>10675200</v>
      </c>
      <c r="AD14" s="40">
        <v>10675179</v>
      </c>
      <c r="AE14" s="43">
        <v>14318700</v>
      </c>
      <c r="AF14" s="40">
        <v>14318643.84</v>
      </c>
      <c r="AG14" s="43">
        <v>25716000</v>
      </c>
      <c r="AH14" s="44">
        <v>25715342</v>
      </c>
      <c r="AI14" s="45">
        <v>16335000</v>
      </c>
      <c r="AJ14" s="38">
        <v>16334591</v>
      </c>
      <c r="AK14" s="46">
        <v>10411900</v>
      </c>
      <c r="AL14" s="72">
        <v>10411852.35</v>
      </c>
      <c r="AM14" s="48">
        <v>14125000</v>
      </c>
      <c r="AN14" s="49">
        <v>14124664</v>
      </c>
    </row>
    <row r="15" spans="1:43" ht="22.5" customHeight="1">
      <c r="A15" s="28" t="s">
        <v>505</v>
      </c>
      <c r="B15" s="29"/>
      <c r="C15" s="29"/>
      <c r="D15" s="23"/>
      <c r="E15" s="30">
        <f t="shared" si="2"/>
        <v>113740200</v>
      </c>
      <c r="F15" s="30">
        <f t="shared" si="2"/>
        <v>113167743.60999998</v>
      </c>
      <c r="G15" s="39">
        <v>12762500</v>
      </c>
      <c r="H15" s="32">
        <v>12762500</v>
      </c>
      <c r="I15" s="35">
        <v>8616000</v>
      </c>
      <c r="J15" s="40">
        <v>8060579.2599999998</v>
      </c>
      <c r="K15" s="35">
        <v>4036000</v>
      </c>
      <c r="L15" s="36">
        <v>4036000</v>
      </c>
      <c r="M15" s="71">
        <v>4496000</v>
      </c>
      <c r="N15" s="44">
        <v>4496000</v>
      </c>
      <c r="O15" s="39">
        <v>5293000</v>
      </c>
      <c r="P15" s="32">
        <v>5292073</v>
      </c>
      <c r="Q15" s="35">
        <v>5438600</v>
      </c>
      <c r="R15" s="40">
        <v>5438555</v>
      </c>
      <c r="S15" s="43">
        <v>4526000</v>
      </c>
      <c r="T15" s="44">
        <v>4526000</v>
      </c>
      <c r="U15" s="43">
        <v>4592000</v>
      </c>
      <c r="V15" s="44">
        <v>4592000</v>
      </c>
      <c r="W15" s="43">
        <v>6707000</v>
      </c>
      <c r="X15" s="44">
        <v>6695650.5899999999</v>
      </c>
      <c r="Y15" s="43">
        <v>5633000</v>
      </c>
      <c r="Z15" s="44">
        <v>5633000</v>
      </c>
      <c r="AA15" s="35">
        <v>12142900</v>
      </c>
      <c r="AB15" s="44">
        <v>12142900</v>
      </c>
      <c r="AC15" s="35">
        <v>7209000</v>
      </c>
      <c r="AD15" s="40">
        <v>7206512</v>
      </c>
      <c r="AE15" s="43">
        <v>3792300</v>
      </c>
      <c r="AF15" s="40">
        <v>3790402.57</v>
      </c>
      <c r="AG15" s="43">
        <v>10019000</v>
      </c>
      <c r="AH15" s="44">
        <v>10018671.189999999</v>
      </c>
      <c r="AI15" s="45">
        <v>7321000</v>
      </c>
      <c r="AJ15" s="38">
        <v>7321000</v>
      </c>
      <c r="AK15" s="46">
        <v>4853900</v>
      </c>
      <c r="AL15" s="72">
        <v>4853900</v>
      </c>
      <c r="AM15" s="48">
        <v>6302000</v>
      </c>
      <c r="AN15" s="49">
        <v>6302000</v>
      </c>
    </row>
    <row r="16" spans="1:43" ht="36.75" customHeight="1">
      <c r="A16" s="28" t="s">
        <v>506</v>
      </c>
      <c r="B16" s="29"/>
      <c r="C16" s="29"/>
      <c r="D16" s="23"/>
      <c r="E16" s="30">
        <f t="shared" si="2"/>
        <v>43421900</v>
      </c>
      <c r="F16" s="30">
        <f t="shared" si="2"/>
        <v>43123661.060000002</v>
      </c>
      <c r="G16" s="39">
        <v>2890700</v>
      </c>
      <c r="H16" s="32">
        <v>2890680</v>
      </c>
      <c r="I16" s="35">
        <v>2560000</v>
      </c>
      <c r="J16" s="40">
        <v>2446668</v>
      </c>
      <c r="K16" s="35">
        <v>1838000</v>
      </c>
      <c r="L16" s="36">
        <v>1838000</v>
      </c>
      <c r="M16" s="71">
        <v>2177000</v>
      </c>
      <c r="N16" s="44">
        <v>2177000</v>
      </c>
      <c r="O16" s="39">
        <v>2274000</v>
      </c>
      <c r="P16" s="32">
        <v>2273409</v>
      </c>
      <c r="Q16" s="35">
        <v>1828700</v>
      </c>
      <c r="R16" s="40">
        <v>1828668</v>
      </c>
      <c r="S16" s="43">
        <v>1898000</v>
      </c>
      <c r="T16" s="44">
        <v>1894895</v>
      </c>
      <c r="U16" s="43">
        <v>1826000</v>
      </c>
      <c r="V16" s="44">
        <v>1691656</v>
      </c>
      <c r="W16" s="43">
        <v>2645000</v>
      </c>
      <c r="X16" s="44">
        <v>2644970</v>
      </c>
      <c r="Y16" s="43">
        <v>2613000</v>
      </c>
      <c r="Z16" s="44">
        <v>2612137.06</v>
      </c>
      <c r="AA16" s="35">
        <v>4482100</v>
      </c>
      <c r="AB16" s="44">
        <v>4482100</v>
      </c>
      <c r="AC16" s="35">
        <v>2866000</v>
      </c>
      <c r="AD16" s="40">
        <v>2865193</v>
      </c>
      <c r="AE16" s="43">
        <v>1810500</v>
      </c>
      <c r="AF16" s="40">
        <v>1808467</v>
      </c>
      <c r="AG16" s="43">
        <v>3835000</v>
      </c>
      <c r="AH16" s="44">
        <v>3816806</v>
      </c>
      <c r="AI16" s="45">
        <v>2937000</v>
      </c>
      <c r="AJ16" s="38">
        <v>2937000</v>
      </c>
      <c r="AK16" s="46">
        <v>2492900</v>
      </c>
      <c r="AL16" s="72">
        <v>2492900</v>
      </c>
      <c r="AM16" s="48">
        <v>2448000</v>
      </c>
      <c r="AN16" s="49">
        <v>2423112</v>
      </c>
    </row>
    <row r="17" spans="1:40" ht="26.25" customHeight="1">
      <c r="A17" s="28" t="s">
        <v>507</v>
      </c>
      <c r="B17" s="29"/>
      <c r="C17" s="29"/>
      <c r="D17" s="23"/>
      <c r="E17" s="30">
        <f t="shared" si="2"/>
        <v>484800</v>
      </c>
      <c r="F17" s="30">
        <f t="shared" si="2"/>
        <v>436643</v>
      </c>
      <c r="G17" s="83"/>
      <c r="H17" s="84"/>
      <c r="I17" s="43"/>
      <c r="J17" s="44"/>
      <c r="K17" s="43"/>
      <c r="L17" s="85"/>
      <c r="M17" s="71">
        <v>18000</v>
      </c>
      <c r="N17" s="44">
        <v>17606</v>
      </c>
      <c r="O17" s="39">
        <v>16000</v>
      </c>
      <c r="P17" s="32">
        <v>15488</v>
      </c>
      <c r="Q17" s="43"/>
      <c r="R17" s="44"/>
      <c r="S17" s="43"/>
      <c r="T17" s="44"/>
      <c r="U17" s="43">
        <v>35700</v>
      </c>
      <c r="V17" s="44">
        <v>35609</v>
      </c>
      <c r="W17" s="43">
        <v>124000</v>
      </c>
      <c r="X17" s="44">
        <v>77838</v>
      </c>
      <c r="Y17" s="43">
        <v>43000</v>
      </c>
      <c r="Z17" s="44">
        <v>42360</v>
      </c>
      <c r="AA17" s="35">
        <v>36800</v>
      </c>
      <c r="AB17" s="44">
        <v>36800</v>
      </c>
      <c r="AC17" s="35">
        <v>135600</v>
      </c>
      <c r="AD17" s="40">
        <v>135515</v>
      </c>
      <c r="AE17" s="43"/>
      <c r="AF17" s="44"/>
      <c r="AG17" s="43">
        <v>24000</v>
      </c>
      <c r="AH17" s="44">
        <v>23735</v>
      </c>
      <c r="AI17" s="45"/>
      <c r="AJ17" s="38"/>
      <c r="AK17" s="46">
        <v>51700</v>
      </c>
      <c r="AL17" s="72">
        <v>51692</v>
      </c>
      <c r="AM17" s="70"/>
      <c r="AN17" s="23"/>
    </row>
    <row r="18" spans="1:40" ht="36.75" customHeight="1">
      <c r="A18" s="28" t="s">
        <v>508</v>
      </c>
      <c r="B18" s="29"/>
      <c r="C18" s="29"/>
      <c r="D18" s="23"/>
      <c r="E18" s="30">
        <f t="shared" si="2"/>
        <v>30200700</v>
      </c>
      <c r="F18" s="30">
        <f t="shared" si="2"/>
        <v>30017420.810000002</v>
      </c>
      <c r="G18" s="39">
        <v>2169000</v>
      </c>
      <c r="H18" s="32">
        <v>2165721</v>
      </c>
      <c r="I18" s="35">
        <v>1923000</v>
      </c>
      <c r="J18" s="40">
        <v>1835812</v>
      </c>
      <c r="K18" s="35">
        <v>1262000</v>
      </c>
      <c r="L18" s="36">
        <v>1262000</v>
      </c>
      <c r="M18" s="71">
        <v>1406000</v>
      </c>
      <c r="N18" s="44">
        <v>1406000</v>
      </c>
      <c r="O18" s="39">
        <v>1471000</v>
      </c>
      <c r="P18" s="32">
        <v>1470399</v>
      </c>
      <c r="Q18" s="35">
        <v>1220600</v>
      </c>
      <c r="R18" s="40">
        <v>1220564</v>
      </c>
      <c r="S18" s="43">
        <v>1207000</v>
      </c>
      <c r="T18" s="44">
        <v>1204638</v>
      </c>
      <c r="U18" s="43">
        <v>1188800</v>
      </c>
      <c r="V18" s="44">
        <v>1135857</v>
      </c>
      <c r="W18" s="43">
        <v>1859000</v>
      </c>
      <c r="X18" s="44">
        <v>1858556</v>
      </c>
      <c r="Y18" s="43">
        <v>1788000</v>
      </c>
      <c r="Z18" s="44">
        <v>1787624.81</v>
      </c>
      <c r="AA18" s="35">
        <v>3119600</v>
      </c>
      <c r="AB18" s="44">
        <v>3119600</v>
      </c>
      <c r="AC18" s="35">
        <v>1924000</v>
      </c>
      <c r="AD18" s="40">
        <v>1922854</v>
      </c>
      <c r="AE18" s="43">
        <v>1509400</v>
      </c>
      <c r="AF18" s="40">
        <v>1509314</v>
      </c>
      <c r="AG18" s="43">
        <v>2690000</v>
      </c>
      <c r="AH18" s="44">
        <v>2687415</v>
      </c>
      <c r="AI18" s="45">
        <v>2116000</v>
      </c>
      <c r="AJ18" s="38">
        <v>2114732</v>
      </c>
      <c r="AK18" s="46">
        <v>1676300</v>
      </c>
      <c r="AL18" s="72">
        <v>1676300</v>
      </c>
      <c r="AM18" s="48">
        <v>1671000</v>
      </c>
      <c r="AN18" s="49">
        <v>1640034</v>
      </c>
    </row>
    <row r="19" spans="1:40" ht="27" customHeight="1">
      <c r="A19" s="28" t="s">
        <v>509</v>
      </c>
      <c r="B19" s="29"/>
      <c r="C19" s="29"/>
      <c r="D19" s="23"/>
      <c r="E19" s="30">
        <f t="shared" si="2"/>
        <v>238548300</v>
      </c>
      <c r="F19" s="30">
        <f t="shared" si="2"/>
        <v>237864583.51000002</v>
      </c>
      <c r="G19" s="39">
        <v>9262500</v>
      </c>
      <c r="H19" s="32">
        <v>9262247</v>
      </c>
      <c r="I19" s="35">
        <v>16463000</v>
      </c>
      <c r="J19" s="40">
        <v>15853726.74</v>
      </c>
      <c r="K19" s="35">
        <v>11154000</v>
      </c>
      <c r="L19" s="36">
        <v>11154000</v>
      </c>
      <c r="M19" s="71">
        <v>10110000</v>
      </c>
      <c r="N19" s="44">
        <v>10109999.34</v>
      </c>
      <c r="O19" s="39">
        <v>4146000</v>
      </c>
      <c r="P19" s="32">
        <v>4145828</v>
      </c>
      <c r="Q19" s="35">
        <v>4475400</v>
      </c>
      <c r="R19" s="40">
        <v>4475316</v>
      </c>
      <c r="S19" s="43">
        <v>2450000</v>
      </c>
      <c r="T19" s="44">
        <v>2450000</v>
      </c>
      <c r="U19" s="43">
        <v>16778000</v>
      </c>
      <c r="V19" s="44">
        <v>16778000</v>
      </c>
      <c r="W19" s="43">
        <v>10402000</v>
      </c>
      <c r="X19" s="44">
        <v>10377706.35</v>
      </c>
      <c r="Y19" s="43">
        <v>16944000</v>
      </c>
      <c r="Z19" s="44">
        <v>16944000</v>
      </c>
      <c r="AA19" s="35">
        <v>18166200</v>
      </c>
      <c r="AB19" s="44">
        <v>18166200</v>
      </c>
      <c r="AC19" s="35">
        <v>31734000</v>
      </c>
      <c r="AD19" s="40">
        <v>31733511</v>
      </c>
      <c r="AE19" s="43">
        <v>42691500</v>
      </c>
      <c r="AF19" s="40">
        <v>42646275.280000001</v>
      </c>
      <c r="AG19" s="43">
        <v>10319000</v>
      </c>
      <c r="AH19" s="44">
        <v>10318973.34</v>
      </c>
      <c r="AI19" s="45">
        <v>18602000</v>
      </c>
      <c r="AJ19" s="38">
        <v>18602000</v>
      </c>
      <c r="AK19" s="46">
        <v>5389700</v>
      </c>
      <c r="AL19" s="72">
        <v>5389700</v>
      </c>
      <c r="AM19" s="48">
        <v>9461000</v>
      </c>
      <c r="AN19" s="49">
        <v>9457100.4600000009</v>
      </c>
    </row>
    <row r="20" spans="1:40" ht="36.75" customHeight="1">
      <c r="A20" s="28" t="s">
        <v>510</v>
      </c>
      <c r="B20" s="29"/>
      <c r="C20" s="29"/>
      <c r="D20" s="23"/>
      <c r="E20" s="30">
        <f t="shared" si="2"/>
        <v>23769700</v>
      </c>
      <c r="F20" s="30">
        <f t="shared" si="2"/>
        <v>23432589.759999998</v>
      </c>
      <c r="G20" s="39">
        <v>956100</v>
      </c>
      <c r="H20" s="32">
        <v>955567</v>
      </c>
      <c r="I20" s="35">
        <v>1710000</v>
      </c>
      <c r="J20" s="40">
        <v>1496437.89</v>
      </c>
      <c r="K20" s="35">
        <v>1146000</v>
      </c>
      <c r="L20" s="36">
        <v>1146000</v>
      </c>
      <c r="M20" s="71">
        <v>1096600</v>
      </c>
      <c r="N20" s="44">
        <v>1096600</v>
      </c>
      <c r="O20" s="39">
        <v>494000</v>
      </c>
      <c r="P20" s="32">
        <v>493986</v>
      </c>
      <c r="Q20" s="35">
        <v>416500</v>
      </c>
      <c r="R20" s="40">
        <v>416437</v>
      </c>
      <c r="S20" s="43">
        <v>263000</v>
      </c>
      <c r="T20" s="44">
        <v>263000</v>
      </c>
      <c r="U20" s="43">
        <v>2101800</v>
      </c>
      <c r="V20" s="44">
        <v>2101800</v>
      </c>
      <c r="W20" s="43">
        <v>1000000</v>
      </c>
      <c r="X20" s="44">
        <v>999987.66</v>
      </c>
      <c r="Y20" s="43">
        <v>1776000</v>
      </c>
      <c r="Z20" s="44">
        <v>1775354</v>
      </c>
      <c r="AA20" s="35">
        <v>1775900</v>
      </c>
      <c r="AB20" s="44">
        <v>1775607.91</v>
      </c>
      <c r="AC20" s="35">
        <v>3291000</v>
      </c>
      <c r="AD20" s="40">
        <v>3289867</v>
      </c>
      <c r="AE20" s="43">
        <v>3863900</v>
      </c>
      <c r="AF20" s="40">
        <v>3743098.6</v>
      </c>
      <c r="AG20" s="43">
        <v>1009200</v>
      </c>
      <c r="AH20" s="44">
        <v>1009147.31</v>
      </c>
      <c r="AI20" s="45">
        <v>1453000</v>
      </c>
      <c r="AJ20" s="38">
        <v>1453000</v>
      </c>
      <c r="AK20" s="46">
        <v>555700</v>
      </c>
      <c r="AL20" s="72">
        <v>555699.72</v>
      </c>
      <c r="AM20" s="48">
        <v>861000</v>
      </c>
      <c r="AN20" s="49">
        <v>860999.67</v>
      </c>
    </row>
    <row r="21" spans="1:40" ht="36.75" customHeight="1">
      <c r="A21" s="28" t="s">
        <v>511</v>
      </c>
      <c r="B21" s="29"/>
      <c r="C21" s="29"/>
      <c r="D21" s="23"/>
      <c r="E21" s="30">
        <f t="shared" si="2"/>
        <v>15557800</v>
      </c>
      <c r="F21" s="30">
        <f t="shared" si="2"/>
        <v>15553945.289999999</v>
      </c>
      <c r="G21" s="83"/>
      <c r="H21" s="84"/>
      <c r="I21" s="43"/>
      <c r="J21" s="44"/>
      <c r="K21" s="43"/>
      <c r="L21" s="85"/>
      <c r="M21" s="71">
        <v>922000</v>
      </c>
      <c r="N21" s="44">
        <v>921920.63</v>
      </c>
      <c r="O21" s="39">
        <v>649000</v>
      </c>
      <c r="P21" s="32">
        <v>648043.19999999995</v>
      </c>
      <c r="Q21" s="43"/>
      <c r="R21" s="44"/>
      <c r="S21" s="43"/>
      <c r="T21" s="44"/>
      <c r="U21" s="43">
        <v>980000</v>
      </c>
      <c r="V21" s="44">
        <v>980000</v>
      </c>
      <c r="W21" s="43">
        <v>2171000</v>
      </c>
      <c r="X21" s="44">
        <v>2170312.16</v>
      </c>
      <c r="Y21" s="43">
        <v>168000</v>
      </c>
      <c r="Z21" s="44">
        <v>167140.75</v>
      </c>
      <c r="AA21" s="35">
        <v>1530000</v>
      </c>
      <c r="AB21" s="44">
        <v>1530000</v>
      </c>
      <c r="AC21" s="35">
        <v>2774000</v>
      </c>
      <c r="AD21" s="40">
        <v>2773704</v>
      </c>
      <c r="AE21" s="43">
        <v>58300</v>
      </c>
      <c r="AF21" s="40">
        <v>58240</v>
      </c>
      <c r="AG21" s="43">
        <v>583000</v>
      </c>
      <c r="AH21" s="44">
        <v>582336</v>
      </c>
      <c r="AI21" s="45">
        <v>2470000</v>
      </c>
      <c r="AJ21" s="38">
        <v>2469768.5499999998</v>
      </c>
      <c r="AK21" s="46">
        <v>3252500</v>
      </c>
      <c r="AL21" s="72">
        <v>3252480</v>
      </c>
      <c r="AM21" s="70"/>
      <c r="AN21" s="23"/>
    </row>
    <row r="22" spans="1:40" ht="36.75" customHeight="1">
      <c r="A22" s="28" t="s">
        <v>512</v>
      </c>
      <c r="B22" s="29"/>
      <c r="C22" s="29"/>
      <c r="D22" s="23"/>
      <c r="E22" s="30">
        <f t="shared" si="2"/>
        <v>7320800</v>
      </c>
      <c r="F22" s="30">
        <f t="shared" si="2"/>
        <v>7238186</v>
      </c>
      <c r="G22" s="83"/>
      <c r="H22" s="84"/>
      <c r="I22" s="43"/>
      <c r="J22" s="44"/>
      <c r="K22" s="43"/>
      <c r="L22" s="85"/>
      <c r="M22" s="71">
        <v>1074600</v>
      </c>
      <c r="N22" s="44">
        <v>1074572</v>
      </c>
      <c r="O22" s="43"/>
      <c r="P22" s="44"/>
      <c r="Q22" s="43"/>
      <c r="R22" s="44"/>
      <c r="S22" s="43"/>
      <c r="T22" s="44"/>
      <c r="U22" s="43">
        <v>79600</v>
      </c>
      <c r="V22" s="44">
        <v>79530</v>
      </c>
      <c r="W22" s="43">
        <v>1197000</v>
      </c>
      <c r="X22" s="44">
        <v>1116012</v>
      </c>
      <c r="Y22" s="43">
        <v>691000</v>
      </c>
      <c r="Z22" s="44">
        <v>690481</v>
      </c>
      <c r="AA22" s="35">
        <v>324700</v>
      </c>
      <c r="AB22" s="44">
        <v>324664</v>
      </c>
      <c r="AC22" s="35">
        <v>484600</v>
      </c>
      <c r="AD22" s="40">
        <v>484562</v>
      </c>
      <c r="AE22" s="43">
        <v>838300</v>
      </c>
      <c r="AF22" s="40">
        <v>838300</v>
      </c>
      <c r="AG22" s="43">
        <v>128000</v>
      </c>
      <c r="AH22" s="44">
        <v>127783</v>
      </c>
      <c r="AI22" s="45">
        <v>1149000</v>
      </c>
      <c r="AJ22" s="38">
        <v>1148282</v>
      </c>
      <c r="AK22" s="46">
        <v>1354000</v>
      </c>
      <c r="AL22" s="72">
        <v>1354000</v>
      </c>
      <c r="AM22" s="70"/>
      <c r="AN22" s="23"/>
    </row>
    <row r="23" spans="1:40" ht="22.5" customHeight="1">
      <c r="A23" s="28" t="s">
        <v>513</v>
      </c>
      <c r="B23" s="29"/>
      <c r="C23" s="29"/>
      <c r="D23" s="23"/>
      <c r="E23" s="30">
        <f t="shared" si="2"/>
        <v>53047000</v>
      </c>
      <c r="F23" s="30">
        <f t="shared" si="2"/>
        <v>51184127.989999995</v>
      </c>
      <c r="G23" s="39">
        <v>4490000</v>
      </c>
      <c r="H23" s="32">
        <v>4489746.84</v>
      </c>
      <c r="I23" s="35">
        <v>3035000</v>
      </c>
      <c r="J23" s="40">
        <v>1204765.6000000001</v>
      </c>
      <c r="K23" s="35">
        <v>1687000</v>
      </c>
      <c r="L23" s="36">
        <v>1686999.8</v>
      </c>
      <c r="M23" s="71">
        <v>1762500</v>
      </c>
      <c r="N23" s="44">
        <v>1762175.06</v>
      </c>
      <c r="O23" s="39">
        <v>1549000</v>
      </c>
      <c r="P23" s="32">
        <v>1548641.04</v>
      </c>
      <c r="Q23" s="35">
        <v>3734800</v>
      </c>
      <c r="R23" s="40">
        <v>3734351.06</v>
      </c>
      <c r="S23" s="43">
        <v>5082000</v>
      </c>
      <c r="T23" s="44">
        <v>5081365.5999999996</v>
      </c>
      <c r="U23" s="43">
        <v>2710600</v>
      </c>
      <c r="V23" s="44">
        <v>2710428.8</v>
      </c>
      <c r="W23" s="43">
        <v>3395000</v>
      </c>
      <c r="X23" s="44">
        <v>3391733.23</v>
      </c>
      <c r="Y23" s="43">
        <v>1573000</v>
      </c>
      <c r="Z23" s="44">
        <v>1572129.54</v>
      </c>
      <c r="AA23" s="35">
        <v>7829900</v>
      </c>
      <c r="AB23" s="44">
        <v>7829823.7999999998</v>
      </c>
      <c r="AC23" s="35">
        <v>3597800</v>
      </c>
      <c r="AD23" s="40">
        <v>3597726.65</v>
      </c>
      <c r="AE23" s="43">
        <v>3572600</v>
      </c>
      <c r="AF23" s="40">
        <v>3572550.87</v>
      </c>
      <c r="AG23" s="43">
        <v>3076000</v>
      </c>
      <c r="AH23" s="44">
        <v>3051074.16</v>
      </c>
      <c r="AI23" s="45">
        <v>3063000</v>
      </c>
      <c r="AJ23" s="38">
        <v>3062832</v>
      </c>
      <c r="AK23" s="46">
        <v>1477800</v>
      </c>
      <c r="AL23" s="72">
        <v>1477725.12</v>
      </c>
      <c r="AM23" s="48">
        <v>1411000</v>
      </c>
      <c r="AN23" s="49">
        <v>1410058.82</v>
      </c>
    </row>
    <row r="24" spans="1:40" ht="22.5" customHeight="1">
      <c r="A24" s="28" t="s">
        <v>514</v>
      </c>
      <c r="B24" s="29"/>
      <c r="C24" s="29"/>
      <c r="D24" s="23"/>
      <c r="E24" s="30">
        <f t="shared" si="2"/>
        <v>48785100</v>
      </c>
      <c r="F24" s="30">
        <f t="shared" si="2"/>
        <v>48081870.539999999</v>
      </c>
      <c r="G24" s="83"/>
      <c r="H24" s="84"/>
      <c r="I24" s="35">
        <v>19795000</v>
      </c>
      <c r="J24" s="40">
        <v>19095000</v>
      </c>
      <c r="K24" s="43"/>
      <c r="L24" s="85"/>
      <c r="M24" s="71">
        <v>2781000</v>
      </c>
      <c r="N24" s="44">
        <v>2780688.59</v>
      </c>
      <c r="O24" s="43"/>
      <c r="P24" s="44"/>
      <c r="Q24" s="35">
        <v>3323600</v>
      </c>
      <c r="R24" s="40">
        <v>3323525.18</v>
      </c>
      <c r="S24" s="43"/>
      <c r="T24" s="44"/>
      <c r="U24" s="43"/>
      <c r="V24" s="44"/>
      <c r="W24" s="43">
        <v>2680000</v>
      </c>
      <c r="X24" s="44">
        <v>2679913.4300000002</v>
      </c>
      <c r="Y24" s="43">
        <v>899000</v>
      </c>
      <c r="Z24" s="44">
        <v>898005.54</v>
      </c>
      <c r="AA24" s="35">
        <v>7539600</v>
      </c>
      <c r="AB24" s="44">
        <v>7539592.5899999999</v>
      </c>
      <c r="AC24" s="35">
        <v>4148600</v>
      </c>
      <c r="AD24" s="40">
        <v>4148582.98</v>
      </c>
      <c r="AE24" s="43">
        <v>4385300</v>
      </c>
      <c r="AF24" s="40">
        <v>4385279.8099999996</v>
      </c>
      <c r="AG24" s="43">
        <v>1093000</v>
      </c>
      <c r="AH24" s="44">
        <v>1092160.75</v>
      </c>
      <c r="AI24" s="45"/>
      <c r="AJ24" s="38"/>
      <c r="AK24" s="46"/>
      <c r="AL24" s="72"/>
      <c r="AM24" s="48">
        <v>2140000</v>
      </c>
      <c r="AN24" s="49">
        <v>2139121.67</v>
      </c>
    </row>
    <row r="25" spans="1:40" ht="22.5" customHeight="1">
      <c r="A25" s="28" t="s">
        <v>515</v>
      </c>
      <c r="B25" s="29"/>
      <c r="C25" s="29"/>
      <c r="D25" s="23"/>
      <c r="E25" s="30">
        <f t="shared" si="2"/>
        <v>43209100</v>
      </c>
      <c r="F25" s="30">
        <f t="shared" si="2"/>
        <v>42654915.699999996</v>
      </c>
      <c r="G25" s="39">
        <v>664000</v>
      </c>
      <c r="H25" s="32">
        <v>663944.84</v>
      </c>
      <c r="I25" s="35">
        <v>2365000</v>
      </c>
      <c r="J25" s="40">
        <v>2240428</v>
      </c>
      <c r="K25" s="35">
        <v>1333000</v>
      </c>
      <c r="L25" s="36">
        <v>1332900</v>
      </c>
      <c r="M25" s="71">
        <v>1955000</v>
      </c>
      <c r="N25" s="44">
        <v>1954885.71</v>
      </c>
      <c r="O25" s="39">
        <v>2223000</v>
      </c>
      <c r="P25" s="32">
        <v>2147479.19</v>
      </c>
      <c r="Q25" s="35">
        <v>3879000</v>
      </c>
      <c r="R25" s="40">
        <v>3878067.84</v>
      </c>
      <c r="S25" s="43">
        <v>2115000</v>
      </c>
      <c r="T25" s="44">
        <v>2115000</v>
      </c>
      <c r="U25" s="43">
        <v>1880000</v>
      </c>
      <c r="V25" s="44">
        <v>1880000</v>
      </c>
      <c r="W25" s="43">
        <v>4715000</v>
      </c>
      <c r="X25" s="44">
        <v>4692006.74</v>
      </c>
      <c r="Y25" s="43">
        <v>3110000</v>
      </c>
      <c r="Z25" s="44">
        <v>3080772.26</v>
      </c>
      <c r="AA25" s="35">
        <v>4827100</v>
      </c>
      <c r="AB25" s="44">
        <v>4827070.08</v>
      </c>
      <c r="AC25" s="35">
        <v>4203000</v>
      </c>
      <c r="AD25" s="40">
        <v>4202684.99</v>
      </c>
      <c r="AE25" s="43">
        <v>926700</v>
      </c>
      <c r="AF25" s="40">
        <v>790646.35</v>
      </c>
      <c r="AG25" s="43">
        <v>4078200</v>
      </c>
      <c r="AH25" s="44">
        <v>4000499.3</v>
      </c>
      <c r="AI25" s="45"/>
      <c r="AJ25" s="38"/>
      <c r="AK25" s="46">
        <v>3705100</v>
      </c>
      <c r="AL25" s="72">
        <v>3705100</v>
      </c>
      <c r="AM25" s="48">
        <v>1230000</v>
      </c>
      <c r="AN25" s="49">
        <v>1143430.3999999999</v>
      </c>
    </row>
    <row r="26" spans="1:40" ht="22.5" customHeight="1">
      <c r="A26" s="28" t="s">
        <v>516</v>
      </c>
      <c r="B26" s="29"/>
      <c r="C26" s="29"/>
      <c r="D26" s="23"/>
      <c r="E26" s="30">
        <f t="shared" si="2"/>
        <v>18674000</v>
      </c>
      <c r="F26" s="30">
        <f t="shared" si="2"/>
        <v>12223282.83</v>
      </c>
      <c r="G26" s="83"/>
      <c r="H26" s="84"/>
      <c r="I26" s="35">
        <v>9348000</v>
      </c>
      <c r="J26" s="40">
        <v>2897684.83</v>
      </c>
      <c r="K26" s="43"/>
      <c r="L26" s="85"/>
      <c r="M26" s="71"/>
      <c r="N26" s="44"/>
      <c r="O26" s="39"/>
      <c r="P26" s="32"/>
      <c r="Q26" s="35"/>
      <c r="R26" s="40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4"/>
      <c r="AE26" s="43">
        <v>220000</v>
      </c>
      <c r="AF26" s="40">
        <v>220000</v>
      </c>
      <c r="AG26" s="43">
        <v>7243000</v>
      </c>
      <c r="AH26" s="44">
        <v>7242598</v>
      </c>
      <c r="AI26" s="45"/>
      <c r="AJ26" s="38"/>
      <c r="AK26" s="46"/>
      <c r="AL26" s="72"/>
      <c r="AM26" s="48">
        <v>1863000</v>
      </c>
      <c r="AN26" s="49">
        <v>1863000</v>
      </c>
    </row>
    <row r="27" spans="1:40" ht="22.5" customHeight="1">
      <c r="A27" s="28" t="s">
        <v>517</v>
      </c>
      <c r="B27" s="29"/>
      <c r="C27" s="29"/>
      <c r="D27" s="23"/>
      <c r="E27" s="30">
        <f t="shared" si="2"/>
        <v>91830000</v>
      </c>
      <c r="F27" s="30">
        <f t="shared" si="2"/>
        <v>91829468</v>
      </c>
      <c r="G27" s="39">
        <v>44299000</v>
      </c>
      <c r="H27" s="32">
        <v>44299000</v>
      </c>
      <c r="I27" s="43"/>
      <c r="J27" s="44"/>
      <c r="K27" s="43"/>
      <c r="L27" s="85"/>
      <c r="M27" s="71"/>
      <c r="N27" s="44"/>
      <c r="O27" s="43"/>
      <c r="P27" s="44"/>
      <c r="Q27" s="43"/>
      <c r="R27" s="44"/>
      <c r="S27" s="43"/>
      <c r="T27" s="44"/>
      <c r="U27" s="43"/>
      <c r="V27" s="44"/>
      <c r="W27" s="43"/>
      <c r="X27" s="44"/>
      <c r="Y27" s="43">
        <v>47531000</v>
      </c>
      <c r="Z27" s="44">
        <v>47530468</v>
      </c>
      <c r="AA27" s="43"/>
      <c r="AB27" s="44"/>
      <c r="AC27" s="43"/>
      <c r="AD27" s="44"/>
      <c r="AE27" s="43"/>
      <c r="AF27" s="44"/>
      <c r="AG27" s="43"/>
      <c r="AH27" s="44"/>
      <c r="AI27" s="45"/>
      <c r="AJ27" s="38"/>
      <c r="AK27" s="46"/>
      <c r="AL27" s="72"/>
      <c r="AM27" s="70"/>
      <c r="AN27" s="23"/>
    </row>
    <row r="28" spans="1:40" ht="36.75" customHeight="1">
      <c r="A28" s="28" t="s">
        <v>518</v>
      </c>
      <c r="B28" s="29"/>
      <c r="C28" s="29"/>
      <c r="D28" s="23"/>
      <c r="E28" s="30">
        <f t="shared" si="2"/>
        <v>15237500</v>
      </c>
      <c r="F28" s="30">
        <f t="shared" si="2"/>
        <v>15237500</v>
      </c>
      <c r="G28" s="83"/>
      <c r="H28" s="84"/>
      <c r="I28" s="43"/>
      <c r="J28" s="44"/>
      <c r="K28" s="43"/>
      <c r="L28" s="85"/>
      <c r="M28" s="71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>
        <v>15237500</v>
      </c>
      <c r="AF28" s="40">
        <v>15237500</v>
      </c>
      <c r="AG28" s="43"/>
      <c r="AH28" s="44"/>
      <c r="AI28" s="45"/>
      <c r="AJ28" s="38"/>
      <c r="AK28" s="46"/>
      <c r="AL28" s="72"/>
      <c r="AM28" s="70"/>
      <c r="AN28" s="23"/>
    </row>
    <row r="29" spans="1:40" ht="24.75" customHeight="1">
      <c r="A29" s="28" t="s">
        <v>500</v>
      </c>
      <c r="B29" s="29"/>
      <c r="C29" s="29"/>
      <c r="D29" s="23"/>
      <c r="E29" s="30">
        <f t="shared" si="2"/>
        <v>2384078800</v>
      </c>
      <c r="F29" s="30">
        <f t="shared" si="2"/>
        <v>1345400367.3399997</v>
      </c>
      <c r="G29" s="39">
        <v>7516600</v>
      </c>
      <c r="H29" s="32">
        <v>7516600</v>
      </c>
      <c r="I29" s="35">
        <v>2200019000</v>
      </c>
      <c r="J29" s="40">
        <v>1162296726.8599999</v>
      </c>
      <c r="K29" s="35">
        <v>2753000</v>
      </c>
      <c r="L29" s="36">
        <v>2751512.82</v>
      </c>
      <c r="M29" s="71">
        <v>11240000</v>
      </c>
      <c r="N29" s="44">
        <v>11239241.77</v>
      </c>
      <c r="O29" s="39">
        <v>3898000</v>
      </c>
      <c r="P29" s="32">
        <v>3897432</v>
      </c>
      <c r="Q29" s="35">
        <v>5535100</v>
      </c>
      <c r="R29" s="40">
        <v>5535053.2800000003</v>
      </c>
      <c r="S29" s="43">
        <v>7312000</v>
      </c>
      <c r="T29" s="44">
        <v>7312000</v>
      </c>
      <c r="U29" s="43">
        <v>7006300</v>
      </c>
      <c r="V29" s="44">
        <v>6856269.5300000003</v>
      </c>
      <c r="W29" s="43">
        <v>18119000</v>
      </c>
      <c r="X29" s="44">
        <v>18118332.989999998</v>
      </c>
      <c r="Y29" s="43">
        <v>6068000</v>
      </c>
      <c r="Z29" s="44">
        <v>6067880</v>
      </c>
      <c r="AA29" s="35">
        <v>14179300</v>
      </c>
      <c r="AB29" s="44">
        <v>14017284.82</v>
      </c>
      <c r="AC29" s="35">
        <v>12147900</v>
      </c>
      <c r="AD29" s="40">
        <v>12144573.380000001</v>
      </c>
      <c r="AE29" s="43">
        <v>4792000</v>
      </c>
      <c r="AF29" s="40">
        <v>4788747.05</v>
      </c>
      <c r="AG29" s="43">
        <v>13851800</v>
      </c>
      <c r="AH29" s="44">
        <v>13712509.039999999</v>
      </c>
      <c r="AI29" s="45">
        <v>7999000</v>
      </c>
      <c r="AJ29" s="38">
        <v>7998831.7999999998</v>
      </c>
      <c r="AK29" s="46">
        <v>44747800</v>
      </c>
      <c r="AL29" s="72">
        <v>44684168</v>
      </c>
      <c r="AM29" s="48">
        <v>16894000</v>
      </c>
      <c r="AN29" s="49">
        <v>16463204</v>
      </c>
    </row>
    <row r="30" spans="1:40" ht="36.75" customHeight="1">
      <c r="A30" s="28" t="s">
        <v>519</v>
      </c>
      <c r="B30" s="29"/>
      <c r="C30" s="29"/>
      <c r="D30" s="23"/>
      <c r="E30" s="30">
        <f t="shared" si="2"/>
        <v>48436200</v>
      </c>
      <c r="F30" s="30">
        <f t="shared" si="2"/>
        <v>47921355.800000004</v>
      </c>
      <c r="G30" s="39">
        <v>329700</v>
      </c>
      <c r="H30" s="32">
        <v>329652</v>
      </c>
      <c r="I30" s="35">
        <v>1348000</v>
      </c>
      <c r="J30" s="40">
        <v>1227816.1000000001</v>
      </c>
      <c r="K30" s="35">
        <v>662000</v>
      </c>
      <c r="L30" s="36">
        <v>661720</v>
      </c>
      <c r="M30" s="71">
        <v>1918700</v>
      </c>
      <c r="N30" s="44">
        <v>1918672</v>
      </c>
      <c r="O30" s="39">
        <v>3180000</v>
      </c>
      <c r="P30" s="32">
        <v>3179193</v>
      </c>
      <c r="Q30" s="35">
        <v>2037500</v>
      </c>
      <c r="R30" s="40">
        <v>2037408</v>
      </c>
      <c r="S30" s="43">
        <v>1680000</v>
      </c>
      <c r="T30" s="44">
        <v>1679804</v>
      </c>
      <c r="U30" s="43">
        <v>5164500</v>
      </c>
      <c r="V30" s="44">
        <v>5164472</v>
      </c>
      <c r="W30" s="43">
        <v>3092000</v>
      </c>
      <c r="X30" s="44">
        <v>2899461</v>
      </c>
      <c r="Y30" s="43">
        <v>7290000</v>
      </c>
      <c r="Z30" s="44">
        <v>7289534</v>
      </c>
      <c r="AA30" s="35">
        <v>1298000</v>
      </c>
      <c r="AB30" s="44">
        <v>1256169</v>
      </c>
      <c r="AC30" s="35">
        <v>1785000</v>
      </c>
      <c r="AD30" s="40">
        <v>1780395</v>
      </c>
      <c r="AE30" s="43">
        <v>4821300</v>
      </c>
      <c r="AF30" s="40">
        <v>4668921</v>
      </c>
      <c r="AG30" s="43">
        <v>1456500</v>
      </c>
      <c r="AH30" s="44">
        <v>1456431.7</v>
      </c>
      <c r="AI30" s="45">
        <v>6149000</v>
      </c>
      <c r="AJ30" s="38">
        <v>6148572</v>
      </c>
      <c r="AK30" s="46">
        <v>4268000</v>
      </c>
      <c r="AL30" s="72">
        <v>4268000</v>
      </c>
      <c r="AM30" s="48">
        <v>1956000</v>
      </c>
      <c r="AN30" s="49">
        <v>1955135</v>
      </c>
    </row>
    <row r="31" spans="1:40" ht="36.75" customHeight="1">
      <c r="A31" s="28" t="s">
        <v>520</v>
      </c>
      <c r="B31" s="29"/>
      <c r="C31" s="29"/>
      <c r="D31" s="23"/>
      <c r="E31" s="30">
        <f t="shared" si="2"/>
        <v>2426000</v>
      </c>
      <c r="F31" s="30">
        <f t="shared" si="2"/>
        <v>2424808.7999999998</v>
      </c>
      <c r="G31" s="83"/>
      <c r="H31" s="84"/>
      <c r="I31" s="43"/>
      <c r="J31" s="44"/>
      <c r="K31" s="43"/>
      <c r="L31" s="85"/>
      <c r="M31" s="71">
        <v>777000</v>
      </c>
      <c r="N31" s="44">
        <v>776790.8</v>
      </c>
      <c r="O31" s="43"/>
      <c r="P31" s="44"/>
      <c r="Q31" s="43"/>
      <c r="R31" s="44"/>
      <c r="S31" s="43">
        <v>1037000</v>
      </c>
      <c r="T31" s="44">
        <v>1036100</v>
      </c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5">
        <v>612000</v>
      </c>
      <c r="AJ31" s="38">
        <v>611918</v>
      </c>
      <c r="AK31" s="46"/>
      <c r="AL31" s="72"/>
      <c r="AM31" s="70"/>
      <c r="AN31" s="23"/>
    </row>
    <row r="32" spans="1:40" ht="36.75" customHeight="1">
      <c r="A32" s="28" t="s">
        <v>521</v>
      </c>
      <c r="B32" s="29"/>
      <c r="C32" s="29"/>
      <c r="D32" s="23"/>
      <c r="E32" s="30">
        <f t="shared" si="2"/>
        <v>1373200</v>
      </c>
      <c r="F32" s="30">
        <f t="shared" si="2"/>
        <v>1372890</v>
      </c>
      <c r="G32" s="39">
        <v>1143200</v>
      </c>
      <c r="H32" s="32">
        <v>1143192</v>
      </c>
      <c r="I32" s="43"/>
      <c r="J32" s="44"/>
      <c r="K32" s="43"/>
      <c r="L32" s="85"/>
      <c r="M32" s="71"/>
      <c r="N32" s="44"/>
      <c r="O32" s="39">
        <v>230000</v>
      </c>
      <c r="P32" s="32">
        <v>229698</v>
      </c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5"/>
      <c r="AJ32" s="38"/>
      <c r="AK32" s="46"/>
      <c r="AL32" s="72"/>
      <c r="AM32" s="70"/>
      <c r="AN32" s="23"/>
    </row>
    <row r="33" spans="1:40" ht="23.25" customHeight="1">
      <c r="A33" s="28" t="s">
        <v>522</v>
      </c>
      <c r="B33" s="29"/>
      <c r="C33" s="29"/>
      <c r="D33" s="23"/>
      <c r="E33" s="30">
        <f t="shared" si="2"/>
        <v>42398000</v>
      </c>
      <c r="F33" s="30">
        <f t="shared" si="2"/>
        <v>42313992.770000003</v>
      </c>
      <c r="G33" s="83"/>
      <c r="H33" s="84"/>
      <c r="I33" s="35">
        <v>37600000</v>
      </c>
      <c r="J33" s="40">
        <v>37518850</v>
      </c>
      <c r="K33" s="35">
        <v>2000</v>
      </c>
      <c r="L33" s="36">
        <v>2000</v>
      </c>
      <c r="M33" s="71">
        <v>40000</v>
      </c>
      <c r="N33" s="44">
        <v>40000</v>
      </c>
      <c r="O33" s="39">
        <v>7000</v>
      </c>
      <c r="P33" s="32">
        <v>7000</v>
      </c>
      <c r="Q33" s="43"/>
      <c r="R33" s="44"/>
      <c r="S33" s="43"/>
      <c r="T33" s="44"/>
      <c r="U33" s="43">
        <v>5000</v>
      </c>
      <c r="V33" s="44">
        <v>5000</v>
      </c>
      <c r="W33" s="43">
        <v>21000</v>
      </c>
      <c r="X33" s="44">
        <v>20100</v>
      </c>
      <c r="Y33" s="43">
        <v>36000</v>
      </c>
      <c r="Z33" s="44">
        <v>35836.199999999997</v>
      </c>
      <c r="AA33" s="35">
        <v>4532000</v>
      </c>
      <c r="AB33" s="44">
        <v>4532000</v>
      </c>
      <c r="AC33" s="35">
        <v>44500</v>
      </c>
      <c r="AD33" s="40">
        <v>44455.57</v>
      </c>
      <c r="AE33" s="43"/>
      <c r="AF33" s="44"/>
      <c r="AG33" s="43">
        <v>6000</v>
      </c>
      <c r="AH33" s="44">
        <v>5139</v>
      </c>
      <c r="AI33" s="45">
        <v>32000</v>
      </c>
      <c r="AJ33" s="38">
        <v>32000</v>
      </c>
      <c r="AK33" s="46">
        <v>65500</v>
      </c>
      <c r="AL33" s="72">
        <v>65500</v>
      </c>
      <c r="AM33" s="48">
        <v>7000</v>
      </c>
      <c r="AN33" s="49">
        <v>6112</v>
      </c>
    </row>
    <row r="34" spans="1:40" ht="18.75" customHeight="1">
      <c r="A34" s="28" t="s">
        <v>523</v>
      </c>
      <c r="B34" s="29"/>
      <c r="C34" s="29"/>
      <c r="D34" s="23"/>
      <c r="E34" s="30">
        <f t="shared" si="2"/>
        <v>34293000</v>
      </c>
      <c r="F34" s="30">
        <f t="shared" si="2"/>
        <v>34292112</v>
      </c>
      <c r="G34" s="83"/>
      <c r="H34" s="84"/>
      <c r="I34" s="35"/>
      <c r="J34" s="40"/>
      <c r="K34" s="35"/>
      <c r="L34" s="36"/>
      <c r="M34" s="71"/>
      <c r="N34" s="44"/>
      <c r="O34" s="39"/>
      <c r="P34" s="32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35">
        <v>265000</v>
      </c>
      <c r="AB34" s="44">
        <v>264912</v>
      </c>
      <c r="AC34" s="43"/>
      <c r="AD34" s="44"/>
      <c r="AE34" s="43"/>
      <c r="AF34" s="44"/>
      <c r="AG34" s="43"/>
      <c r="AH34" s="44"/>
      <c r="AI34" s="45">
        <v>34028000</v>
      </c>
      <c r="AJ34" s="38">
        <v>34027200</v>
      </c>
      <c r="AK34" s="46"/>
      <c r="AL34" s="72"/>
      <c r="AM34" s="70"/>
      <c r="AN34" s="23"/>
    </row>
    <row r="35" spans="1:40" ht="32.25" customHeight="1">
      <c r="A35" s="28" t="s">
        <v>524</v>
      </c>
      <c r="B35" s="29"/>
      <c r="C35" s="29"/>
      <c r="D35" s="23"/>
      <c r="E35" s="30">
        <f t="shared" si="2"/>
        <v>14423800</v>
      </c>
      <c r="F35" s="30">
        <f t="shared" si="2"/>
        <v>13177079.949999999</v>
      </c>
      <c r="G35" s="83"/>
      <c r="H35" s="84"/>
      <c r="I35" s="35"/>
      <c r="J35" s="40"/>
      <c r="K35" s="35">
        <v>2164000</v>
      </c>
      <c r="L35" s="36">
        <v>2163450</v>
      </c>
      <c r="M35" s="71"/>
      <c r="N35" s="44"/>
      <c r="O35" s="39"/>
      <c r="P35" s="32"/>
      <c r="Q35" s="43"/>
      <c r="R35" s="44"/>
      <c r="S35" s="43"/>
      <c r="T35" s="44"/>
      <c r="U35" s="43"/>
      <c r="V35" s="44"/>
      <c r="W35" s="43"/>
      <c r="X35" s="44"/>
      <c r="Y35" s="43"/>
      <c r="Z35" s="44"/>
      <c r="AA35" s="35">
        <v>1552100</v>
      </c>
      <c r="AB35" s="44">
        <v>1552025.44</v>
      </c>
      <c r="AC35" s="35">
        <v>32700</v>
      </c>
      <c r="AD35" s="40">
        <v>32650</v>
      </c>
      <c r="AE35" s="43"/>
      <c r="AF35" s="44"/>
      <c r="AG35" s="43"/>
      <c r="AH35" s="44"/>
      <c r="AI35" s="45">
        <v>10309000</v>
      </c>
      <c r="AJ35" s="38">
        <v>9063929.1999999993</v>
      </c>
      <c r="AK35" s="46"/>
      <c r="AL35" s="72"/>
      <c r="AM35" s="48">
        <v>366000</v>
      </c>
      <c r="AN35" s="49">
        <v>365025.31</v>
      </c>
    </row>
    <row r="36" spans="1:40" s="89" customFormat="1" ht="30.75" customHeight="1">
      <c r="A36" s="86" t="s">
        <v>525</v>
      </c>
      <c r="B36" s="29"/>
      <c r="C36" s="29"/>
      <c r="D36" s="23"/>
      <c r="E36" s="87">
        <f t="shared" si="2"/>
        <v>919039200</v>
      </c>
      <c r="F36" s="87">
        <f t="shared" si="2"/>
        <v>918874411.82000005</v>
      </c>
      <c r="G36" s="39">
        <v>55950000</v>
      </c>
      <c r="H36" s="39">
        <v>55950000</v>
      </c>
      <c r="I36" s="35">
        <v>386414000</v>
      </c>
      <c r="J36" s="35">
        <v>386414000</v>
      </c>
      <c r="K36" s="35">
        <v>25019000</v>
      </c>
      <c r="L36" s="88">
        <v>25019000</v>
      </c>
      <c r="M36" s="71"/>
      <c r="N36" s="43"/>
      <c r="O36" s="39">
        <v>10299000</v>
      </c>
      <c r="P36" s="39">
        <v>10298214</v>
      </c>
      <c r="Q36" s="35">
        <v>107928000</v>
      </c>
      <c r="R36" s="35">
        <v>107922550</v>
      </c>
      <c r="S36" s="43">
        <v>31392000</v>
      </c>
      <c r="T36" s="43">
        <v>31267015</v>
      </c>
      <c r="U36" s="43">
        <v>30430000</v>
      </c>
      <c r="V36" s="43">
        <v>30430000</v>
      </c>
      <c r="W36" s="43">
        <v>46628000</v>
      </c>
      <c r="X36" s="43">
        <v>46627050.100000001</v>
      </c>
      <c r="Y36" s="43">
        <v>31857000</v>
      </c>
      <c r="Z36" s="43">
        <v>31856553.719999999</v>
      </c>
      <c r="AA36" s="35">
        <v>90260000</v>
      </c>
      <c r="AB36" s="43">
        <v>90260000</v>
      </c>
      <c r="AC36" s="43"/>
      <c r="AD36" s="43"/>
      <c r="AE36" s="43">
        <v>82840200</v>
      </c>
      <c r="AF36" s="35">
        <v>82840129</v>
      </c>
      <c r="AG36" s="43"/>
      <c r="AH36" s="43"/>
      <c r="AI36" s="45"/>
      <c r="AJ36" s="45"/>
      <c r="AK36" s="46">
        <v>14490000</v>
      </c>
      <c r="AL36" s="46">
        <v>14490000</v>
      </c>
      <c r="AM36" s="48">
        <v>5532000</v>
      </c>
      <c r="AN36" s="48">
        <v>5499900</v>
      </c>
    </row>
    <row r="37" spans="1:40" s="89" customFormat="1" ht="36.75" customHeight="1">
      <c r="A37" s="86" t="s">
        <v>499</v>
      </c>
      <c r="B37" s="29"/>
      <c r="C37" s="29"/>
      <c r="D37" s="23"/>
      <c r="E37" s="87">
        <f t="shared" si="2"/>
        <v>48971000</v>
      </c>
      <c r="F37" s="87">
        <f t="shared" si="2"/>
        <v>48970050.100000001</v>
      </c>
      <c r="G37" s="39"/>
      <c r="H37" s="39"/>
      <c r="I37" s="35"/>
      <c r="J37" s="35"/>
      <c r="K37" s="35">
        <v>2343000</v>
      </c>
      <c r="L37" s="88">
        <v>2343000</v>
      </c>
      <c r="M37" s="71"/>
      <c r="N37" s="43"/>
      <c r="O37" s="39"/>
      <c r="P37" s="39"/>
      <c r="Q37" s="35"/>
      <c r="R37" s="35"/>
      <c r="S37" s="43"/>
      <c r="T37" s="43"/>
      <c r="U37" s="43"/>
      <c r="V37" s="43"/>
      <c r="W37" s="43">
        <v>46628000</v>
      </c>
      <c r="X37" s="43">
        <v>46627050.100000001</v>
      </c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5"/>
      <c r="AJ37" s="45"/>
      <c r="AK37" s="46"/>
      <c r="AL37" s="46"/>
      <c r="AM37" s="70"/>
      <c r="AN37" s="70"/>
    </row>
    <row r="38" spans="1:40" s="89" customFormat="1" ht="18" customHeight="1">
      <c r="A38" s="86" t="s">
        <v>500</v>
      </c>
      <c r="B38" s="29"/>
      <c r="C38" s="29"/>
      <c r="D38" s="23"/>
      <c r="E38" s="87">
        <f t="shared" si="2"/>
        <v>48971000</v>
      </c>
      <c r="F38" s="87">
        <f t="shared" si="2"/>
        <v>48970050.100000001</v>
      </c>
      <c r="G38" s="39"/>
      <c r="H38" s="39"/>
      <c r="I38" s="35"/>
      <c r="J38" s="35"/>
      <c r="K38" s="35">
        <v>2343000</v>
      </c>
      <c r="L38" s="88">
        <v>2343000</v>
      </c>
      <c r="M38" s="71"/>
      <c r="N38" s="43"/>
      <c r="O38" s="39"/>
      <c r="P38" s="39"/>
      <c r="Q38" s="35"/>
      <c r="R38" s="35"/>
      <c r="S38" s="43"/>
      <c r="T38" s="43"/>
      <c r="U38" s="43"/>
      <c r="V38" s="43"/>
      <c r="W38" s="43">
        <v>46628000</v>
      </c>
      <c r="X38" s="43">
        <v>46627050.100000001</v>
      </c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5"/>
      <c r="AJ38" s="45"/>
      <c r="AK38" s="46"/>
      <c r="AL38" s="46"/>
      <c r="AM38" s="70"/>
      <c r="AN38" s="70"/>
    </row>
    <row r="39" spans="1:40" s="89" customFormat="1" ht="22.5" customHeight="1">
      <c r="A39" s="86" t="s">
        <v>501</v>
      </c>
      <c r="B39" s="29"/>
      <c r="C39" s="29"/>
      <c r="D39" s="23"/>
      <c r="E39" s="87">
        <f t="shared" si="2"/>
        <v>870068200</v>
      </c>
      <c r="F39" s="87">
        <f t="shared" si="2"/>
        <v>869904361.72000003</v>
      </c>
      <c r="G39" s="43">
        <v>55950000</v>
      </c>
      <c r="H39" s="43">
        <v>55950000</v>
      </c>
      <c r="I39" s="35">
        <v>386414000</v>
      </c>
      <c r="J39" s="35">
        <v>386414000</v>
      </c>
      <c r="K39" s="35">
        <v>22676000</v>
      </c>
      <c r="L39" s="88">
        <v>22676000</v>
      </c>
      <c r="M39" s="71"/>
      <c r="N39" s="43"/>
      <c r="O39" s="39">
        <v>10299000</v>
      </c>
      <c r="P39" s="39">
        <v>10298214</v>
      </c>
      <c r="Q39" s="35">
        <v>107928000</v>
      </c>
      <c r="R39" s="35">
        <v>107922550</v>
      </c>
      <c r="S39" s="43">
        <v>31392000</v>
      </c>
      <c r="T39" s="43">
        <v>31267015</v>
      </c>
      <c r="U39" s="43">
        <v>30430000</v>
      </c>
      <c r="V39" s="43">
        <v>30430000</v>
      </c>
      <c r="W39" s="43"/>
      <c r="X39" s="43"/>
      <c r="Y39" s="43">
        <v>31857000</v>
      </c>
      <c r="Z39" s="43">
        <v>31856553.719999999</v>
      </c>
      <c r="AA39" s="35">
        <v>90260000</v>
      </c>
      <c r="AB39" s="43">
        <v>90260000</v>
      </c>
      <c r="AC39" s="43"/>
      <c r="AD39" s="43"/>
      <c r="AE39" s="43">
        <v>82840200</v>
      </c>
      <c r="AF39" s="35">
        <v>82840129</v>
      </c>
      <c r="AG39" s="43"/>
      <c r="AH39" s="43"/>
      <c r="AI39" s="45"/>
      <c r="AJ39" s="45"/>
      <c r="AK39" s="46">
        <v>14490000</v>
      </c>
      <c r="AL39" s="46">
        <v>14490000</v>
      </c>
      <c r="AM39" s="48">
        <v>5532000</v>
      </c>
      <c r="AN39" s="48">
        <v>5499900</v>
      </c>
    </row>
    <row r="40" spans="1:40" ht="18" customHeight="1">
      <c r="A40" s="28" t="s">
        <v>500</v>
      </c>
      <c r="B40" s="29"/>
      <c r="C40" s="29"/>
      <c r="D40" s="23"/>
      <c r="E40" s="30">
        <f t="shared" si="2"/>
        <v>859921200</v>
      </c>
      <c r="F40" s="30">
        <f t="shared" si="2"/>
        <v>859882346.72000003</v>
      </c>
      <c r="G40" s="43">
        <v>55950000</v>
      </c>
      <c r="H40" s="44">
        <v>55950000</v>
      </c>
      <c r="I40" s="35">
        <v>386414000</v>
      </c>
      <c r="J40" s="40">
        <v>386414000</v>
      </c>
      <c r="K40" s="35">
        <v>22676000</v>
      </c>
      <c r="L40" s="36">
        <v>22676000</v>
      </c>
      <c r="M40" s="71"/>
      <c r="N40" s="44"/>
      <c r="O40" s="39">
        <v>10299000</v>
      </c>
      <c r="P40" s="32">
        <v>10298214</v>
      </c>
      <c r="Q40" s="35">
        <v>107928000</v>
      </c>
      <c r="R40" s="40">
        <v>107922550</v>
      </c>
      <c r="S40" s="43">
        <v>21245000</v>
      </c>
      <c r="T40" s="44">
        <v>21245000</v>
      </c>
      <c r="U40" s="43">
        <v>30430000</v>
      </c>
      <c r="V40" s="44">
        <v>30430000</v>
      </c>
      <c r="W40" s="43"/>
      <c r="X40" s="44"/>
      <c r="Y40" s="43">
        <v>31857000</v>
      </c>
      <c r="Z40" s="44">
        <v>31856553.719999999</v>
      </c>
      <c r="AA40" s="35">
        <v>90260000</v>
      </c>
      <c r="AB40" s="44">
        <v>90260000</v>
      </c>
      <c r="AC40" s="43"/>
      <c r="AD40" s="44"/>
      <c r="AE40" s="43">
        <v>82840200</v>
      </c>
      <c r="AF40" s="40">
        <v>82840129</v>
      </c>
      <c r="AG40" s="43"/>
      <c r="AH40" s="44"/>
      <c r="AI40" s="45"/>
      <c r="AJ40" s="38"/>
      <c r="AK40" s="46">
        <v>14490000</v>
      </c>
      <c r="AL40" s="72">
        <v>14490000</v>
      </c>
      <c r="AM40" s="48">
        <v>5532000</v>
      </c>
      <c r="AN40" s="49">
        <v>5499900</v>
      </c>
    </row>
    <row r="41" spans="1:40" ht="36.75" customHeight="1">
      <c r="A41" s="28" t="s">
        <v>526</v>
      </c>
      <c r="B41" s="29"/>
      <c r="C41" s="29"/>
      <c r="D41" s="23"/>
      <c r="E41" s="30">
        <f t="shared" si="2"/>
        <v>2279000</v>
      </c>
      <c r="F41" s="30">
        <f t="shared" si="2"/>
        <v>2154480</v>
      </c>
      <c r="G41" s="83"/>
      <c r="H41" s="84"/>
      <c r="I41" s="35"/>
      <c r="J41" s="40"/>
      <c r="K41" s="35"/>
      <c r="L41" s="36"/>
      <c r="M41" s="71"/>
      <c r="N41" s="44"/>
      <c r="O41" s="39"/>
      <c r="P41" s="32"/>
      <c r="Q41" s="35"/>
      <c r="R41" s="40"/>
      <c r="S41" s="43">
        <v>2279000</v>
      </c>
      <c r="T41" s="44">
        <v>2154480</v>
      </c>
      <c r="U41" s="43"/>
      <c r="V41" s="44"/>
      <c r="W41" s="43"/>
      <c r="X41" s="44"/>
      <c r="Y41" s="43"/>
      <c r="Z41" s="44"/>
      <c r="AA41" s="43"/>
      <c r="AB41" s="44"/>
      <c r="AC41" s="43"/>
      <c r="AD41" s="44"/>
      <c r="AE41" s="43"/>
      <c r="AF41" s="44"/>
      <c r="AG41" s="43"/>
      <c r="AH41" s="44"/>
      <c r="AI41" s="45"/>
      <c r="AJ41" s="38"/>
      <c r="AK41" s="46"/>
      <c r="AL41" s="72"/>
      <c r="AM41" s="70"/>
      <c r="AN41" s="23"/>
    </row>
    <row r="42" spans="1:40" ht="36.75" customHeight="1">
      <c r="A42" s="28" t="s">
        <v>527</v>
      </c>
      <c r="B42" s="29"/>
      <c r="C42" s="29"/>
      <c r="D42" s="23"/>
      <c r="E42" s="30">
        <f t="shared" si="2"/>
        <v>7868000</v>
      </c>
      <c r="F42" s="30">
        <f t="shared" si="2"/>
        <v>7867535</v>
      </c>
      <c r="G42" s="83"/>
      <c r="H42" s="84"/>
      <c r="I42" s="35"/>
      <c r="J42" s="40"/>
      <c r="K42" s="35"/>
      <c r="L42" s="36"/>
      <c r="M42" s="71"/>
      <c r="N42" s="44"/>
      <c r="O42" s="39"/>
      <c r="P42" s="32"/>
      <c r="Q42" s="35"/>
      <c r="R42" s="40"/>
      <c r="S42" s="43">
        <v>7868000</v>
      </c>
      <c r="T42" s="44">
        <v>7867535</v>
      </c>
      <c r="U42" s="43"/>
      <c r="V42" s="44"/>
      <c r="W42" s="43"/>
      <c r="X42" s="44"/>
      <c r="Y42" s="43"/>
      <c r="Z42" s="44"/>
      <c r="AA42" s="43"/>
      <c r="AB42" s="44"/>
      <c r="AC42" s="43"/>
      <c r="AD42" s="44"/>
      <c r="AE42" s="43"/>
      <c r="AF42" s="44"/>
      <c r="AG42" s="43"/>
      <c r="AH42" s="44"/>
      <c r="AI42" s="45"/>
      <c r="AJ42" s="38"/>
      <c r="AK42" s="46"/>
      <c r="AL42" s="72"/>
      <c r="AM42" s="70"/>
      <c r="AN42" s="23"/>
    </row>
    <row r="43" spans="1:40" s="102" customFormat="1" ht="30" customHeight="1">
      <c r="A43" s="90" t="s">
        <v>528</v>
      </c>
      <c r="B43" s="91"/>
      <c r="C43" s="91"/>
      <c r="D43" s="23"/>
      <c r="E43" s="92">
        <f t="shared" si="2"/>
        <v>3463832000</v>
      </c>
      <c r="F43" s="92">
        <f t="shared" si="2"/>
        <v>3463831380</v>
      </c>
      <c r="G43" s="93"/>
      <c r="H43" s="93"/>
      <c r="I43" s="94"/>
      <c r="J43" s="94"/>
      <c r="K43" s="94"/>
      <c r="L43" s="95"/>
      <c r="M43" s="96"/>
      <c r="N43" s="97"/>
      <c r="O43" s="98"/>
      <c r="P43" s="98"/>
      <c r="Q43" s="94"/>
      <c r="R43" s="94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9">
        <v>3463832000</v>
      </c>
      <c r="AJ43" s="99">
        <v>3463831380</v>
      </c>
      <c r="AK43" s="100"/>
      <c r="AL43" s="100"/>
      <c r="AM43" s="101"/>
      <c r="AN43" s="101"/>
    </row>
    <row r="44" spans="1:40" s="102" customFormat="1" ht="30" customHeight="1">
      <c r="A44" s="90" t="s">
        <v>499</v>
      </c>
      <c r="B44" s="91"/>
      <c r="C44" s="91"/>
      <c r="D44" s="23"/>
      <c r="E44" s="92">
        <f t="shared" si="2"/>
        <v>241854000</v>
      </c>
      <c r="F44" s="92">
        <f t="shared" si="2"/>
        <v>241854000</v>
      </c>
      <c r="G44" s="93"/>
      <c r="H44" s="93"/>
      <c r="I44" s="94"/>
      <c r="J44" s="94"/>
      <c r="K44" s="94"/>
      <c r="L44" s="95"/>
      <c r="M44" s="96"/>
      <c r="N44" s="97"/>
      <c r="O44" s="98"/>
      <c r="P44" s="98"/>
      <c r="Q44" s="94"/>
      <c r="R44" s="94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9">
        <v>241854000</v>
      </c>
      <c r="AJ44" s="99">
        <v>241854000</v>
      </c>
      <c r="AK44" s="100"/>
      <c r="AL44" s="100"/>
      <c r="AM44" s="101"/>
      <c r="AN44" s="101"/>
    </row>
    <row r="45" spans="1:40" s="102" customFormat="1" ht="36.75" customHeight="1">
      <c r="A45" s="90" t="s">
        <v>529</v>
      </c>
      <c r="B45" s="91"/>
      <c r="C45" s="91"/>
      <c r="D45" s="23"/>
      <c r="E45" s="92">
        <f t="shared" si="2"/>
        <v>241854000</v>
      </c>
      <c r="F45" s="92">
        <f t="shared" si="2"/>
        <v>241854000</v>
      </c>
      <c r="G45" s="93"/>
      <c r="H45" s="93"/>
      <c r="I45" s="94"/>
      <c r="J45" s="94"/>
      <c r="K45" s="94"/>
      <c r="L45" s="95"/>
      <c r="M45" s="96"/>
      <c r="N45" s="97"/>
      <c r="O45" s="98"/>
      <c r="P45" s="98"/>
      <c r="Q45" s="94"/>
      <c r="R45" s="94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9">
        <v>241854000</v>
      </c>
      <c r="AJ45" s="99">
        <v>241854000</v>
      </c>
      <c r="AK45" s="100"/>
      <c r="AL45" s="100"/>
      <c r="AM45" s="101"/>
      <c r="AN45" s="101"/>
    </row>
    <row r="46" spans="1:40" s="102" customFormat="1" ht="21" customHeight="1">
      <c r="A46" s="90" t="s">
        <v>501</v>
      </c>
      <c r="B46" s="91"/>
      <c r="C46" s="91"/>
      <c r="D46" s="23"/>
      <c r="E46" s="92">
        <f t="shared" si="2"/>
        <v>3221978000</v>
      </c>
      <c r="F46" s="92">
        <f t="shared" si="2"/>
        <v>3221977380</v>
      </c>
      <c r="G46" s="93"/>
      <c r="H46" s="93"/>
      <c r="I46" s="94"/>
      <c r="J46" s="94"/>
      <c r="K46" s="94"/>
      <c r="L46" s="95"/>
      <c r="M46" s="96"/>
      <c r="N46" s="97"/>
      <c r="O46" s="98"/>
      <c r="P46" s="98"/>
      <c r="Q46" s="94"/>
      <c r="R46" s="94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9">
        <v>3221978000</v>
      </c>
      <c r="AJ46" s="99">
        <v>3221977380</v>
      </c>
      <c r="AK46" s="100"/>
      <c r="AL46" s="100"/>
      <c r="AM46" s="101"/>
      <c r="AN46" s="101"/>
    </row>
    <row r="47" spans="1:40" ht="36.75" customHeight="1">
      <c r="A47" s="103" t="s">
        <v>530</v>
      </c>
      <c r="B47" s="91"/>
      <c r="C47" s="91"/>
      <c r="D47" s="23"/>
      <c r="E47" s="30">
        <f t="shared" si="2"/>
        <v>2497241000</v>
      </c>
      <c r="F47" s="30">
        <f t="shared" si="2"/>
        <v>2497240380</v>
      </c>
      <c r="G47" s="83"/>
      <c r="H47" s="84"/>
      <c r="I47" s="35"/>
      <c r="J47" s="40"/>
      <c r="K47" s="35"/>
      <c r="L47" s="36"/>
      <c r="M47" s="71"/>
      <c r="N47" s="44"/>
      <c r="O47" s="39"/>
      <c r="P47" s="32"/>
      <c r="Q47" s="35"/>
      <c r="R47" s="40"/>
      <c r="S47" s="43"/>
      <c r="T47" s="4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43"/>
      <c r="AH47" s="44"/>
      <c r="AI47" s="45">
        <v>2497241000</v>
      </c>
      <c r="AJ47" s="38">
        <v>2497240380</v>
      </c>
      <c r="AK47" s="46"/>
      <c r="AL47" s="72"/>
      <c r="AM47" s="70"/>
      <c r="AN47" s="23"/>
    </row>
    <row r="48" spans="1:40" ht="36.75" customHeight="1">
      <c r="A48" s="103" t="s">
        <v>529</v>
      </c>
      <c r="B48" s="91"/>
      <c r="C48" s="91"/>
      <c r="D48" s="23"/>
      <c r="E48" s="30">
        <f t="shared" si="2"/>
        <v>724737000</v>
      </c>
      <c r="F48" s="30">
        <f t="shared" si="2"/>
        <v>724737000</v>
      </c>
      <c r="G48" s="83"/>
      <c r="H48" s="84"/>
      <c r="I48" s="35"/>
      <c r="J48" s="40"/>
      <c r="K48" s="35"/>
      <c r="L48" s="36"/>
      <c r="M48" s="71"/>
      <c r="N48" s="44"/>
      <c r="O48" s="39"/>
      <c r="P48" s="32"/>
      <c r="Q48" s="35"/>
      <c r="R48" s="40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5">
        <v>724737000</v>
      </c>
      <c r="AJ48" s="38">
        <v>724737000</v>
      </c>
      <c r="AK48" s="46"/>
      <c r="AL48" s="72"/>
      <c r="AM48" s="70"/>
      <c r="AN48" s="23"/>
    </row>
    <row r="49" spans="1:40" s="89" customFormat="1" ht="39" customHeight="1">
      <c r="A49" s="104" t="s">
        <v>531</v>
      </c>
      <c r="B49" s="91"/>
      <c r="C49" s="91"/>
      <c r="D49" s="23"/>
      <c r="E49" s="87">
        <f t="shared" si="2"/>
        <v>108416000</v>
      </c>
      <c r="F49" s="87">
        <f t="shared" si="2"/>
        <v>108415280</v>
      </c>
      <c r="G49" s="83"/>
      <c r="H49" s="83"/>
      <c r="I49" s="35"/>
      <c r="J49" s="35"/>
      <c r="K49" s="35"/>
      <c r="L49" s="88"/>
      <c r="M49" s="71"/>
      <c r="N49" s="43"/>
      <c r="O49" s="39"/>
      <c r="P49" s="39"/>
      <c r="Q49" s="35"/>
      <c r="R49" s="35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5">
        <v>108416000</v>
      </c>
      <c r="AJ49" s="45">
        <v>108415280</v>
      </c>
      <c r="AK49" s="46"/>
      <c r="AL49" s="46"/>
      <c r="AM49" s="70"/>
      <c r="AN49" s="70"/>
    </row>
    <row r="50" spans="1:40" s="89" customFormat="1" ht="18" customHeight="1">
      <c r="A50" s="104" t="s">
        <v>501</v>
      </c>
      <c r="B50" s="91"/>
      <c r="C50" s="91"/>
      <c r="D50" s="23"/>
      <c r="E50" s="87">
        <f t="shared" si="2"/>
        <v>108416000</v>
      </c>
      <c r="F50" s="87">
        <f t="shared" si="2"/>
        <v>108415280</v>
      </c>
      <c r="G50" s="83"/>
      <c r="H50" s="83"/>
      <c r="I50" s="35"/>
      <c r="J50" s="35"/>
      <c r="K50" s="35"/>
      <c r="L50" s="88"/>
      <c r="M50" s="71"/>
      <c r="N50" s="43"/>
      <c r="O50" s="39"/>
      <c r="P50" s="39"/>
      <c r="Q50" s="35"/>
      <c r="R50" s="35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5">
        <v>108416000</v>
      </c>
      <c r="AJ50" s="45">
        <v>108415280</v>
      </c>
      <c r="AK50" s="46"/>
      <c r="AL50" s="46"/>
      <c r="AM50" s="70"/>
      <c r="AN50" s="70"/>
    </row>
    <row r="51" spans="1:40" ht="18" customHeight="1">
      <c r="A51" s="103" t="s">
        <v>500</v>
      </c>
      <c r="B51" s="91"/>
      <c r="C51" s="91"/>
      <c r="D51" s="23"/>
      <c r="E51" s="30">
        <f t="shared" si="2"/>
        <v>105934000</v>
      </c>
      <c r="F51" s="30">
        <f t="shared" si="2"/>
        <v>105934000</v>
      </c>
      <c r="G51" s="83"/>
      <c r="H51" s="84"/>
      <c r="I51" s="35"/>
      <c r="J51" s="40"/>
      <c r="K51" s="35"/>
      <c r="L51" s="36"/>
      <c r="M51" s="71"/>
      <c r="N51" s="44"/>
      <c r="O51" s="39"/>
      <c r="P51" s="32"/>
      <c r="Q51" s="35"/>
      <c r="R51" s="40"/>
      <c r="S51" s="43"/>
      <c r="T51" s="44"/>
      <c r="U51" s="43"/>
      <c r="V51" s="44"/>
      <c r="W51" s="43"/>
      <c r="X51" s="44"/>
      <c r="Y51" s="43"/>
      <c r="Z51" s="44"/>
      <c r="AA51" s="43"/>
      <c r="AB51" s="44"/>
      <c r="AC51" s="43"/>
      <c r="AD51" s="44"/>
      <c r="AE51" s="43"/>
      <c r="AF51" s="44"/>
      <c r="AG51" s="43"/>
      <c r="AH51" s="44"/>
      <c r="AI51" s="45">
        <v>105934000</v>
      </c>
      <c r="AJ51" s="38">
        <v>105934000</v>
      </c>
      <c r="AK51" s="46"/>
      <c r="AL51" s="72"/>
      <c r="AM51" s="70"/>
      <c r="AN51" s="23"/>
    </row>
    <row r="52" spans="1:40" ht="27" customHeight="1">
      <c r="A52" s="103" t="s">
        <v>519</v>
      </c>
      <c r="B52" s="91"/>
      <c r="C52" s="91"/>
      <c r="D52" s="23"/>
      <c r="E52" s="30">
        <f t="shared" si="2"/>
        <v>1482000</v>
      </c>
      <c r="F52" s="30">
        <f t="shared" si="2"/>
        <v>1481280</v>
      </c>
      <c r="G52" s="83"/>
      <c r="H52" s="84"/>
      <c r="I52" s="35"/>
      <c r="J52" s="40"/>
      <c r="K52" s="35"/>
      <c r="L52" s="36"/>
      <c r="M52" s="71"/>
      <c r="N52" s="44"/>
      <c r="O52" s="39"/>
      <c r="P52" s="32"/>
      <c r="Q52" s="35"/>
      <c r="R52" s="40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  <c r="AE52" s="43"/>
      <c r="AF52" s="44"/>
      <c r="AG52" s="43"/>
      <c r="AH52" s="44"/>
      <c r="AI52" s="45">
        <v>1482000</v>
      </c>
      <c r="AJ52" s="38">
        <v>1481280</v>
      </c>
      <c r="AK52" s="46"/>
      <c r="AL52" s="72"/>
      <c r="AM52" s="70"/>
      <c r="AN52" s="23"/>
    </row>
    <row r="53" spans="1:40" ht="36.75" customHeight="1">
      <c r="A53" s="103" t="s">
        <v>532</v>
      </c>
      <c r="B53" s="91"/>
      <c r="C53" s="91"/>
      <c r="D53" s="23"/>
      <c r="E53" s="30">
        <f t="shared" si="2"/>
        <v>1000000</v>
      </c>
      <c r="F53" s="30">
        <f t="shared" si="2"/>
        <v>1000000</v>
      </c>
      <c r="G53" s="83"/>
      <c r="H53" s="84"/>
      <c r="I53" s="35"/>
      <c r="J53" s="40"/>
      <c r="K53" s="35"/>
      <c r="L53" s="36"/>
      <c r="M53" s="71"/>
      <c r="N53" s="44"/>
      <c r="O53" s="39"/>
      <c r="P53" s="32"/>
      <c r="Q53" s="35"/>
      <c r="R53" s="40"/>
      <c r="S53" s="43"/>
      <c r="T53" s="44"/>
      <c r="U53" s="43"/>
      <c r="V53" s="44"/>
      <c r="W53" s="43"/>
      <c r="X53" s="44"/>
      <c r="Y53" s="43"/>
      <c r="Z53" s="44"/>
      <c r="AA53" s="43"/>
      <c r="AB53" s="44"/>
      <c r="AC53" s="43"/>
      <c r="AD53" s="44"/>
      <c r="AE53" s="43"/>
      <c r="AF53" s="44"/>
      <c r="AG53" s="43"/>
      <c r="AH53" s="44"/>
      <c r="AI53" s="45">
        <v>1000000</v>
      </c>
      <c r="AJ53" s="38">
        <v>1000000</v>
      </c>
      <c r="AK53" s="46"/>
      <c r="AL53" s="72"/>
      <c r="AM53" s="70"/>
      <c r="AN53" s="23"/>
    </row>
    <row r="54" spans="1:40" s="59" customFormat="1" ht="27.75" customHeight="1">
      <c r="A54" s="50" t="s">
        <v>533</v>
      </c>
      <c r="B54" s="29"/>
      <c r="C54" s="29"/>
      <c r="D54" s="23"/>
      <c r="E54" s="51">
        <f t="shared" si="2"/>
        <v>1983593800</v>
      </c>
      <c r="F54" s="51">
        <f t="shared" si="2"/>
        <v>1983009500.8100002</v>
      </c>
      <c r="G54" s="105"/>
      <c r="H54" s="105"/>
      <c r="I54" s="56"/>
      <c r="J54" s="56"/>
      <c r="K54" s="56"/>
      <c r="L54" s="106"/>
      <c r="M54" s="55"/>
      <c r="N54" s="56"/>
      <c r="O54" s="56"/>
      <c r="P54" s="56"/>
      <c r="Q54" s="56"/>
      <c r="R54" s="56"/>
      <c r="S54" s="56">
        <v>180152000</v>
      </c>
      <c r="T54" s="56">
        <v>180152000</v>
      </c>
      <c r="U54" s="56"/>
      <c r="V54" s="56"/>
      <c r="W54" s="56">
        <v>475362000</v>
      </c>
      <c r="X54" s="56">
        <v>474927545.95999998</v>
      </c>
      <c r="Y54" s="56">
        <v>297204000</v>
      </c>
      <c r="Z54" s="56">
        <v>297201957.43000001</v>
      </c>
      <c r="AA54" s="53">
        <v>491068000</v>
      </c>
      <c r="AB54" s="56">
        <v>491065367.85000002</v>
      </c>
      <c r="AC54" s="53">
        <v>322013000</v>
      </c>
      <c r="AD54" s="53">
        <v>321867829.56999999</v>
      </c>
      <c r="AE54" s="56">
        <v>217794800</v>
      </c>
      <c r="AF54" s="53">
        <v>217794800</v>
      </c>
      <c r="AG54" s="56"/>
      <c r="AH54" s="56"/>
      <c r="AI54" s="57"/>
      <c r="AJ54" s="57"/>
      <c r="AK54" s="47"/>
      <c r="AL54" s="47"/>
      <c r="AM54" s="107"/>
      <c r="AN54" s="107"/>
    </row>
    <row r="55" spans="1:40" ht="36.75" customHeight="1">
      <c r="A55" s="60" t="s">
        <v>499</v>
      </c>
      <c r="B55" s="29" t="str">
        <f>'[28]МБ-здрав'!$G$19</f>
        <v>HP 6</v>
      </c>
      <c r="C55" s="29"/>
      <c r="D55" s="61" t="s">
        <v>442</v>
      </c>
      <c r="E55" s="62">
        <f t="shared" si="2"/>
        <v>80628000</v>
      </c>
      <c r="F55" s="62">
        <f t="shared" si="2"/>
        <v>80165406.960000008</v>
      </c>
      <c r="G55" s="108"/>
      <c r="H55" s="108"/>
      <c r="I55" s="63"/>
      <c r="J55" s="63"/>
      <c r="K55" s="63"/>
      <c r="L55" s="109"/>
      <c r="M55" s="66"/>
      <c r="N55" s="63"/>
      <c r="O55" s="63"/>
      <c r="P55" s="63"/>
      <c r="Q55" s="63"/>
      <c r="R55" s="63"/>
      <c r="S55" s="63">
        <v>8165000</v>
      </c>
      <c r="T55" s="63">
        <v>8165000</v>
      </c>
      <c r="U55" s="63"/>
      <c r="V55" s="63"/>
      <c r="W55" s="63">
        <v>15998000</v>
      </c>
      <c r="X55" s="63">
        <v>15563545.960000001</v>
      </c>
      <c r="Y55" s="63">
        <v>13169000</v>
      </c>
      <c r="Z55" s="63">
        <v>13169000</v>
      </c>
      <c r="AA55" s="64">
        <v>24270000</v>
      </c>
      <c r="AB55" s="63">
        <v>24269394</v>
      </c>
      <c r="AC55" s="64">
        <v>10916000</v>
      </c>
      <c r="AD55" s="64">
        <v>10888467</v>
      </c>
      <c r="AE55" s="63">
        <v>8110000</v>
      </c>
      <c r="AF55" s="64">
        <v>8110000</v>
      </c>
      <c r="AG55" s="63"/>
      <c r="AH55" s="63"/>
      <c r="AI55" s="68"/>
      <c r="AJ55" s="68"/>
      <c r="AK55" s="46"/>
      <c r="AL55" s="72"/>
      <c r="AM55" s="70"/>
      <c r="AN55" s="23"/>
    </row>
    <row r="56" spans="1:40" ht="24" customHeight="1">
      <c r="A56" s="28" t="s">
        <v>502</v>
      </c>
      <c r="B56" s="29"/>
      <c r="C56" s="29"/>
      <c r="D56" s="61"/>
      <c r="E56" s="30">
        <f t="shared" si="2"/>
        <v>50182000</v>
      </c>
      <c r="F56" s="30">
        <f t="shared" si="2"/>
        <v>50180194</v>
      </c>
      <c r="G56" s="83"/>
      <c r="H56" s="84"/>
      <c r="I56" s="43"/>
      <c r="J56" s="44"/>
      <c r="K56" s="43"/>
      <c r="L56" s="85"/>
      <c r="M56" s="71"/>
      <c r="N56" s="44"/>
      <c r="O56" s="43"/>
      <c r="P56" s="44"/>
      <c r="Q56" s="43"/>
      <c r="R56" s="44"/>
      <c r="S56" s="43">
        <v>6805000</v>
      </c>
      <c r="T56" s="44">
        <v>6805000</v>
      </c>
      <c r="U56" s="43"/>
      <c r="V56" s="44"/>
      <c r="W56" s="43"/>
      <c r="X56" s="44"/>
      <c r="Y56" s="43">
        <v>12009000</v>
      </c>
      <c r="Z56" s="44">
        <v>12009000</v>
      </c>
      <c r="AA56" s="35">
        <v>21523000</v>
      </c>
      <c r="AB56" s="44">
        <v>21523000</v>
      </c>
      <c r="AC56" s="35">
        <v>9845000</v>
      </c>
      <c r="AD56" s="40">
        <v>9843194</v>
      </c>
      <c r="AE56" s="43"/>
      <c r="AF56" s="44"/>
      <c r="AG56" s="43"/>
      <c r="AH56" s="44"/>
      <c r="AI56" s="45"/>
      <c r="AJ56" s="38"/>
      <c r="AK56" s="46"/>
      <c r="AL56" s="72"/>
      <c r="AM56" s="70"/>
      <c r="AN56" s="23"/>
    </row>
    <row r="57" spans="1:40" ht="24" customHeight="1">
      <c r="A57" s="28" t="s">
        <v>504</v>
      </c>
      <c r="B57" s="29"/>
      <c r="C57" s="29"/>
      <c r="D57" s="61"/>
      <c r="E57" s="30">
        <f t="shared" si="2"/>
        <v>1768000</v>
      </c>
      <c r="F57" s="30">
        <f t="shared" si="2"/>
        <v>1768000</v>
      </c>
      <c r="G57" s="83"/>
      <c r="H57" s="84"/>
      <c r="I57" s="43"/>
      <c r="J57" s="44"/>
      <c r="K57" s="43"/>
      <c r="L57" s="85"/>
      <c r="M57" s="71"/>
      <c r="N57" s="44"/>
      <c r="O57" s="43"/>
      <c r="P57" s="44"/>
      <c r="Q57" s="43"/>
      <c r="R57" s="44"/>
      <c r="S57" s="43">
        <v>1200000</v>
      </c>
      <c r="T57" s="44">
        <v>1200000</v>
      </c>
      <c r="U57" s="43"/>
      <c r="V57" s="44"/>
      <c r="W57" s="43"/>
      <c r="X57" s="44"/>
      <c r="Y57" s="43"/>
      <c r="Z57" s="44"/>
      <c r="AA57" s="43"/>
      <c r="AB57" s="44"/>
      <c r="AC57" s="35">
        <v>568000</v>
      </c>
      <c r="AD57" s="40">
        <v>568000</v>
      </c>
      <c r="AE57" s="43"/>
      <c r="AF57" s="44"/>
      <c r="AG57" s="43"/>
      <c r="AH57" s="44"/>
      <c r="AI57" s="45"/>
      <c r="AJ57" s="38"/>
      <c r="AK57" s="46"/>
      <c r="AL57" s="72"/>
      <c r="AM57" s="70"/>
      <c r="AN57" s="23"/>
    </row>
    <row r="58" spans="1:40" ht="24" customHeight="1">
      <c r="A58" s="28" t="s">
        <v>505</v>
      </c>
      <c r="B58" s="29"/>
      <c r="C58" s="29"/>
      <c r="D58" s="61"/>
      <c r="E58" s="30">
        <f t="shared" si="2"/>
        <v>2968000</v>
      </c>
      <c r="F58" s="30">
        <f t="shared" si="2"/>
        <v>2967276</v>
      </c>
      <c r="G58" s="83"/>
      <c r="H58" s="84"/>
      <c r="I58" s="43"/>
      <c r="J58" s="44"/>
      <c r="K58" s="43"/>
      <c r="L58" s="85"/>
      <c r="M58" s="71"/>
      <c r="N58" s="44"/>
      <c r="O58" s="43"/>
      <c r="P58" s="44"/>
      <c r="Q58" s="43"/>
      <c r="R58" s="44"/>
      <c r="S58" s="43">
        <v>160000</v>
      </c>
      <c r="T58" s="44">
        <v>160000</v>
      </c>
      <c r="U58" s="43"/>
      <c r="V58" s="44"/>
      <c r="W58" s="43"/>
      <c r="X58" s="44"/>
      <c r="Y58" s="43">
        <v>600000</v>
      </c>
      <c r="Z58" s="44">
        <v>600000</v>
      </c>
      <c r="AA58" s="35">
        <v>1885000</v>
      </c>
      <c r="AB58" s="44">
        <v>1885000</v>
      </c>
      <c r="AC58" s="35">
        <v>323000</v>
      </c>
      <c r="AD58" s="40">
        <v>322276</v>
      </c>
      <c r="AE58" s="43"/>
      <c r="AF58" s="44"/>
      <c r="AG58" s="43"/>
      <c r="AH58" s="44"/>
      <c r="AI58" s="45"/>
      <c r="AJ58" s="38"/>
      <c r="AK58" s="46"/>
      <c r="AL58" s="72"/>
      <c r="AM58" s="70"/>
      <c r="AN58" s="23"/>
    </row>
    <row r="59" spans="1:40" ht="36.75" customHeight="1">
      <c r="A59" s="28" t="s">
        <v>506</v>
      </c>
      <c r="B59" s="29"/>
      <c r="C59" s="29"/>
      <c r="D59" s="61"/>
      <c r="E59" s="30">
        <f t="shared" si="2"/>
        <v>945000</v>
      </c>
      <c r="F59" s="30">
        <f t="shared" si="2"/>
        <v>922784</v>
      </c>
      <c r="G59" s="83"/>
      <c r="H59" s="84"/>
      <c r="I59" s="43"/>
      <c r="J59" s="44"/>
      <c r="K59" s="43"/>
      <c r="L59" s="85"/>
      <c r="M59" s="71"/>
      <c r="N59" s="44"/>
      <c r="O59" s="43"/>
      <c r="P59" s="44"/>
      <c r="Q59" s="43"/>
      <c r="R59" s="44"/>
      <c r="S59" s="43"/>
      <c r="T59" s="44"/>
      <c r="U59" s="43"/>
      <c r="V59" s="44"/>
      <c r="W59" s="43"/>
      <c r="X59" s="44"/>
      <c r="Y59" s="43">
        <v>360000</v>
      </c>
      <c r="Z59" s="44">
        <v>360000</v>
      </c>
      <c r="AA59" s="35">
        <v>408000</v>
      </c>
      <c r="AB59" s="44">
        <v>407787</v>
      </c>
      <c r="AC59" s="35">
        <v>177000</v>
      </c>
      <c r="AD59" s="40">
        <v>154997</v>
      </c>
      <c r="AE59" s="43"/>
      <c r="AF59" s="44"/>
      <c r="AG59" s="43"/>
      <c r="AH59" s="44"/>
      <c r="AI59" s="45"/>
      <c r="AJ59" s="38"/>
      <c r="AK59" s="46"/>
      <c r="AL59" s="72"/>
      <c r="AM59" s="70"/>
      <c r="AN59" s="23"/>
    </row>
    <row r="60" spans="1:40" ht="36.75" customHeight="1">
      <c r="A60" s="28" t="s">
        <v>508</v>
      </c>
      <c r="B60" s="29"/>
      <c r="C60" s="29"/>
      <c r="D60" s="61"/>
      <c r="E60" s="30">
        <f t="shared" si="2"/>
        <v>600000</v>
      </c>
      <c r="F60" s="30">
        <f t="shared" si="2"/>
        <v>599607</v>
      </c>
      <c r="G60" s="83"/>
      <c r="H60" s="84"/>
      <c r="I60" s="43"/>
      <c r="J60" s="44"/>
      <c r="K60" s="43"/>
      <c r="L60" s="85"/>
      <c r="M60" s="71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>
        <v>200000</v>
      </c>
      <c r="Z60" s="44">
        <v>200000</v>
      </c>
      <c r="AA60" s="35">
        <v>400000</v>
      </c>
      <c r="AB60" s="44">
        <v>399607</v>
      </c>
      <c r="AC60" s="43"/>
      <c r="AD60" s="44"/>
      <c r="AE60" s="43"/>
      <c r="AF60" s="44"/>
      <c r="AG60" s="43"/>
      <c r="AH60" s="44"/>
      <c r="AI60" s="45"/>
      <c r="AJ60" s="38"/>
      <c r="AK60" s="46"/>
      <c r="AL60" s="72"/>
      <c r="AM60" s="70"/>
      <c r="AN60" s="23"/>
    </row>
    <row r="61" spans="1:40" ht="15" customHeight="1">
      <c r="A61" s="28" t="s">
        <v>500</v>
      </c>
      <c r="B61" s="29"/>
      <c r="C61" s="29"/>
      <c r="D61" s="61"/>
      <c r="E61" s="30">
        <f t="shared" si="2"/>
        <v>24165000</v>
      </c>
      <c r="F61" s="30">
        <f t="shared" si="2"/>
        <v>23727545.960000001</v>
      </c>
      <c r="G61" s="83"/>
      <c r="H61" s="84"/>
      <c r="I61" s="43"/>
      <c r="J61" s="44"/>
      <c r="K61" s="43"/>
      <c r="L61" s="85"/>
      <c r="M61" s="71"/>
      <c r="N61" s="44"/>
      <c r="O61" s="43"/>
      <c r="P61" s="44"/>
      <c r="Q61" s="43"/>
      <c r="R61" s="44"/>
      <c r="S61" s="43"/>
      <c r="T61" s="44"/>
      <c r="U61" s="43"/>
      <c r="V61" s="44"/>
      <c r="W61" s="43">
        <v>15998000</v>
      </c>
      <c r="X61" s="44">
        <v>15563545.960000001</v>
      </c>
      <c r="Y61" s="43"/>
      <c r="Z61" s="44"/>
      <c r="AA61" s="35">
        <v>54000</v>
      </c>
      <c r="AB61" s="44">
        <v>54000</v>
      </c>
      <c r="AC61" s="35">
        <v>3000</v>
      </c>
      <c r="AD61" s="40">
        <v>0</v>
      </c>
      <c r="AE61" s="43">
        <v>8110000</v>
      </c>
      <c r="AF61" s="40">
        <v>8110000</v>
      </c>
      <c r="AG61" s="43"/>
      <c r="AH61" s="44"/>
      <c r="AI61" s="45"/>
      <c r="AJ61" s="38"/>
      <c r="AK61" s="46"/>
      <c r="AL61" s="72"/>
      <c r="AM61" s="70"/>
      <c r="AN61" s="23"/>
    </row>
    <row r="62" spans="1:40" ht="22.5" customHeight="1">
      <c r="A62" s="73" t="s">
        <v>501</v>
      </c>
      <c r="B62" s="29" t="str">
        <f>B55</f>
        <v>HP 6</v>
      </c>
      <c r="C62" s="29"/>
      <c r="D62" s="61" t="s">
        <v>442</v>
      </c>
      <c r="E62" s="74">
        <f t="shared" si="2"/>
        <v>1902965800</v>
      </c>
      <c r="F62" s="74">
        <f t="shared" si="2"/>
        <v>1902844093.8500001</v>
      </c>
      <c r="G62" s="110"/>
      <c r="H62" s="110"/>
      <c r="I62" s="79"/>
      <c r="J62" s="79"/>
      <c r="K62" s="79"/>
      <c r="L62" s="111"/>
      <c r="M62" s="78"/>
      <c r="N62" s="79"/>
      <c r="O62" s="79"/>
      <c r="P62" s="79"/>
      <c r="Q62" s="79"/>
      <c r="R62" s="79"/>
      <c r="S62" s="79">
        <v>171987000</v>
      </c>
      <c r="T62" s="79">
        <v>171987000</v>
      </c>
      <c r="U62" s="79"/>
      <c r="V62" s="79"/>
      <c r="W62" s="79">
        <v>459364000</v>
      </c>
      <c r="X62" s="79">
        <v>459364000</v>
      </c>
      <c r="Y62" s="79">
        <v>284035000</v>
      </c>
      <c r="Z62" s="79">
        <v>284032957.43000001</v>
      </c>
      <c r="AA62" s="76">
        <v>466798000</v>
      </c>
      <c r="AB62" s="79">
        <v>466795973.85000002</v>
      </c>
      <c r="AC62" s="76">
        <v>311097000</v>
      </c>
      <c r="AD62" s="76">
        <v>310979362.56999999</v>
      </c>
      <c r="AE62" s="79">
        <v>209684800</v>
      </c>
      <c r="AF62" s="76">
        <v>209684800</v>
      </c>
      <c r="AG62" s="79"/>
      <c r="AH62" s="79"/>
      <c r="AI62" s="80"/>
      <c r="AJ62" s="80"/>
      <c r="AK62" s="46"/>
      <c r="AL62" s="72"/>
      <c r="AM62" s="70"/>
      <c r="AN62" s="23"/>
    </row>
    <row r="63" spans="1:40" ht="25.5" customHeight="1">
      <c r="A63" s="28" t="s">
        <v>502</v>
      </c>
      <c r="B63" s="29"/>
      <c r="C63" s="29"/>
      <c r="D63" s="23"/>
      <c r="E63" s="30">
        <f t="shared" si="2"/>
        <v>715288000</v>
      </c>
      <c r="F63" s="30">
        <f t="shared" si="2"/>
        <v>715287921.60000002</v>
      </c>
      <c r="G63" s="83"/>
      <c r="H63" s="84"/>
      <c r="I63" s="43"/>
      <c r="J63" s="44"/>
      <c r="K63" s="43"/>
      <c r="L63" s="85"/>
      <c r="M63" s="71"/>
      <c r="N63" s="44"/>
      <c r="O63" s="43"/>
      <c r="P63" s="44"/>
      <c r="Q63" s="43"/>
      <c r="R63" s="44"/>
      <c r="S63" s="43">
        <v>108656000</v>
      </c>
      <c r="T63" s="44">
        <v>108656000</v>
      </c>
      <c r="U63" s="43"/>
      <c r="V63" s="44"/>
      <c r="W63" s="43"/>
      <c r="X63" s="44"/>
      <c r="Y63" s="43">
        <v>152685000</v>
      </c>
      <c r="Z63" s="44">
        <v>152685000</v>
      </c>
      <c r="AA63" s="35">
        <v>271743000</v>
      </c>
      <c r="AB63" s="44">
        <v>271742999.60000002</v>
      </c>
      <c r="AC63" s="35">
        <v>182204000</v>
      </c>
      <c r="AD63" s="40">
        <v>182203922</v>
      </c>
      <c r="AE63" s="43"/>
      <c r="AF63" s="44"/>
      <c r="AG63" s="43"/>
      <c r="AH63" s="44"/>
      <c r="AI63" s="45"/>
      <c r="AJ63" s="38"/>
      <c r="AK63" s="46"/>
      <c r="AL63" s="72"/>
      <c r="AM63" s="70"/>
      <c r="AN63" s="23"/>
    </row>
    <row r="64" spans="1:40" ht="25.5" customHeight="1">
      <c r="A64" s="28" t="s">
        <v>503</v>
      </c>
      <c r="B64" s="29"/>
      <c r="C64" s="29"/>
      <c r="D64" s="23"/>
      <c r="E64" s="30">
        <f t="shared" si="2"/>
        <v>32404000</v>
      </c>
      <c r="F64" s="30">
        <f t="shared" si="2"/>
        <v>32403962</v>
      </c>
      <c r="G64" s="83"/>
      <c r="H64" s="84"/>
      <c r="I64" s="43"/>
      <c r="J64" s="44"/>
      <c r="K64" s="43"/>
      <c r="L64" s="85"/>
      <c r="M64" s="71"/>
      <c r="N64" s="44"/>
      <c r="O64" s="43"/>
      <c r="P64" s="44"/>
      <c r="Q64" s="43"/>
      <c r="R64" s="44"/>
      <c r="S64" s="43">
        <v>1200000</v>
      </c>
      <c r="T64" s="44">
        <v>1200000</v>
      </c>
      <c r="U64" s="43"/>
      <c r="V64" s="44"/>
      <c r="W64" s="43"/>
      <c r="X64" s="44"/>
      <c r="Y64" s="43"/>
      <c r="Z64" s="44"/>
      <c r="AA64" s="35">
        <v>13631000</v>
      </c>
      <c r="AB64" s="44">
        <v>13631000</v>
      </c>
      <c r="AC64" s="35">
        <v>17573000</v>
      </c>
      <c r="AD64" s="40">
        <v>17572962</v>
      </c>
      <c r="AE64" s="43"/>
      <c r="AF64" s="40"/>
      <c r="AG64" s="43"/>
      <c r="AH64" s="44"/>
      <c r="AI64" s="45"/>
      <c r="AJ64" s="38"/>
      <c r="AK64" s="46"/>
      <c r="AL64" s="72"/>
      <c r="AM64" s="70"/>
      <c r="AN64" s="23"/>
    </row>
    <row r="65" spans="1:40" ht="25.5" customHeight="1">
      <c r="A65" s="28" t="s">
        <v>504</v>
      </c>
      <c r="B65" s="29"/>
      <c r="C65" s="29"/>
      <c r="D65" s="23"/>
      <c r="E65" s="30">
        <f t="shared" si="2"/>
        <v>39044100</v>
      </c>
      <c r="F65" s="30">
        <f t="shared" si="2"/>
        <v>39043578.600000001</v>
      </c>
      <c r="G65" s="83"/>
      <c r="H65" s="84"/>
      <c r="I65" s="43"/>
      <c r="J65" s="44"/>
      <c r="K65" s="43"/>
      <c r="L65" s="85"/>
      <c r="M65" s="71"/>
      <c r="N65" s="44"/>
      <c r="O65" s="43"/>
      <c r="P65" s="44"/>
      <c r="Q65" s="43"/>
      <c r="R65" s="44"/>
      <c r="S65" s="43">
        <v>6682000</v>
      </c>
      <c r="T65" s="44">
        <v>6682000</v>
      </c>
      <c r="U65" s="43"/>
      <c r="V65" s="44"/>
      <c r="W65" s="43"/>
      <c r="X65" s="44"/>
      <c r="Y65" s="43">
        <v>8908000</v>
      </c>
      <c r="Z65" s="44">
        <v>8908000</v>
      </c>
      <c r="AA65" s="35">
        <v>12357500</v>
      </c>
      <c r="AB65" s="44">
        <v>12357063.6</v>
      </c>
      <c r="AC65" s="35">
        <v>11096600</v>
      </c>
      <c r="AD65" s="40">
        <v>11096515</v>
      </c>
      <c r="AE65" s="43"/>
      <c r="AF65" s="44"/>
      <c r="AG65" s="43"/>
      <c r="AH65" s="44"/>
      <c r="AI65" s="45"/>
      <c r="AJ65" s="38"/>
      <c r="AK65" s="46"/>
      <c r="AL65" s="72"/>
      <c r="AM65" s="70"/>
      <c r="AN65" s="23"/>
    </row>
    <row r="66" spans="1:40" ht="25.5" customHeight="1">
      <c r="A66" s="28" t="s">
        <v>505</v>
      </c>
      <c r="B66" s="29"/>
      <c r="C66" s="29"/>
      <c r="D66" s="23"/>
      <c r="E66" s="30">
        <f t="shared" si="2"/>
        <v>43653000</v>
      </c>
      <c r="F66" s="30">
        <f t="shared" si="2"/>
        <v>43652999.939999998</v>
      </c>
      <c r="G66" s="83"/>
      <c r="H66" s="84"/>
      <c r="I66" s="43"/>
      <c r="J66" s="44"/>
      <c r="K66" s="43"/>
      <c r="L66" s="85"/>
      <c r="M66" s="71"/>
      <c r="N66" s="44"/>
      <c r="O66" s="43"/>
      <c r="P66" s="44"/>
      <c r="Q66" s="43"/>
      <c r="R66" s="44"/>
      <c r="S66" s="43">
        <v>6707000</v>
      </c>
      <c r="T66" s="44">
        <v>6707000</v>
      </c>
      <c r="U66" s="43"/>
      <c r="V66" s="44"/>
      <c r="W66" s="43"/>
      <c r="X66" s="44"/>
      <c r="Y66" s="43">
        <v>5999000</v>
      </c>
      <c r="Z66" s="44">
        <v>5999000</v>
      </c>
      <c r="AA66" s="35">
        <v>18806000</v>
      </c>
      <c r="AB66" s="44">
        <v>18806000</v>
      </c>
      <c r="AC66" s="35">
        <v>12141000</v>
      </c>
      <c r="AD66" s="40">
        <v>12140999.939999999</v>
      </c>
      <c r="AE66" s="43"/>
      <c r="AF66" s="44"/>
      <c r="AG66" s="43"/>
      <c r="AH66" s="44"/>
      <c r="AI66" s="45"/>
      <c r="AJ66" s="38"/>
      <c r="AK66" s="46"/>
      <c r="AL66" s="72"/>
      <c r="AM66" s="70"/>
      <c r="AN66" s="23"/>
    </row>
    <row r="67" spans="1:40" ht="39" customHeight="1">
      <c r="A67" s="28" t="s">
        <v>506</v>
      </c>
      <c r="B67" s="29"/>
      <c r="C67" s="29"/>
      <c r="D67" s="23"/>
      <c r="E67" s="30">
        <f t="shared" si="2"/>
        <v>20414100</v>
      </c>
      <c r="F67" s="30">
        <f t="shared" si="2"/>
        <v>20413981</v>
      </c>
      <c r="G67" s="83"/>
      <c r="H67" s="84"/>
      <c r="I67" s="43"/>
      <c r="J67" s="44"/>
      <c r="K67" s="43"/>
      <c r="L67" s="85"/>
      <c r="M67" s="71"/>
      <c r="N67" s="44"/>
      <c r="O67" s="43"/>
      <c r="P67" s="44"/>
      <c r="Q67" s="43"/>
      <c r="R67" s="44"/>
      <c r="S67" s="43">
        <v>3530000</v>
      </c>
      <c r="T67" s="44">
        <v>3530000</v>
      </c>
      <c r="U67" s="43"/>
      <c r="V67" s="44"/>
      <c r="W67" s="43"/>
      <c r="X67" s="44"/>
      <c r="Y67" s="43">
        <v>2570000</v>
      </c>
      <c r="Z67" s="44">
        <v>2570000</v>
      </c>
      <c r="AA67" s="35">
        <v>8945500</v>
      </c>
      <c r="AB67" s="44">
        <v>8945500</v>
      </c>
      <c r="AC67" s="35">
        <v>5368600</v>
      </c>
      <c r="AD67" s="40">
        <v>5368481</v>
      </c>
      <c r="AE67" s="43"/>
      <c r="AF67" s="44"/>
      <c r="AG67" s="43"/>
      <c r="AH67" s="44"/>
      <c r="AI67" s="45"/>
      <c r="AJ67" s="38"/>
      <c r="AK67" s="46"/>
      <c r="AL67" s="72"/>
      <c r="AM67" s="70"/>
      <c r="AN67" s="23"/>
    </row>
    <row r="68" spans="1:40" ht="23.25" customHeight="1">
      <c r="A68" s="28" t="s">
        <v>507</v>
      </c>
      <c r="B68" s="29"/>
      <c r="C68" s="29"/>
      <c r="D68" s="23"/>
      <c r="E68" s="30">
        <f t="shared" si="2"/>
        <v>285700</v>
      </c>
      <c r="F68" s="30">
        <f t="shared" si="2"/>
        <v>285665</v>
      </c>
      <c r="G68" s="83"/>
      <c r="H68" s="84"/>
      <c r="I68" s="43"/>
      <c r="J68" s="44"/>
      <c r="K68" s="43"/>
      <c r="L68" s="85"/>
      <c r="M68" s="71"/>
      <c r="N68" s="44"/>
      <c r="O68" s="43"/>
      <c r="P68" s="44"/>
      <c r="Q68" s="43"/>
      <c r="R68" s="44"/>
      <c r="S68" s="43">
        <v>41000</v>
      </c>
      <c r="T68" s="44">
        <v>41000</v>
      </c>
      <c r="U68" s="43"/>
      <c r="V68" s="44"/>
      <c r="W68" s="43"/>
      <c r="X68" s="44"/>
      <c r="Y68" s="43">
        <v>34000</v>
      </c>
      <c r="Z68" s="44">
        <v>34000</v>
      </c>
      <c r="AA68" s="35">
        <v>75500</v>
      </c>
      <c r="AB68" s="44">
        <v>75480</v>
      </c>
      <c r="AC68" s="35">
        <v>135200</v>
      </c>
      <c r="AD68" s="40">
        <v>135185</v>
      </c>
      <c r="AE68" s="43"/>
      <c r="AF68" s="44"/>
      <c r="AG68" s="43"/>
      <c r="AH68" s="44"/>
      <c r="AI68" s="45"/>
      <c r="AJ68" s="38"/>
      <c r="AK68" s="46"/>
      <c r="AL68" s="72"/>
      <c r="AM68" s="70"/>
      <c r="AN68" s="23"/>
    </row>
    <row r="69" spans="1:40" ht="29.25" customHeight="1">
      <c r="A69" s="28" t="s">
        <v>508</v>
      </c>
      <c r="B69" s="29"/>
      <c r="C69" s="29"/>
      <c r="D69" s="23"/>
      <c r="E69" s="30">
        <f t="shared" si="2"/>
        <v>12210600</v>
      </c>
      <c r="F69" s="30">
        <f t="shared" si="2"/>
        <v>12209715</v>
      </c>
      <c r="G69" s="83"/>
      <c r="H69" s="84"/>
      <c r="I69" s="43"/>
      <c r="J69" s="44"/>
      <c r="K69" s="43"/>
      <c r="L69" s="85"/>
      <c r="M69" s="71"/>
      <c r="N69" s="44"/>
      <c r="O69" s="43"/>
      <c r="P69" s="44"/>
      <c r="Q69" s="43"/>
      <c r="R69" s="44"/>
      <c r="S69" s="43">
        <v>2265000</v>
      </c>
      <c r="T69" s="44">
        <v>2265000</v>
      </c>
      <c r="U69" s="43"/>
      <c r="V69" s="44"/>
      <c r="W69" s="43"/>
      <c r="X69" s="44"/>
      <c r="Y69" s="43">
        <v>1253000</v>
      </c>
      <c r="Z69" s="44">
        <v>1253000</v>
      </c>
      <c r="AA69" s="35">
        <v>5358500</v>
      </c>
      <c r="AB69" s="44">
        <v>5358500</v>
      </c>
      <c r="AC69" s="35">
        <v>3334100</v>
      </c>
      <c r="AD69" s="40">
        <v>3333215</v>
      </c>
      <c r="AE69" s="43"/>
      <c r="AF69" s="44"/>
      <c r="AG69" s="43"/>
      <c r="AH69" s="44"/>
      <c r="AI69" s="45"/>
      <c r="AJ69" s="38"/>
      <c r="AK69" s="46"/>
      <c r="AL69" s="72"/>
      <c r="AM69" s="70"/>
      <c r="AN69" s="23"/>
    </row>
    <row r="70" spans="1:40" ht="23.25" customHeight="1">
      <c r="A70" s="28" t="s">
        <v>534</v>
      </c>
      <c r="B70" s="29"/>
      <c r="C70" s="29"/>
      <c r="D70" s="23"/>
      <c r="E70" s="30">
        <f t="shared" si="2"/>
        <v>112298900</v>
      </c>
      <c r="F70" s="30">
        <f t="shared" si="2"/>
        <v>112298035.38000001</v>
      </c>
      <c r="G70" s="83"/>
      <c r="H70" s="84"/>
      <c r="I70" s="43"/>
      <c r="J70" s="44"/>
      <c r="K70" s="43"/>
      <c r="L70" s="85"/>
      <c r="M70" s="71"/>
      <c r="N70" s="44"/>
      <c r="O70" s="43"/>
      <c r="P70" s="44"/>
      <c r="Q70" s="43"/>
      <c r="R70" s="44"/>
      <c r="S70" s="43">
        <v>17000000</v>
      </c>
      <c r="T70" s="44">
        <v>17000000</v>
      </c>
      <c r="U70" s="43"/>
      <c r="V70" s="44"/>
      <c r="W70" s="43"/>
      <c r="X70" s="44"/>
      <c r="Y70" s="43">
        <v>34037000</v>
      </c>
      <c r="Z70" s="44">
        <v>34036265.810000002</v>
      </c>
      <c r="AA70" s="35">
        <v>43182000</v>
      </c>
      <c r="AB70" s="44">
        <v>43181920.090000004</v>
      </c>
      <c r="AC70" s="35">
        <v>18079900</v>
      </c>
      <c r="AD70" s="40">
        <v>18079849.48</v>
      </c>
      <c r="AE70" s="43"/>
      <c r="AF70" s="44"/>
      <c r="AG70" s="43"/>
      <c r="AH70" s="44"/>
      <c r="AI70" s="45"/>
      <c r="AJ70" s="38"/>
      <c r="AK70" s="46"/>
      <c r="AL70" s="72"/>
      <c r="AM70" s="70"/>
      <c r="AN70" s="23"/>
    </row>
    <row r="71" spans="1:40" ht="32.25" customHeight="1">
      <c r="A71" s="28" t="s">
        <v>535</v>
      </c>
      <c r="B71" s="29"/>
      <c r="C71" s="29"/>
      <c r="D71" s="23"/>
      <c r="E71" s="30">
        <f t="shared" ref="E71:F134" si="3">G71+I71+K71+M71+O71+Q71+S71+U71+W71+Y71+AA71+AC71+AE71+AG71+AI71+AK71+AM71</f>
        <v>12773300</v>
      </c>
      <c r="F71" s="30">
        <f t="shared" si="3"/>
        <v>12772275.629999999</v>
      </c>
      <c r="G71" s="83"/>
      <c r="H71" s="84"/>
      <c r="I71" s="43"/>
      <c r="J71" s="44"/>
      <c r="K71" s="43"/>
      <c r="L71" s="85"/>
      <c r="M71" s="71"/>
      <c r="N71" s="44"/>
      <c r="O71" s="43"/>
      <c r="P71" s="44"/>
      <c r="Q71" s="43"/>
      <c r="R71" s="44"/>
      <c r="S71" s="43">
        <v>508000</v>
      </c>
      <c r="T71" s="44">
        <v>508000</v>
      </c>
      <c r="U71" s="43"/>
      <c r="V71" s="44"/>
      <c r="W71" s="43"/>
      <c r="X71" s="44"/>
      <c r="Y71" s="43">
        <v>3757000</v>
      </c>
      <c r="Z71" s="44">
        <v>3756144.5</v>
      </c>
      <c r="AA71" s="35">
        <v>5838000</v>
      </c>
      <c r="AB71" s="44">
        <v>5837957.5800000001</v>
      </c>
      <c r="AC71" s="35">
        <v>2670300</v>
      </c>
      <c r="AD71" s="40">
        <v>2670173.5499999998</v>
      </c>
      <c r="AE71" s="43"/>
      <c r="AF71" s="44"/>
      <c r="AG71" s="43"/>
      <c r="AH71" s="44"/>
      <c r="AI71" s="45"/>
      <c r="AJ71" s="38"/>
      <c r="AK71" s="46"/>
      <c r="AL71" s="72"/>
      <c r="AM71" s="70"/>
      <c r="AN71" s="23"/>
    </row>
    <row r="72" spans="1:40" ht="39" customHeight="1">
      <c r="A72" s="28" t="s">
        <v>511</v>
      </c>
      <c r="B72" s="29"/>
      <c r="C72" s="29"/>
      <c r="D72" s="23"/>
      <c r="E72" s="30">
        <f t="shared" si="3"/>
        <v>5474800</v>
      </c>
      <c r="F72" s="30">
        <f t="shared" si="3"/>
        <v>5474458.3200000003</v>
      </c>
      <c r="G72" s="83"/>
      <c r="H72" s="84"/>
      <c r="I72" s="43"/>
      <c r="J72" s="44"/>
      <c r="K72" s="43"/>
      <c r="L72" s="85"/>
      <c r="M72" s="71"/>
      <c r="N72" s="44"/>
      <c r="O72" s="43"/>
      <c r="P72" s="44"/>
      <c r="Q72" s="43"/>
      <c r="R72" s="44"/>
      <c r="S72" s="43">
        <v>1074000</v>
      </c>
      <c r="T72" s="44">
        <v>1074000</v>
      </c>
      <c r="U72" s="43"/>
      <c r="V72" s="44"/>
      <c r="W72" s="43"/>
      <c r="X72" s="44"/>
      <c r="Y72" s="43">
        <v>1055000</v>
      </c>
      <c r="Z72" s="44">
        <v>1054998</v>
      </c>
      <c r="AA72" s="35">
        <v>2361000</v>
      </c>
      <c r="AB72" s="44">
        <v>2360700</v>
      </c>
      <c r="AC72" s="35">
        <v>984800</v>
      </c>
      <c r="AD72" s="40">
        <v>984760.31999999995</v>
      </c>
      <c r="AE72" s="43"/>
      <c r="AF72" s="44"/>
      <c r="AG72" s="43"/>
      <c r="AH72" s="44"/>
      <c r="AI72" s="45"/>
      <c r="AJ72" s="38"/>
      <c r="AK72" s="46"/>
      <c r="AL72" s="72"/>
      <c r="AM72" s="70"/>
      <c r="AN72" s="23"/>
    </row>
    <row r="73" spans="1:40" ht="24.75" customHeight="1">
      <c r="A73" s="28" t="s">
        <v>513</v>
      </c>
      <c r="B73" s="29"/>
      <c r="C73" s="29"/>
      <c r="D73" s="23"/>
      <c r="E73" s="30">
        <f t="shared" si="3"/>
        <v>67713600</v>
      </c>
      <c r="F73" s="30">
        <f t="shared" si="3"/>
        <v>67712991.039999992</v>
      </c>
      <c r="G73" s="83"/>
      <c r="H73" s="84"/>
      <c r="I73" s="43"/>
      <c r="J73" s="44"/>
      <c r="K73" s="43"/>
      <c r="L73" s="85"/>
      <c r="M73" s="71"/>
      <c r="N73" s="44"/>
      <c r="O73" s="43"/>
      <c r="P73" s="44"/>
      <c r="Q73" s="43"/>
      <c r="R73" s="44"/>
      <c r="S73" s="43">
        <v>2607000</v>
      </c>
      <c r="T73" s="44">
        <v>2607000</v>
      </c>
      <c r="U73" s="43"/>
      <c r="V73" s="44"/>
      <c r="W73" s="43"/>
      <c r="X73" s="44"/>
      <c r="Y73" s="43">
        <v>23720000</v>
      </c>
      <c r="Z73" s="44">
        <v>23719979.120000001</v>
      </c>
      <c r="AA73" s="35">
        <v>31190500</v>
      </c>
      <c r="AB73" s="44">
        <v>31190297.899999999</v>
      </c>
      <c r="AC73" s="35">
        <v>10196100</v>
      </c>
      <c r="AD73" s="40">
        <v>10195714.02</v>
      </c>
      <c r="AE73" s="43"/>
      <c r="AF73" s="44"/>
      <c r="AG73" s="43"/>
      <c r="AH73" s="44"/>
      <c r="AI73" s="45"/>
      <c r="AJ73" s="38"/>
      <c r="AK73" s="46"/>
      <c r="AL73" s="72"/>
      <c r="AM73" s="70"/>
      <c r="AN73" s="23"/>
    </row>
    <row r="74" spans="1:40" ht="24.75" customHeight="1">
      <c r="A74" s="28" t="s">
        <v>514</v>
      </c>
      <c r="B74" s="29"/>
      <c r="C74" s="29"/>
      <c r="D74" s="23"/>
      <c r="E74" s="30">
        <f t="shared" si="3"/>
        <v>86289900</v>
      </c>
      <c r="F74" s="30">
        <f t="shared" si="3"/>
        <v>86289773.510000005</v>
      </c>
      <c r="G74" s="83"/>
      <c r="H74" s="84"/>
      <c r="I74" s="43"/>
      <c r="J74" s="44"/>
      <c r="K74" s="43"/>
      <c r="L74" s="85"/>
      <c r="M74" s="71"/>
      <c r="N74" s="44"/>
      <c r="O74" s="43"/>
      <c r="P74" s="44"/>
      <c r="Q74" s="43"/>
      <c r="R74" s="44"/>
      <c r="S74" s="43">
        <v>16322000</v>
      </c>
      <c r="T74" s="44">
        <v>16322000</v>
      </c>
      <c r="U74" s="43"/>
      <c r="V74" s="44"/>
      <c r="W74" s="43"/>
      <c r="X74" s="44"/>
      <c r="Y74" s="43">
        <v>18686000</v>
      </c>
      <c r="Z74" s="44">
        <v>18686000</v>
      </c>
      <c r="AA74" s="35">
        <v>25707000</v>
      </c>
      <c r="AB74" s="44">
        <v>25707000</v>
      </c>
      <c r="AC74" s="35">
        <v>25574900</v>
      </c>
      <c r="AD74" s="40">
        <v>25574773.510000002</v>
      </c>
      <c r="AE74" s="43"/>
      <c r="AF74" s="44"/>
      <c r="AG74" s="43"/>
      <c r="AH74" s="44"/>
      <c r="AI74" s="45"/>
      <c r="AJ74" s="38"/>
      <c r="AK74" s="46"/>
      <c r="AL74" s="72"/>
      <c r="AM74" s="70"/>
      <c r="AN74" s="23"/>
    </row>
    <row r="75" spans="1:40" ht="24.75" customHeight="1">
      <c r="A75" s="28" t="s">
        <v>515</v>
      </c>
      <c r="B75" s="29"/>
      <c r="C75" s="29"/>
      <c r="D75" s="23"/>
      <c r="E75" s="30">
        <f t="shared" si="3"/>
        <v>4171100</v>
      </c>
      <c r="F75" s="30">
        <f t="shared" si="3"/>
        <v>4057628.34</v>
      </c>
      <c r="G75" s="83"/>
      <c r="H75" s="84"/>
      <c r="I75" s="43"/>
      <c r="J75" s="44"/>
      <c r="K75" s="43"/>
      <c r="L75" s="85"/>
      <c r="M75" s="71"/>
      <c r="N75" s="44"/>
      <c r="O75" s="43"/>
      <c r="P75" s="44"/>
      <c r="Q75" s="43"/>
      <c r="R75" s="44"/>
      <c r="S75" s="43">
        <v>604000</v>
      </c>
      <c r="T75" s="44">
        <v>604000</v>
      </c>
      <c r="U75" s="43"/>
      <c r="V75" s="44"/>
      <c r="W75" s="43"/>
      <c r="X75" s="44"/>
      <c r="Y75" s="43">
        <v>579000</v>
      </c>
      <c r="Z75" s="44">
        <v>579000</v>
      </c>
      <c r="AA75" s="35">
        <v>1664000</v>
      </c>
      <c r="AB75" s="44">
        <v>1663869</v>
      </c>
      <c r="AC75" s="35">
        <v>1324100</v>
      </c>
      <c r="AD75" s="40">
        <v>1210759.3400000001</v>
      </c>
      <c r="AE75" s="43"/>
      <c r="AF75" s="44"/>
      <c r="AG75" s="43"/>
      <c r="AH75" s="44"/>
      <c r="AI75" s="45"/>
      <c r="AJ75" s="38"/>
      <c r="AK75" s="46"/>
      <c r="AL75" s="72"/>
      <c r="AM75" s="70"/>
      <c r="AN75" s="23"/>
    </row>
    <row r="76" spans="1:40" ht="24.75" customHeight="1">
      <c r="A76" s="28" t="s">
        <v>500</v>
      </c>
      <c r="B76" s="29"/>
      <c r="C76" s="29"/>
      <c r="D76" s="23"/>
      <c r="E76" s="30">
        <f t="shared" si="3"/>
        <v>734681400</v>
      </c>
      <c r="F76" s="30">
        <f t="shared" si="3"/>
        <v>734681308.41000009</v>
      </c>
      <c r="G76" s="83"/>
      <c r="H76" s="84"/>
      <c r="I76" s="43"/>
      <c r="J76" s="44"/>
      <c r="K76" s="43"/>
      <c r="L76" s="85"/>
      <c r="M76" s="71"/>
      <c r="N76" s="44"/>
      <c r="O76" s="43"/>
      <c r="P76" s="44"/>
      <c r="Q76" s="43"/>
      <c r="R76" s="44"/>
      <c r="S76" s="43">
        <v>3594000</v>
      </c>
      <c r="T76" s="44">
        <v>3594000</v>
      </c>
      <c r="U76" s="43"/>
      <c r="V76" s="44"/>
      <c r="W76" s="43">
        <v>459364000</v>
      </c>
      <c r="X76" s="44">
        <v>459364000</v>
      </c>
      <c r="Y76" s="43">
        <v>21453000</v>
      </c>
      <c r="Z76" s="44">
        <v>21453000</v>
      </c>
      <c r="AA76" s="35">
        <v>21070000</v>
      </c>
      <c r="AB76" s="44">
        <v>21070000</v>
      </c>
      <c r="AC76" s="35">
        <v>19515600</v>
      </c>
      <c r="AD76" s="40">
        <v>19515508.41</v>
      </c>
      <c r="AE76" s="43">
        <v>209684800</v>
      </c>
      <c r="AF76" s="40">
        <v>209684800</v>
      </c>
      <c r="AG76" s="43"/>
      <c r="AH76" s="44"/>
      <c r="AI76" s="45"/>
      <c r="AJ76" s="38"/>
      <c r="AK76" s="46"/>
      <c r="AL76" s="72"/>
      <c r="AM76" s="70"/>
      <c r="AN76" s="23"/>
    </row>
    <row r="77" spans="1:40" ht="39" customHeight="1">
      <c r="A77" s="28" t="s">
        <v>519</v>
      </c>
      <c r="B77" s="29"/>
      <c r="C77" s="29"/>
      <c r="D77" s="23"/>
      <c r="E77" s="30">
        <f t="shared" si="3"/>
        <v>1768100</v>
      </c>
      <c r="F77" s="30">
        <f t="shared" si="3"/>
        <v>1767772</v>
      </c>
      <c r="G77" s="83"/>
      <c r="H77" s="84"/>
      <c r="I77" s="43"/>
      <c r="J77" s="44"/>
      <c r="K77" s="43"/>
      <c r="L77" s="85"/>
      <c r="M77" s="71"/>
      <c r="N77" s="44"/>
      <c r="O77" s="43"/>
      <c r="P77" s="44"/>
      <c r="Q77" s="43"/>
      <c r="R77" s="44"/>
      <c r="S77" s="43"/>
      <c r="T77" s="44"/>
      <c r="U77" s="43"/>
      <c r="V77" s="44"/>
      <c r="W77" s="43"/>
      <c r="X77" s="44"/>
      <c r="Y77" s="43">
        <v>724000</v>
      </c>
      <c r="Z77" s="44">
        <v>724000</v>
      </c>
      <c r="AA77" s="35">
        <v>618000</v>
      </c>
      <c r="AB77" s="44">
        <v>618000</v>
      </c>
      <c r="AC77" s="35">
        <v>426100</v>
      </c>
      <c r="AD77" s="40">
        <v>425772</v>
      </c>
      <c r="AE77" s="43"/>
      <c r="AF77" s="44"/>
      <c r="AG77" s="43"/>
      <c r="AH77" s="44"/>
      <c r="AI77" s="45"/>
      <c r="AJ77" s="38"/>
      <c r="AK77" s="46"/>
      <c r="AL77" s="72"/>
      <c r="AM77" s="70"/>
      <c r="AN77" s="23"/>
    </row>
    <row r="78" spans="1:40" ht="19.5" customHeight="1">
      <c r="A78" s="28" t="s">
        <v>522</v>
      </c>
      <c r="B78" s="29"/>
      <c r="C78" s="29"/>
      <c r="D78" s="23"/>
      <c r="E78" s="30">
        <f t="shared" si="3"/>
        <v>488100</v>
      </c>
      <c r="F78" s="30">
        <f t="shared" si="3"/>
        <v>486207</v>
      </c>
      <c r="G78" s="83"/>
      <c r="H78" s="84"/>
      <c r="I78" s="43"/>
      <c r="J78" s="44"/>
      <c r="K78" s="43"/>
      <c r="L78" s="85"/>
      <c r="M78" s="71"/>
      <c r="N78" s="44"/>
      <c r="O78" s="43"/>
      <c r="P78" s="44"/>
      <c r="Q78" s="43"/>
      <c r="R78" s="44"/>
      <c r="S78" s="43">
        <v>70000</v>
      </c>
      <c r="T78" s="44">
        <v>70000</v>
      </c>
      <c r="U78" s="43"/>
      <c r="V78" s="44"/>
      <c r="W78" s="43"/>
      <c r="X78" s="44"/>
      <c r="Y78" s="43">
        <v>105000</v>
      </c>
      <c r="Z78" s="44">
        <v>105000</v>
      </c>
      <c r="AA78" s="35">
        <v>94000</v>
      </c>
      <c r="AB78" s="44">
        <v>94000</v>
      </c>
      <c r="AC78" s="35">
        <v>219100</v>
      </c>
      <c r="AD78" s="40">
        <v>217207</v>
      </c>
      <c r="AE78" s="43"/>
      <c r="AF78" s="44"/>
      <c r="AG78" s="43"/>
      <c r="AH78" s="44"/>
      <c r="AI78" s="45"/>
      <c r="AJ78" s="38"/>
      <c r="AK78" s="46"/>
      <c r="AL78" s="72"/>
      <c r="AM78" s="70"/>
      <c r="AN78" s="23"/>
    </row>
    <row r="79" spans="1:40" ht="19.5" customHeight="1">
      <c r="A79" s="28" t="s">
        <v>523</v>
      </c>
      <c r="B79" s="29"/>
      <c r="C79" s="29"/>
      <c r="D79" s="23"/>
      <c r="E79" s="30">
        <f t="shared" si="3"/>
        <v>603000</v>
      </c>
      <c r="F79" s="30">
        <f t="shared" si="3"/>
        <v>602524.07999999996</v>
      </c>
      <c r="G79" s="83"/>
      <c r="H79" s="84"/>
      <c r="I79" s="43"/>
      <c r="J79" s="44"/>
      <c r="K79" s="43"/>
      <c r="L79" s="85"/>
      <c r="M79" s="71"/>
      <c r="N79" s="44"/>
      <c r="O79" s="43"/>
      <c r="P79" s="44"/>
      <c r="Q79" s="43"/>
      <c r="R79" s="44"/>
      <c r="S79" s="43"/>
      <c r="T79" s="44"/>
      <c r="U79" s="43"/>
      <c r="V79" s="44"/>
      <c r="W79" s="43"/>
      <c r="X79" s="44"/>
      <c r="Y79" s="43"/>
      <c r="Z79" s="44"/>
      <c r="AA79" s="35">
        <v>603000</v>
      </c>
      <c r="AB79" s="44">
        <v>602524.07999999996</v>
      </c>
      <c r="AC79" s="43"/>
      <c r="AD79" s="44"/>
      <c r="AE79" s="43"/>
      <c r="AF79" s="44"/>
      <c r="AG79" s="43"/>
      <c r="AH79" s="44"/>
      <c r="AI79" s="45"/>
      <c r="AJ79" s="38"/>
      <c r="AK79" s="46"/>
      <c r="AL79" s="72"/>
      <c r="AM79" s="70"/>
      <c r="AN79" s="23"/>
    </row>
    <row r="80" spans="1:40" ht="39" customHeight="1">
      <c r="A80" s="28" t="s">
        <v>536</v>
      </c>
      <c r="B80" s="29"/>
      <c r="C80" s="29"/>
      <c r="D80" s="23"/>
      <c r="E80" s="30">
        <f t="shared" si="3"/>
        <v>13404100</v>
      </c>
      <c r="F80" s="30">
        <f t="shared" si="3"/>
        <v>13403297</v>
      </c>
      <c r="G80" s="83"/>
      <c r="H80" s="84"/>
      <c r="I80" s="43"/>
      <c r="J80" s="44"/>
      <c r="K80" s="43"/>
      <c r="L80" s="85"/>
      <c r="M80" s="71"/>
      <c r="N80" s="44"/>
      <c r="O80" s="43"/>
      <c r="P80" s="44"/>
      <c r="Q80" s="43"/>
      <c r="R80" s="44"/>
      <c r="S80" s="43">
        <v>1127000</v>
      </c>
      <c r="T80" s="44">
        <v>1127000</v>
      </c>
      <c r="U80" s="43"/>
      <c r="V80" s="44"/>
      <c r="W80" s="43"/>
      <c r="X80" s="44"/>
      <c r="Y80" s="43">
        <v>8470000</v>
      </c>
      <c r="Z80" s="44">
        <v>8469570</v>
      </c>
      <c r="AA80" s="35">
        <v>3553500</v>
      </c>
      <c r="AB80" s="44">
        <v>3553162</v>
      </c>
      <c r="AC80" s="35">
        <v>253600</v>
      </c>
      <c r="AD80" s="40">
        <v>253565</v>
      </c>
      <c r="AE80" s="43"/>
      <c r="AF80" s="44"/>
      <c r="AG80" s="43"/>
      <c r="AH80" s="44"/>
      <c r="AI80" s="45"/>
      <c r="AJ80" s="38"/>
      <c r="AK80" s="46"/>
      <c r="AL80" s="72"/>
      <c r="AM80" s="70"/>
      <c r="AN80" s="23"/>
    </row>
    <row r="81" spans="1:40" s="120" customFormat="1" ht="34.5" customHeight="1">
      <c r="A81" s="112" t="s">
        <v>537</v>
      </c>
      <c r="B81" s="113"/>
      <c r="C81" s="113"/>
      <c r="D81" s="114"/>
      <c r="E81" s="51">
        <f t="shared" si="3"/>
        <v>1322546000</v>
      </c>
      <c r="F81" s="51">
        <f t="shared" si="3"/>
        <v>1289481248.4400001</v>
      </c>
      <c r="G81" s="105"/>
      <c r="H81" s="105"/>
      <c r="I81" s="105"/>
      <c r="J81" s="105"/>
      <c r="K81" s="105"/>
      <c r="L81" s="115"/>
      <c r="M81" s="116">
        <v>61994000</v>
      </c>
      <c r="N81" s="105">
        <v>61993837</v>
      </c>
      <c r="O81" s="117">
        <v>17533000</v>
      </c>
      <c r="P81" s="117">
        <v>3586000</v>
      </c>
      <c r="Q81" s="118">
        <v>136259000</v>
      </c>
      <c r="R81" s="118">
        <v>136259000</v>
      </c>
      <c r="S81" s="105">
        <v>110511000</v>
      </c>
      <c r="T81" s="105">
        <v>110510999.12</v>
      </c>
      <c r="U81" s="105">
        <v>80295000</v>
      </c>
      <c r="V81" s="105">
        <v>71700000</v>
      </c>
      <c r="W81" s="105">
        <v>151504000</v>
      </c>
      <c r="X81" s="105">
        <v>151503174</v>
      </c>
      <c r="Y81" s="105">
        <v>84873000</v>
      </c>
      <c r="Z81" s="105">
        <v>74357821.420000002</v>
      </c>
      <c r="AA81" s="118">
        <v>144311000</v>
      </c>
      <c r="AB81" s="105">
        <v>144310317.36000001</v>
      </c>
      <c r="AC81" s="118">
        <v>146700000</v>
      </c>
      <c r="AD81" s="118">
        <v>146700000</v>
      </c>
      <c r="AE81" s="105">
        <v>199885000</v>
      </c>
      <c r="AF81" s="118">
        <v>199880294.53999999</v>
      </c>
      <c r="AG81" s="105">
        <v>62000000</v>
      </c>
      <c r="AH81" s="105">
        <v>62000000</v>
      </c>
      <c r="AI81" s="119">
        <v>8502000</v>
      </c>
      <c r="AJ81" s="119">
        <v>8501600</v>
      </c>
      <c r="AK81" s="47">
        <v>78536000</v>
      </c>
      <c r="AL81" s="47">
        <v>78536000</v>
      </c>
      <c r="AM81" s="58">
        <v>39643000</v>
      </c>
      <c r="AN81" s="58">
        <v>39642205</v>
      </c>
    </row>
    <row r="82" spans="1:40" ht="34.5" customHeight="1">
      <c r="A82" s="60" t="s">
        <v>499</v>
      </c>
      <c r="B82" s="29" t="str">
        <f>'[28]МБ-здрав'!$G$22</f>
        <v>HP 6</v>
      </c>
      <c r="C82" s="29"/>
      <c r="D82" s="61" t="s">
        <v>443</v>
      </c>
      <c r="E82" s="62">
        <f t="shared" si="3"/>
        <v>1273891000</v>
      </c>
      <c r="F82" s="62">
        <f t="shared" si="3"/>
        <v>1240828477.01</v>
      </c>
      <c r="G82" s="108"/>
      <c r="H82" s="108"/>
      <c r="I82" s="63"/>
      <c r="J82" s="63"/>
      <c r="K82" s="63"/>
      <c r="L82" s="109"/>
      <c r="M82" s="66">
        <v>61994000</v>
      </c>
      <c r="N82" s="63">
        <v>61993837</v>
      </c>
      <c r="O82" s="67">
        <v>17533000</v>
      </c>
      <c r="P82" s="67">
        <v>3586000</v>
      </c>
      <c r="Q82" s="64">
        <v>136259000</v>
      </c>
      <c r="R82" s="64">
        <v>136259000</v>
      </c>
      <c r="S82" s="63">
        <v>110511000</v>
      </c>
      <c r="T82" s="63">
        <v>110510999.12</v>
      </c>
      <c r="U82" s="63">
        <v>80295000</v>
      </c>
      <c r="V82" s="63">
        <v>71700000</v>
      </c>
      <c r="W82" s="63">
        <v>151504000</v>
      </c>
      <c r="X82" s="63">
        <v>151503174</v>
      </c>
      <c r="Y82" s="63">
        <v>64675000</v>
      </c>
      <c r="Z82" s="63">
        <v>54160499.990000002</v>
      </c>
      <c r="AA82" s="64">
        <v>144311000</v>
      </c>
      <c r="AB82" s="63">
        <v>144310317.36000001</v>
      </c>
      <c r="AC82" s="64">
        <v>146700000</v>
      </c>
      <c r="AD82" s="64">
        <v>146700000</v>
      </c>
      <c r="AE82" s="63">
        <v>178174000</v>
      </c>
      <c r="AF82" s="64">
        <v>178170844.53999999</v>
      </c>
      <c r="AG82" s="63">
        <v>62000000</v>
      </c>
      <c r="AH82" s="63">
        <v>62000000</v>
      </c>
      <c r="AI82" s="68">
        <v>8502000</v>
      </c>
      <c r="AJ82" s="68">
        <v>8501600</v>
      </c>
      <c r="AK82" s="46">
        <v>71790000</v>
      </c>
      <c r="AL82" s="69">
        <v>71790000</v>
      </c>
      <c r="AM82" s="48">
        <v>39643000</v>
      </c>
      <c r="AN82" s="49">
        <v>39642205</v>
      </c>
    </row>
    <row r="83" spans="1:40" ht="22.5" customHeight="1">
      <c r="A83" s="28" t="s">
        <v>502</v>
      </c>
      <c r="B83" s="29"/>
      <c r="C83" s="29"/>
      <c r="D83" s="61"/>
      <c r="E83" s="30">
        <f t="shared" si="3"/>
        <v>56280000</v>
      </c>
      <c r="F83" s="30">
        <f t="shared" si="3"/>
        <v>56280000</v>
      </c>
      <c r="G83" s="83"/>
      <c r="H83" s="84"/>
      <c r="I83" s="43"/>
      <c r="J83" s="44"/>
      <c r="K83" s="43"/>
      <c r="L83" s="85"/>
      <c r="M83" s="71"/>
      <c r="N83" s="44"/>
      <c r="O83" s="39"/>
      <c r="P83" s="32"/>
      <c r="Q83" s="35"/>
      <c r="R83" s="40"/>
      <c r="S83" s="43"/>
      <c r="T83" s="44"/>
      <c r="U83" s="43"/>
      <c r="V83" s="44"/>
      <c r="W83" s="43"/>
      <c r="X83" s="44"/>
      <c r="Y83" s="43"/>
      <c r="Z83" s="44"/>
      <c r="AA83" s="35"/>
      <c r="AB83" s="44"/>
      <c r="AC83" s="35"/>
      <c r="AD83" s="40"/>
      <c r="AE83" s="43">
        <v>56280000</v>
      </c>
      <c r="AF83" s="40">
        <v>56280000</v>
      </c>
      <c r="AG83" s="43"/>
      <c r="AH83" s="44"/>
      <c r="AI83" s="45"/>
      <c r="AJ83" s="38"/>
      <c r="AK83" s="46"/>
      <c r="AL83" s="72"/>
      <c r="AM83" s="70"/>
      <c r="AN83" s="23"/>
    </row>
    <row r="84" spans="1:40" ht="22.5" customHeight="1">
      <c r="A84" s="28" t="s">
        <v>504</v>
      </c>
      <c r="B84" s="29"/>
      <c r="C84" s="29"/>
      <c r="D84" s="61"/>
      <c r="E84" s="30">
        <f t="shared" si="3"/>
        <v>5430000</v>
      </c>
      <c r="F84" s="30">
        <f t="shared" si="3"/>
        <v>5430000</v>
      </c>
      <c r="G84" s="83"/>
      <c r="H84" s="84"/>
      <c r="I84" s="43"/>
      <c r="J84" s="44"/>
      <c r="K84" s="43"/>
      <c r="L84" s="85"/>
      <c r="M84" s="71"/>
      <c r="N84" s="44"/>
      <c r="O84" s="39"/>
      <c r="P84" s="32"/>
      <c r="Q84" s="35"/>
      <c r="R84" s="40"/>
      <c r="S84" s="43"/>
      <c r="T84" s="44"/>
      <c r="U84" s="43"/>
      <c r="V84" s="44"/>
      <c r="W84" s="43"/>
      <c r="X84" s="44"/>
      <c r="Y84" s="43"/>
      <c r="Z84" s="44"/>
      <c r="AA84" s="35"/>
      <c r="AB84" s="44"/>
      <c r="AC84" s="35"/>
      <c r="AD84" s="40"/>
      <c r="AE84" s="43">
        <v>5430000</v>
      </c>
      <c r="AF84" s="40">
        <v>5430000</v>
      </c>
      <c r="AG84" s="43"/>
      <c r="AH84" s="44"/>
      <c r="AI84" s="45"/>
      <c r="AJ84" s="38"/>
      <c r="AK84" s="46"/>
      <c r="AL84" s="72"/>
      <c r="AM84" s="70"/>
      <c r="AN84" s="23"/>
    </row>
    <row r="85" spans="1:40" ht="22.5" customHeight="1">
      <c r="A85" s="28" t="s">
        <v>505</v>
      </c>
      <c r="B85" s="29"/>
      <c r="C85" s="29"/>
      <c r="D85" s="61"/>
      <c r="E85" s="30">
        <f t="shared" si="3"/>
        <v>2399000</v>
      </c>
      <c r="F85" s="30">
        <f t="shared" si="3"/>
        <v>2399000</v>
      </c>
      <c r="G85" s="83"/>
      <c r="H85" s="84"/>
      <c r="I85" s="43"/>
      <c r="J85" s="44"/>
      <c r="K85" s="43"/>
      <c r="L85" s="85"/>
      <c r="M85" s="71"/>
      <c r="N85" s="44"/>
      <c r="O85" s="39"/>
      <c r="P85" s="32"/>
      <c r="Q85" s="35"/>
      <c r="R85" s="40"/>
      <c r="S85" s="43"/>
      <c r="T85" s="44"/>
      <c r="U85" s="43"/>
      <c r="V85" s="44"/>
      <c r="W85" s="43"/>
      <c r="X85" s="44"/>
      <c r="Y85" s="43"/>
      <c r="Z85" s="44"/>
      <c r="AA85" s="35"/>
      <c r="AB85" s="44"/>
      <c r="AC85" s="35"/>
      <c r="AD85" s="40"/>
      <c r="AE85" s="43">
        <v>2399000</v>
      </c>
      <c r="AF85" s="40">
        <v>2399000</v>
      </c>
      <c r="AG85" s="43"/>
      <c r="AH85" s="44"/>
      <c r="AI85" s="45"/>
      <c r="AJ85" s="38"/>
      <c r="AK85" s="46"/>
      <c r="AL85" s="72"/>
      <c r="AM85" s="70"/>
      <c r="AN85" s="23"/>
    </row>
    <row r="86" spans="1:40" ht="36.75" customHeight="1">
      <c r="A86" s="28" t="s">
        <v>538</v>
      </c>
      <c r="B86" s="29"/>
      <c r="C86" s="29"/>
      <c r="D86" s="61"/>
      <c r="E86" s="30">
        <f t="shared" si="3"/>
        <v>1340000</v>
      </c>
      <c r="F86" s="30">
        <f t="shared" si="3"/>
        <v>1339926</v>
      </c>
      <c r="G86" s="83"/>
      <c r="H86" s="84"/>
      <c r="I86" s="43"/>
      <c r="J86" s="44"/>
      <c r="K86" s="43"/>
      <c r="L86" s="85"/>
      <c r="M86" s="71"/>
      <c r="N86" s="44"/>
      <c r="O86" s="39"/>
      <c r="P86" s="32"/>
      <c r="Q86" s="35"/>
      <c r="R86" s="40"/>
      <c r="S86" s="43"/>
      <c r="T86" s="44"/>
      <c r="U86" s="43"/>
      <c r="V86" s="44"/>
      <c r="W86" s="43"/>
      <c r="X86" s="44"/>
      <c r="Y86" s="43"/>
      <c r="Z86" s="44"/>
      <c r="AA86" s="35"/>
      <c r="AB86" s="44"/>
      <c r="AC86" s="35"/>
      <c r="AD86" s="40"/>
      <c r="AE86" s="43">
        <v>1340000</v>
      </c>
      <c r="AF86" s="40">
        <v>1339926</v>
      </c>
      <c r="AG86" s="43"/>
      <c r="AH86" s="44"/>
      <c r="AI86" s="45"/>
      <c r="AJ86" s="38"/>
      <c r="AK86" s="46"/>
      <c r="AL86" s="72"/>
      <c r="AM86" s="70"/>
      <c r="AN86" s="23"/>
    </row>
    <row r="87" spans="1:40" ht="36.75" customHeight="1">
      <c r="A87" s="28" t="s">
        <v>539</v>
      </c>
      <c r="B87" s="29"/>
      <c r="C87" s="29"/>
      <c r="D87" s="61"/>
      <c r="E87" s="30">
        <f t="shared" si="3"/>
        <v>719000</v>
      </c>
      <c r="F87" s="30">
        <f t="shared" si="3"/>
        <v>719000</v>
      </c>
      <c r="G87" s="83"/>
      <c r="H87" s="84"/>
      <c r="I87" s="43"/>
      <c r="J87" s="44"/>
      <c r="K87" s="43"/>
      <c r="L87" s="85"/>
      <c r="M87" s="71"/>
      <c r="N87" s="44"/>
      <c r="O87" s="39"/>
      <c r="P87" s="32"/>
      <c r="Q87" s="35"/>
      <c r="R87" s="40"/>
      <c r="S87" s="43"/>
      <c r="T87" s="44"/>
      <c r="U87" s="43"/>
      <c r="V87" s="44"/>
      <c r="W87" s="43"/>
      <c r="X87" s="44"/>
      <c r="Y87" s="43"/>
      <c r="Z87" s="44"/>
      <c r="AA87" s="35"/>
      <c r="AB87" s="44"/>
      <c r="AC87" s="35"/>
      <c r="AD87" s="40"/>
      <c r="AE87" s="43">
        <v>719000</v>
      </c>
      <c r="AF87" s="40">
        <v>719000</v>
      </c>
      <c r="AG87" s="43"/>
      <c r="AH87" s="44"/>
      <c r="AI87" s="45"/>
      <c r="AJ87" s="38"/>
      <c r="AK87" s="46"/>
      <c r="AL87" s="72"/>
      <c r="AM87" s="70"/>
      <c r="AN87" s="23"/>
    </row>
    <row r="88" spans="1:40" ht="36.75" customHeight="1">
      <c r="A88" s="28" t="s">
        <v>540</v>
      </c>
      <c r="B88" s="29"/>
      <c r="C88" s="29"/>
      <c r="D88" s="61"/>
      <c r="E88" s="30">
        <f t="shared" si="3"/>
        <v>200000</v>
      </c>
      <c r="F88" s="30">
        <f t="shared" si="3"/>
        <v>200000</v>
      </c>
      <c r="G88" s="83"/>
      <c r="H88" s="84"/>
      <c r="I88" s="43"/>
      <c r="J88" s="44"/>
      <c r="K88" s="43"/>
      <c r="L88" s="85"/>
      <c r="M88" s="71"/>
      <c r="N88" s="44"/>
      <c r="O88" s="39"/>
      <c r="P88" s="32"/>
      <c r="Q88" s="35"/>
      <c r="R88" s="40"/>
      <c r="S88" s="43"/>
      <c r="T88" s="44"/>
      <c r="U88" s="43"/>
      <c r="V88" s="44"/>
      <c r="W88" s="43"/>
      <c r="X88" s="44"/>
      <c r="Y88" s="43"/>
      <c r="Z88" s="44"/>
      <c r="AA88" s="35"/>
      <c r="AB88" s="44"/>
      <c r="AC88" s="35"/>
      <c r="AD88" s="40"/>
      <c r="AE88" s="43">
        <v>200000</v>
      </c>
      <c r="AF88" s="40">
        <v>200000</v>
      </c>
      <c r="AG88" s="43"/>
      <c r="AH88" s="44"/>
      <c r="AI88" s="45"/>
      <c r="AJ88" s="38"/>
      <c r="AK88" s="46"/>
      <c r="AL88" s="72"/>
      <c r="AM88" s="70"/>
      <c r="AN88" s="23"/>
    </row>
    <row r="89" spans="1:40" ht="36.75" customHeight="1">
      <c r="A89" s="28" t="s">
        <v>541</v>
      </c>
      <c r="B89" s="29"/>
      <c r="C89" s="29"/>
      <c r="D89" s="61"/>
      <c r="E89" s="30">
        <f t="shared" si="3"/>
        <v>800000</v>
      </c>
      <c r="F89" s="30">
        <f t="shared" si="3"/>
        <v>800000</v>
      </c>
      <c r="G89" s="83"/>
      <c r="H89" s="84"/>
      <c r="I89" s="43"/>
      <c r="J89" s="44"/>
      <c r="K89" s="43"/>
      <c r="L89" s="85"/>
      <c r="M89" s="71"/>
      <c r="N89" s="44"/>
      <c r="O89" s="39"/>
      <c r="P89" s="32"/>
      <c r="Q89" s="35"/>
      <c r="R89" s="40"/>
      <c r="S89" s="43"/>
      <c r="T89" s="44"/>
      <c r="U89" s="43"/>
      <c r="V89" s="44"/>
      <c r="W89" s="43"/>
      <c r="X89" s="44"/>
      <c r="Y89" s="43"/>
      <c r="Z89" s="44"/>
      <c r="AA89" s="35"/>
      <c r="AB89" s="44"/>
      <c r="AC89" s="35"/>
      <c r="AD89" s="40"/>
      <c r="AE89" s="43">
        <v>800000</v>
      </c>
      <c r="AF89" s="40">
        <v>800000</v>
      </c>
      <c r="AG89" s="43"/>
      <c r="AH89" s="44"/>
      <c r="AI89" s="45"/>
      <c r="AJ89" s="38"/>
      <c r="AK89" s="46"/>
      <c r="AL89" s="72"/>
      <c r="AM89" s="70"/>
      <c r="AN89" s="23"/>
    </row>
    <row r="90" spans="1:40" ht="18.75" customHeight="1">
      <c r="A90" s="28" t="s">
        <v>513</v>
      </c>
      <c r="B90" s="29"/>
      <c r="C90" s="29"/>
      <c r="D90" s="61"/>
      <c r="E90" s="30">
        <f t="shared" si="3"/>
        <v>654000</v>
      </c>
      <c r="F90" s="30">
        <f t="shared" si="3"/>
        <v>653999.35999999999</v>
      </c>
      <c r="G90" s="83"/>
      <c r="H90" s="84"/>
      <c r="I90" s="43"/>
      <c r="J90" s="44"/>
      <c r="K90" s="43"/>
      <c r="L90" s="85"/>
      <c r="M90" s="71"/>
      <c r="N90" s="44"/>
      <c r="O90" s="39"/>
      <c r="P90" s="32"/>
      <c r="Q90" s="35"/>
      <c r="R90" s="40"/>
      <c r="S90" s="43"/>
      <c r="T90" s="44"/>
      <c r="U90" s="43"/>
      <c r="V90" s="44"/>
      <c r="W90" s="43"/>
      <c r="X90" s="44"/>
      <c r="Y90" s="43"/>
      <c r="Z90" s="44"/>
      <c r="AA90" s="35"/>
      <c r="AB90" s="44"/>
      <c r="AC90" s="35"/>
      <c r="AD90" s="40"/>
      <c r="AE90" s="43">
        <v>654000</v>
      </c>
      <c r="AF90" s="40">
        <v>653999.35999999999</v>
      </c>
      <c r="AG90" s="43"/>
      <c r="AH90" s="44"/>
      <c r="AI90" s="45"/>
      <c r="AJ90" s="38"/>
      <c r="AK90" s="46"/>
      <c r="AL90" s="72"/>
      <c r="AM90" s="70"/>
      <c r="AN90" s="23"/>
    </row>
    <row r="91" spans="1:40" ht="18.75" customHeight="1">
      <c r="A91" s="28" t="s">
        <v>514</v>
      </c>
      <c r="B91" s="29"/>
      <c r="C91" s="29"/>
      <c r="D91" s="61"/>
      <c r="E91" s="30">
        <f t="shared" si="3"/>
        <v>1826000</v>
      </c>
      <c r="F91" s="30">
        <f t="shared" si="3"/>
        <v>1826000</v>
      </c>
      <c r="G91" s="83"/>
      <c r="H91" s="84"/>
      <c r="I91" s="43"/>
      <c r="J91" s="44"/>
      <c r="K91" s="43"/>
      <c r="L91" s="85"/>
      <c r="M91" s="71"/>
      <c r="N91" s="44"/>
      <c r="O91" s="39"/>
      <c r="P91" s="32"/>
      <c r="Q91" s="35"/>
      <c r="R91" s="40"/>
      <c r="S91" s="43"/>
      <c r="T91" s="44"/>
      <c r="U91" s="43"/>
      <c r="V91" s="44"/>
      <c r="W91" s="43"/>
      <c r="X91" s="44"/>
      <c r="Y91" s="43"/>
      <c r="Z91" s="44"/>
      <c r="AA91" s="35"/>
      <c r="AB91" s="44"/>
      <c r="AC91" s="35"/>
      <c r="AD91" s="40"/>
      <c r="AE91" s="43">
        <v>1826000</v>
      </c>
      <c r="AF91" s="40">
        <v>1826000</v>
      </c>
      <c r="AG91" s="43"/>
      <c r="AH91" s="44"/>
      <c r="AI91" s="45"/>
      <c r="AJ91" s="38"/>
      <c r="AK91" s="46"/>
      <c r="AL91" s="72"/>
      <c r="AM91" s="70"/>
      <c r="AN91" s="23"/>
    </row>
    <row r="92" spans="1:40" ht="18.75" customHeight="1">
      <c r="A92" s="28" t="s">
        <v>515</v>
      </c>
      <c r="B92" s="29"/>
      <c r="C92" s="29"/>
      <c r="D92" s="61"/>
      <c r="E92" s="30">
        <f t="shared" si="3"/>
        <v>5162000</v>
      </c>
      <c r="F92" s="30">
        <f t="shared" si="3"/>
        <v>5161999.99</v>
      </c>
      <c r="G92" s="83"/>
      <c r="H92" s="84"/>
      <c r="I92" s="43"/>
      <c r="J92" s="44"/>
      <c r="K92" s="43"/>
      <c r="L92" s="85"/>
      <c r="M92" s="71"/>
      <c r="N92" s="44"/>
      <c r="O92" s="39"/>
      <c r="P92" s="32"/>
      <c r="Q92" s="35"/>
      <c r="R92" s="40"/>
      <c r="S92" s="43"/>
      <c r="T92" s="44"/>
      <c r="U92" s="43"/>
      <c r="V92" s="44"/>
      <c r="W92" s="43"/>
      <c r="X92" s="44"/>
      <c r="Y92" s="43"/>
      <c r="Z92" s="44"/>
      <c r="AA92" s="35"/>
      <c r="AB92" s="44"/>
      <c r="AC92" s="35"/>
      <c r="AD92" s="40"/>
      <c r="AE92" s="43">
        <v>5162000</v>
      </c>
      <c r="AF92" s="40">
        <v>5161999.99</v>
      </c>
      <c r="AG92" s="43"/>
      <c r="AH92" s="44"/>
      <c r="AI92" s="45"/>
      <c r="AJ92" s="38"/>
      <c r="AK92" s="46"/>
      <c r="AL92" s="72"/>
      <c r="AM92" s="70"/>
      <c r="AN92" s="23"/>
    </row>
    <row r="93" spans="1:40" s="123" customFormat="1" ht="26.25" customHeight="1">
      <c r="A93" s="28" t="s">
        <v>542</v>
      </c>
      <c r="B93" s="29"/>
      <c r="C93" s="29"/>
      <c r="D93" s="61"/>
      <c r="E93" s="30">
        <f t="shared" si="3"/>
        <v>102788000</v>
      </c>
      <c r="F93" s="30">
        <f t="shared" si="3"/>
        <v>88387913.870000005</v>
      </c>
      <c r="G93" s="43"/>
      <c r="H93" s="44"/>
      <c r="I93" s="43"/>
      <c r="J93" s="44"/>
      <c r="K93" s="43"/>
      <c r="L93" s="85"/>
      <c r="M93" s="71">
        <v>6994000</v>
      </c>
      <c r="N93" s="44">
        <v>6993837</v>
      </c>
      <c r="O93" s="39">
        <v>9451000</v>
      </c>
      <c r="P93" s="32">
        <v>3586000</v>
      </c>
      <c r="Q93" s="35">
        <v>9359000</v>
      </c>
      <c r="R93" s="40">
        <v>9359000</v>
      </c>
      <c r="S93" s="43">
        <v>3200000</v>
      </c>
      <c r="T93" s="44">
        <v>3200000</v>
      </c>
      <c r="U93" s="43">
        <v>8533000</v>
      </c>
      <c r="V93" s="44">
        <v>0</v>
      </c>
      <c r="W93" s="43">
        <v>17003000</v>
      </c>
      <c r="X93" s="44">
        <v>17002674</v>
      </c>
      <c r="Y93" s="43"/>
      <c r="Z93" s="44"/>
      <c r="AA93" s="35">
        <v>17239000</v>
      </c>
      <c r="AB93" s="44">
        <v>17238400</v>
      </c>
      <c r="AC93" s="35">
        <v>5700000</v>
      </c>
      <c r="AD93" s="40">
        <v>5700000</v>
      </c>
      <c r="AE93" s="43">
        <v>6764000</v>
      </c>
      <c r="AF93" s="40">
        <v>6763542.8700000001</v>
      </c>
      <c r="AG93" s="43"/>
      <c r="AH93" s="44"/>
      <c r="AI93" s="45">
        <v>1402000</v>
      </c>
      <c r="AJ93" s="38">
        <v>1401600</v>
      </c>
      <c r="AK93" s="121"/>
      <c r="AL93" s="122"/>
      <c r="AM93" s="48">
        <v>17143000</v>
      </c>
      <c r="AN93" s="49">
        <v>17142860</v>
      </c>
    </row>
    <row r="94" spans="1:40" s="123" customFormat="1" ht="36.75" customHeight="1">
      <c r="A94" s="28" t="s">
        <v>500</v>
      </c>
      <c r="B94" s="29"/>
      <c r="C94" s="29"/>
      <c r="D94" s="61"/>
      <c r="E94" s="30">
        <f t="shared" si="3"/>
        <v>1096293000</v>
      </c>
      <c r="F94" s="30">
        <f t="shared" si="3"/>
        <v>1077630637.79</v>
      </c>
      <c r="G94" s="43"/>
      <c r="H94" s="44"/>
      <c r="I94" s="43"/>
      <c r="J94" s="44"/>
      <c r="K94" s="43"/>
      <c r="L94" s="85"/>
      <c r="M94" s="71">
        <v>55000000</v>
      </c>
      <c r="N94" s="44">
        <v>55000000</v>
      </c>
      <c r="O94" s="39">
        <v>8082000</v>
      </c>
      <c r="P94" s="32">
        <v>0</v>
      </c>
      <c r="Q94" s="35">
        <v>126900000</v>
      </c>
      <c r="R94" s="40">
        <v>126900000</v>
      </c>
      <c r="S94" s="43">
        <v>107311000</v>
      </c>
      <c r="T94" s="44">
        <v>107310999.12</v>
      </c>
      <c r="U94" s="43">
        <v>71762000</v>
      </c>
      <c r="V94" s="44">
        <v>71700000</v>
      </c>
      <c r="W94" s="43">
        <v>134501000</v>
      </c>
      <c r="X94" s="44">
        <v>134500500</v>
      </c>
      <c r="Y94" s="43">
        <v>64675000</v>
      </c>
      <c r="Z94" s="44">
        <v>54160499.990000002</v>
      </c>
      <c r="AA94" s="35">
        <v>127072000</v>
      </c>
      <c r="AB94" s="44">
        <v>127071917.36</v>
      </c>
      <c r="AC94" s="35">
        <v>141000000</v>
      </c>
      <c r="AD94" s="40">
        <v>141000000</v>
      </c>
      <c r="AE94" s="43">
        <v>96600000</v>
      </c>
      <c r="AF94" s="40">
        <v>96597376.319999993</v>
      </c>
      <c r="AG94" s="43">
        <v>62000000</v>
      </c>
      <c r="AH94" s="44">
        <v>62000000</v>
      </c>
      <c r="AI94" s="45">
        <v>7100000</v>
      </c>
      <c r="AJ94" s="38">
        <v>7100000</v>
      </c>
      <c r="AK94" s="46">
        <v>71790000</v>
      </c>
      <c r="AL94" s="72">
        <v>71790000</v>
      </c>
      <c r="AM94" s="48">
        <v>22500000</v>
      </c>
      <c r="AN94" s="49">
        <v>22499345</v>
      </c>
    </row>
    <row r="95" spans="1:40" s="123" customFormat="1" ht="26.25" customHeight="1">
      <c r="A95" s="73" t="s">
        <v>543</v>
      </c>
      <c r="B95" s="29" t="str">
        <f>B82</f>
        <v>HP 6</v>
      </c>
      <c r="C95" s="29"/>
      <c r="D95" s="61" t="s">
        <v>443</v>
      </c>
      <c r="E95" s="74">
        <f t="shared" si="3"/>
        <v>48655000</v>
      </c>
      <c r="F95" s="74">
        <f t="shared" si="3"/>
        <v>48652771.43</v>
      </c>
      <c r="G95" s="79"/>
      <c r="H95" s="79"/>
      <c r="I95" s="79"/>
      <c r="J95" s="79"/>
      <c r="K95" s="79"/>
      <c r="L95" s="111"/>
      <c r="M95" s="78"/>
      <c r="N95" s="79"/>
      <c r="O95" s="75"/>
      <c r="P95" s="75"/>
      <c r="Q95" s="76"/>
      <c r="R95" s="76"/>
      <c r="S95" s="79"/>
      <c r="T95" s="79"/>
      <c r="U95" s="79"/>
      <c r="V95" s="79"/>
      <c r="W95" s="79"/>
      <c r="X95" s="79"/>
      <c r="Y95" s="79">
        <v>20198000</v>
      </c>
      <c r="Z95" s="79">
        <v>20197321.43</v>
      </c>
      <c r="AA95" s="79"/>
      <c r="AB95" s="79"/>
      <c r="AC95" s="79"/>
      <c r="AD95" s="79"/>
      <c r="AE95" s="79">
        <v>21711000</v>
      </c>
      <c r="AF95" s="76">
        <v>21709450</v>
      </c>
      <c r="AG95" s="79"/>
      <c r="AH95" s="79"/>
      <c r="AI95" s="80"/>
      <c r="AJ95" s="80"/>
      <c r="AK95" s="46">
        <v>6746000</v>
      </c>
      <c r="AL95" s="81">
        <v>6746000</v>
      </c>
      <c r="AM95" s="124"/>
      <c r="AN95" s="125"/>
    </row>
    <row r="96" spans="1:40" s="123" customFormat="1" ht="27.75" customHeight="1">
      <c r="A96" s="28" t="s">
        <v>502</v>
      </c>
      <c r="B96" s="29"/>
      <c r="C96" s="29"/>
      <c r="D96" s="125"/>
      <c r="E96" s="30">
        <f t="shared" si="3"/>
        <v>18539000</v>
      </c>
      <c r="F96" s="30">
        <f t="shared" si="3"/>
        <v>18539000</v>
      </c>
      <c r="G96" s="43"/>
      <c r="H96" s="44"/>
      <c r="I96" s="43"/>
      <c r="J96" s="44"/>
      <c r="K96" s="43"/>
      <c r="L96" s="85"/>
      <c r="M96" s="71"/>
      <c r="N96" s="44"/>
      <c r="O96" s="39"/>
      <c r="P96" s="32"/>
      <c r="Q96" s="35"/>
      <c r="R96" s="40"/>
      <c r="S96" s="43"/>
      <c r="T96" s="44"/>
      <c r="U96" s="43"/>
      <c r="V96" s="44"/>
      <c r="W96" s="43"/>
      <c r="X96" s="44"/>
      <c r="Y96" s="43"/>
      <c r="Z96" s="44"/>
      <c r="AA96" s="43"/>
      <c r="AB96" s="44"/>
      <c r="AC96" s="43"/>
      <c r="AD96" s="44"/>
      <c r="AE96" s="43">
        <v>18539000</v>
      </c>
      <c r="AF96" s="40">
        <v>18539000</v>
      </c>
      <c r="AG96" s="43"/>
      <c r="AH96" s="44"/>
      <c r="AI96" s="45"/>
      <c r="AJ96" s="38"/>
      <c r="AK96" s="121"/>
      <c r="AL96" s="122"/>
      <c r="AM96" s="124"/>
      <c r="AN96" s="125"/>
    </row>
    <row r="97" spans="1:40" s="123" customFormat="1" ht="31.5" customHeight="1">
      <c r="A97" s="28" t="s">
        <v>504</v>
      </c>
      <c r="B97" s="29"/>
      <c r="C97" s="29"/>
      <c r="D97" s="125"/>
      <c r="E97" s="30">
        <f t="shared" si="3"/>
        <v>1497000</v>
      </c>
      <c r="F97" s="30">
        <f t="shared" si="3"/>
        <v>1495450</v>
      </c>
      <c r="G97" s="43"/>
      <c r="H97" s="44"/>
      <c r="I97" s="43"/>
      <c r="J97" s="44"/>
      <c r="K97" s="43"/>
      <c r="L97" s="85"/>
      <c r="M97" s="71"/>
      <c r="N97" s="44"/>
      <c r="O97" s="39"/>
      <c r="P97" s="32"/>
      <c r="Q97" s="35"/>
      <c r="R97" s="40"/>
      <c r="S97" s="43"/>
      <c r="T97" s="44"/>
      <c r="U97" s="43"/>
      <c r="V97" s="44"/>
      <c r="W97" s="43"/>
      <c r="X97" s="44"/>
      <c r="Y97" s="43"/>
      <c r="Z97" s="44"/>
      <c r="AA97" s="43"/>
      <c r="AB97" s="44"/>
      <c r="AC97" s="43"/>
      <c r="AD97" s="44"/>
      <c r="AE97" s="43">
        <v>1497000</v>
      </c>
      <c r="AF97" s="40">
        <v>1495450</v>
      </c>
      <c r="AG97" s="43"/>
      <c r="AH97" s="44"/>
      <c r="AI97" s="45"/>
      <c r="AJ97" s="38"/>
      <c r="AK97" s="121"/>
      <c r="AL97" s="122"/>
      <c r="AM97" s="124"/>
      <c r="AN97" s="125"/>
    </row>
    <row r="98" spans="1:40" s="123" customFormat="1" ht="24.75" customHeight="1">
      <c r="A98" s="28" t="s">
        <v>505</v>
      </c>
      <c r="B98" s="29"/>
      <c r="C98" s="29"/>
      <c r="D98" s="125"/>
      <c r="E98" s="30">
        <f t="shared" si="3"/>
        <v>681000</v>
      </c>
      <c r="F98" s="30">
        <f t="shared" si="3"/>
        <v>681000</v>
      </c>
      <c r="G98" s="43"/>
      <c r="H98" s="44"/>
      <c r="I98" s="43"/>
      <c r="J98" s="44"/>
      <c r="K98" s="43"/>
      <c r="L98" s="85"/>
      <c r="M98" s="71"/>
      <c r="N98" s="44"/>
      <c r="O98" s="39"/>
      <c r="P98" s="32"/>
      <c r="Q98" s="35"/>
      <c r="R98" s="40"/>
      <c r="S98" s="43"/>
      <c r="T98" s="44"/>
      <c r="U98" s="43"/>
      <c r="V98" s="44"/>
      <c r="W98" s="43"/>
      <c r="X98" s="44"/>
      <c r="Y98" s="43"/>
      <c r="Z98" s="44"/>
      <c r="AA98" s="43"/>
      <c r="AB98" s="44"/>
      <c r="AC98" s="43"/>
      <c r="AD98" s="44"/>
      <c r="AE98" s="43">
        <v>681000</v>
      </c>
      <c r="AF98" s="40">
        <v>681000</v>
      </c>
      <c r="AG98" s="43"/>
      <c r="AH98" s="44"/>
      <c r="AI98" s="45"/>
      <c r="AJ98" s="38"/>
      <c r="AK98" s="121"/>
      <c r="AL98" s="122"/>
      <c r="AM98" s="124"/>
      <c r="AN98" s="125"/>
    </row>
    <row r="99" spans="1:40" s="123" customFormat="1" ht="36.75" customHeight="1">
      <c r="A99" s="28" t="s">
        <v>538</v>
      </c>
      <c r="B99" s="29"/>
      <c r="C99" s="29"/>
      <c r="D99" s="125"/>
      <c r="E99" s="30">
        <f t="shared" si="3"/>
        <v>442000</v>
      </c>
      <c r="F99" s="30">
        <f t="shared" si="3"/>
        <v>442000</v>
      </c>
      <c r="G99" s="43"/>
      <c r="H99" s="44"/>
      <c r="I99" s="43"/>
      <c r="J99" s="44"/>
      <c r="K99" s="43"/>
      <c r="L99" s="85"/>
      <c r="M99" s="71"/>
      <c r="N99" s="44"/>
      <c r="O99" s="39"/>
      <c r="P99" s="32"/>
      <c r="Q99" s="35"/>
      <c r="R99" s="40"/>
      <c r="S99" s="43"/>
      <c r="T99" s="44"/>
      <c r="U99" s="43"/>
      <c r="V99" s="44"/>
      <c r="W99" s="43"/>
      <c r="X99" s="44"/>
      <c r="Y99" s="43"/>
      <c r="Z99" s="44"/>
      <c r="AA99" s="43"/>
      <c r="AB99" s="44"/>
      <c r="AC99" s="43"/>
      <c r="AD99" s="44"/>
      <c r="AE99" s="43">
        <v>442000</v>
      </c>
      <c r="AF99" s="40">
        <v>442000</v>
      </c>
      <c r="AG99" s="43"/>
      <c r="AH99" s="44"/>
      <c r="AI99" s="45"/>
      <c r="AJ99" s="38"/>
      <c r="AK99" s="121"/>
      <c r="AL99" s="122"/>
      <c r="AM99" s="124"/>
      <c r="AN99" s="125"/>
    </row>
    <row r="100" spans="1:40" s="123" customFormat="1" ht="36.75" customHeight="1">
      <c r="A100" s="28" t="s">
        <v>539</v>
      </c>
      <c r="B100" s="29"/>
      <c r="C100" s="29"/>
      <c r="D100" s="125"/>
      <c r="E100" s="30">
        <f t="shared" si="3"/>
        <v>497000</v>
      </c>
      <c r="F100" s="30">
        <f t="shared" si="3"/>
        <v>497000</v>
      </c>
      <c r="G100" s="43"/>
      <c r="H100" s="44"/>
      <c r="I100" s="43"/>
      <c r="J100" s="44"/>
      <c r="K100" s="43"/>
      <c r="L100" s="85"/>
      <c r="M100" s="71"/>
      <c r="N100" s="44"/>
      <c r="O100" s="39"/>
      <c r="P100" s="32"/>
      <c r="Q100" s="35"/>
      <c r="R100" s="40"/>
      <c r="S100" s="43"/>
      <c r="T100" s="44"/>
      <c r="U100" s="43"/>
      <c r="V100" s="44"/>
      <c r="W100" s="43"/>
      <c r="X100" s="44"/>
      <c r="Y100" s="43"/>
      <c r="Z100" s="44"/>
      <c r="AA100" s="43"/>
      <c r="AB100" s="44"/>
      <c r="AC100" s="43"/>
      <c r="AD100" s="44"/>
      <c r="AE100" s="43">
        <v>497000</v>
      </c>
      <c r="AF100" s="40">
        <v>497000</v>
      </c>
      <c r="AG100" s="43"/>
      <c r="AH100" s="44"/>
      <c r="AI100" s="45"/>
      <c r="AJ100" s="38"/>
      <c r="AK100" s="121"/>
      <c r="AL100" s="122"/>
      <c r="AM100" s="124"/>
      <c r="AN100" s="125"/>
    </row>
    <row r="101" spans="1:40" s="123" customFormat="1" ht="36.75" customHeight="1">
      <c r="A101" s="126" t="s">
        <v>544</v>
      </c>
      <c r="B101" s="91"/>
      <c r="C101" s="91"/>
      <c r="D101" s="125"/>
      <c r="E101" s="30">
        <f t="shared" si="3"/>
        <v>6746000</v>
      </c>
      <c r="F101" s="30">
        <f t="shared" si="3"/>
        <v>6746000</v>
      </c>
      <c r="G101" s="43"/>
      <c r="H101" s="44"/>
      <c r="I101" s="43"/>
      <c r="J101" s="44"/>
      <c r="K101" s="43"/>
      <c r="L101" s="85"/>
      <c r="M101" s="71"/>
      <c r="N101" s="44"/>
      <c r="O101" s="39"/>
      <c r="P101" s="32"/>
      <c r="Q101" s="35"/>
      <c r="R101" s="40"/>
      <c r="S101" s="43"/>
      <c r="T101" s="44"/>
      <c r="U101" s="43"/>
      <c r="V101" s="44"/>
      <c r="W101" s="43"/>
      <c r="X101" s="44"/>
      <c r="Y101" s="43"/>
      <c r="Z101" s="44"/>
      <c r="AA101" s="43"/>
      <c r="AB101" s="44"/>
      <c r="AC101" s="43"/>
      <c r="AD101" s="44"/>
      <c r="AE101" s="43"/>
      <c r="AF101" s="40"/>
      <c r="AG101" s="43"/>
      <c r="AH101" s="44"/>
      <c r="AI101" s="45"/>
      <c r="AJ101" s="38"/>
      <c r="AK101" s="46">
        <v>6746000</v>
      </c>
      <c r="AL101" s="72">
        <v>6746000</v>
      </c>
      <c r="AM101" s="124"/>
      <c r="AN101" s="125"/>
    </row>
    <row r="102" spans="1:40" s="123" customFormat="1" ht="27" customHeight="1">
      <c r="A102" s="28" t="s">
        <v>545</v>
      </c>
      <c r="B102" s="29"/>
      <c r="C102" s="29"/>
      <c r="D102" s="125"/>
      <c r="E102" s="30">
        <f t="shared" si="3"/>
        <v>20198000</v>
      </c>
      <c r="F102" s="30">
        <f t="shared" si="3"/>
        <v>20197321.43</v>
      </c>
      <c r="G102" s="43"/>
      <c r="H102" s="44"/>
      <c r="I102" s="43"/>
      <c r="J102" s="44"/>
      <c r="K102" s="43"/>
      <c r="L102" s="85"/>
      <c r="M102" s="71"/>
      <c r="N102" s="44"/>
      <c r="O102" s="39"/>
      <c r="P102" s="32"/>
      <c r="Q102" s="35"/>
      <c r="R102" s="40"/>
      <c r="S102" s="43"/>
      <c r="T102" s="44"/>
      <c r="U102" s="43"/>
      <c r="V102" s="44"/>
      <c r="W102" s="43"/>
      <c r="X102" s="44"/>
      <c r="Y102" s="43">
        <v>20198000</v>
      </c>
      <c r="Z102" s="44">
        <v>20197321.43</v>
      </c>
      <c r="AA102" s="43"/>
      <c r="AB102" s="44"/>
      <c r="AC102" s="43"/>
      <c r="AD102" s="44"/>
      <c r="AE102" s="43"/>
      <c r="AF102" s="44"/>
      <c r="AG102" s="43"/>
      <c r="AH102" s="44"/>
      <c r="AI102" s="45"/>
      <c r="AJ102" s="38"/>
      <c r="AK102" s="121"/>
      <c r="AL102" s="122"/>
      <c r="AM102" s="124"/>
      <c r="AN102" s="125"/>
    </row>
    <row r="103" spans="1:40" s="123" customFormat="1" ht="20.25" customHeight="1">
      <c r="A103" s="126" t="s">
        <v>522</v>
      </c>
      <c r="B103" s="91"/>
      <c r="C103" s="91"/>
      <c r="D103" s="125"/>
      <c r="E103" s="30">
        <f t="shared" si="3"/>
        <v>55000</v>
      </c>
      <c r="F103" s="30">
        <f t="shared" si="3"/>
        <v>55000</v>
      </c>
      <c r="G103" s="43"/>
      <c r="H103" s="44"/>
      <c r="I103" s="43"/>
      <c r="J103" s="44"/>
      <c r="K103" s="43"/>
      <c r="L103" s="85"/>
      <c r="M103" s="71"/>
      <c r="N103" s="44"/>
      <c r="O103" s="39"/>
      <c r="P103" s="32"/>
      <c r="Q103" s="35"/>
      <c r="R103" s="40"/>
      <c r="S103" s="43"/>
      <c r="T103" s="44"/>
      <c r="U103" s="43"/>
      <c r="V103" s="44"/>
      <c r="W103" s="43"/>
      <c r="X103" s="44"/>
      <c r="Y103" s="43"/>
      <c r="Z103" s="44"/>
      <c r="AA103" s="43"/>
      <c r="AB103" s="44"/>
      <c r="AC103" s="43"/>
      <c r="AD103" s="44"/>
      <c r="AE103" s="43">
        <v>55000</v>
      </c>
      <c r="AF103" s="40">
        <v>55000</v>
      </c>
      <c r="AG103" s="43"/>
      <c r="AH103" s="44"/>
      <c r="AI103" s="45"/>
      <c r="AJ103" s="38"/>
      <c r="AK103" s="121"/>
      <c r="AL103" s="122"/>
      <c r="AM103" s="124"/>
      <c r="AN103" s="125"/>
    </row>
    <row r="104" spans="1:40" s="59" customFormat="1" ht="40.5" customHeight="1">
      <c r="A104" s="50" t="s">
        <v>546</v>
      </c>
      <c r="B104" s="29"/>
      <c r="C104" s="29"/>
      <c r="D104" s="23"/>
      <c r="E104" s="51">
        <f t="shared" si="3"/>
        <v>2307381700</v>
      </c>
      <c r="F104" s="51">
        <f t="shared" si="3"/>
        <v>2307381127.6900001</v>
      </c>
      <c r="G104" s="52">
        <v>136091000</v>
      </c>
      <c r="H104" s="52">
        <v>136091000</v>
      </c>
      <c r="I104" s="53">
        <v>53767000</v>
      </c>
      <c r="J104" s="53">
        <v>53767000</v>
      </c>
      <c r="K104" s="53">
        <v>133149000</v>
      </c>
      <c r="L104" s="54">
        <v>133149000</v>
      </c>
      <c r="M104" s="55">
        <v>88865000</v>
      </c>
      <c r="N104" s="56">
        <v>88865000</v>
      </c>
      <c r="O104" s="52">
        <v>95622000</v>
      </c>
      <c r="P104" s="52">
        <v>95622000</v>
      </c>
      <c r="Q104" s="53">
        <v>172203000</v>
      </c>
      <c r="R104" s="53">
        <v>172203000</v>
      </c>
      <c r="S104" s="56">
        <v>82178000</v>
      </c>
      <c r="T104" s="56">
        <v>82177984.689999998</v>
      </c>
      <c r="U104" s="56">
        <v>119927000</v>
      </c>
      <c r="V104" s="56">
        <v>119927000</v>
      </c>
      <c r="W104" s="56">
        <v>140558000</v>
      </c>
      <c r="X104" s="56">
        <v>140558000</v>
      </c>
      <c r="Y104" s="56">
        <v>241082000</v>
      </c>
      <c r="Z104" s="56">
        <v>241082000</v>
      </c>
      <c r="AA104" s="53">
        <v>188106000</v>
      </c>
      <c r="AB104" s="56">
        <v>188105592</v>
      </c>
      <c r="AC104" s="53">
        <v>220016700</v>
      </c>
      <c r="AD104" s="53">
        <v>220016551</v>
      </c>
      <c r="AE104" s="56">
        <v>158871000</v>
      </c>
      <c r="AF104" s="53">
        <v>158871000</v>
      </c>
      <c r="AG104" s="56">
        <v>184943000</v>
      </c>
      <c r="AH104" s="56">
        <v>184943000</v>
      </c>
      <c r="AI104" s="57">
        <v>56642000</v>
      </c>
      <c r="AJ104" s="57">
        <v>56642000</v>
      </c>
      <c r="AK104" s="47">
        <v>120354000</v>
      </c>
      <c r="AL104" s="47">
        <v>120354000</v>
      </c>
      <c r="AM104" s="58">
        <v>115007000</v>
      </c>
      <c r="AN104" s="58">
        <v>115007000</v>
      </c>
    </row>
    <row r="105" spans="1:40" ht="36.75" customHeight="1">
      <c r="A105" s="60" t="s">
        <v>499</v>
      </c>
      <c r="B105" s="29" t="str">
        <f>'[28]МБ-здрав'!$G$25</f>
        <v>HP 6</v>
      </c>
      <c r="C105" s="29"/>
      <c r="D105" s="61" t="s">
        <v>443</v>
      </c>
      <c r="E105" s="62">
        <f t="shared" si="3"/>
        <v>2068240000</v>
      </c>
      <c r="F105" s="62">
        <f t="shared" si="3"/>
        <v>2068239576.6900001</v>
      </c>
      <c r="G105" s="67">
        <v>136091000</v>
      </c>
      <c r="H105" s="67">
        <v>136091000</v>
      </c>
      <c r="I105" s="64">
        <v>53767000</v>
      </c>
      <c r="J105" s="64">
        <v>53767000</v>
      </c>
      <c r="K105" s="64">
        <v>133149000</v>
      </c>
      <c r="L105" s="65">
        <v>133149000</v>
      </c>
      <c r="M105" s="66">
        <v>88865000</v>
      </c>
      <c r="N105" s="63">
        <v>88865000</v>
      </c>
      <c r="O105" s="67">
        <v>95622000</v>
      </c>
      <c r="P105" s="67">
        <v>95622000</v>
      </c>
      <c r="Q105" s="64">
        <v>172203000</v>
      </c>
      <c r="R105" s="64">
        <v>172203000</v>
      </c>
      <c r="S105" s="63">
        <v>82178000</v>
      </c>
      <c r="T105" s="63">
        <v>82177984.689999998</v>
      </c>
      <c r="U105" s="63">
        <v>119927000</v>
      </c>
      <c r="V105" s="63">
        <v>119927000</v>
      </c>
      <c r="W105" s="63">
        <v>140558000</v>
      </c>
      <c r="X105" s="63">
        <v>140558000</v>
      </c>
      <c r="Y105" s="63">
        <v>97769000</v>
      </c>
      <c r="Z105" s="63">
        <v>97769000</v>
      </c>
      <c r="AA105" s="64">
        <v>188106000</v>
      </c>
      <c r="AB105" s="63">
        <v>188105592</v>
      </c>
      <c r="AC105" s="64">
        <v>128517000</v>
      </c>
      <c r="AD105" s="64">
        <v>128517000</v>
      </c>
      <c r="AE105" s="63">
        <v>158871000</v>
      </c>
      <c r="AF105" s="64">
        <v>158871000</v>
      </c>
      <c r="AG105" s="63">
        <v>180614000</v>
      </c>
      <c r="AH105" s="63">
        <v>180614000</v>
      </c>
      <c r="AI105" s="68">
        <v>56642000</v>
      </c>
      <c r="AJ105" s="68">
        <v>56642000</v>
      </c>
      <c r="AK105" s="46">
        <v>120354000</v>
      </c>
      <c r="AL105" s="69">
        <v>120354000</v>
      </c>
      <c r="AM105" s="48">
        <v>115007000</v>
      </c>
      <c r="AN105" s="127">
        <v>115007000</v>
      </c>
    </row>
    <row r="106" spans="1:40" ht="36.75" customHeight="1">
      <c r="A106" s="28" t="s">
        <v>542</v>
      </c>
      <c r="B106" s="29"/>
      <c r="C106" s="29"/>
      <c r="D106" s="61" t="s">
        <v>443</v>
      </c>
      <c r="E106" s="30">
        <f t="shared" si="3"/>
        <v>14550000</v>
      </c>
      <c r="F106" s="30">
        <f t="shared" si="3"/>
        <v>14550000</v>
      </c>
      <c r="G106" s="83"/>
      <c r="H106" s="84"/>
      <c r="I106" s="35"/>
      <c r="J106" s="40"/>
      <c r="K106" s="35">
        <v>10265000</v>
      </c>
      <c r="L106" s="36">
        <v>10265000</v>
      </c>
      <c r="M106" s="71"/>
      <c r="N106" s="44"/>
      <c r="O106" s="39"/>
      <c r="P106" s="32"/>
      <c r="Q106" s="35"/>
      <c r="R106" s="40"/>
      <c r="S106" s="43"/>
      <c r="T106" s="44"/>
      <c r="U106" s="43"/>
      <c r="V106" s="44"/>
      <c r="W106" s="43"/>
      <c r="X106" s="44"/>
      <c r="Y106" s="43"/>
      <c r="Z106" s="44"/>
      <c r="AA106" s="43"/>
      <c r="AB106" s="44"/>
      <c r="AC106" s="43"/>
      <c r="AD106" s="44"/>
      <c r="AE106" s="43"/>
      <c r="AF106" s="40"/>
      <c r="AG106" s="43"/>
      <c r="AH106" s="44"/>
      <c r="AI106" s="45">
        <v>4285000</v>
      </c>
      <c r="AJ106" s="38">
        <v>4285000</v>
      </c>
      <c r="AK106" s="46"/>
      <c r="AL106" s="72"/>
      <c r="AM106" s="70"/>
      <c r="AN106" s="23"/>
    </row>
    <row r="107" spans="1:40" ht="25.5" customHeight="1">
      <c r="A107" s="28" t="s">
        <v>500</v>
      </c>
      <c r="B107" s="29"/>
      <c r="C107" s="29"/>
      <c r="D107" s="61" t="s">
        <v>443</v>
      </c>
      <c r="E107" s="30">
        <f t="shared" si="3"/>
        <v>2053690000</v>
      </c>
      <c r="F107" s="30">
        <f t="shared" si="3"/>
        <v>2053689576.6900001</v>
      </c>
      <c r="G107" s="39">
        <v>136091000</v>
      </c>
      <c r="H107" s="32">
        <v>136091000</v>
      </c>
      <c r="I107" s="35">
        <v>53767000</v>
      </c>
      <c r="J107" s="40">
        <v>53767000</v>
      </c>
      <c r="K107" s="35">
        <v>122884000</v>
      </c>
      <c r="L107" s="36">
        <v>122884000</v>
      </c>
      <c r="M107" s="71">
        <v>88865000</v>
      </c>
      <c r="N107" s="44">
        <v>88865000</v>
      </c>
      <c r="O107" s="39">
        <v>95622000</v>
      </c>
      <c r="P107" s="32">
        <v>95622000</v>
      </c>
      <c r="Q107" s="35">
        <v>172203000</v>
      </c>
      <c r="R107" s="40">
        <v>172203000</v>
      </c>
      <c r="S107" s="43">
        <v>82178000</v>
      </c>
      <c r="T107" s="44">
        <v>82177984.689999998</v>
      </c>
      <c r="U107" s="43">
        <v>119927000</v>
      </c>
      <c r="V107" s="44">
        <v>119927000</v>
      </c>
      <c r="W107" s="43">
        <v>140558000</v>
      </c>
      <c r="X107" s="44">
        <v>140558000</v>
      </c>
      <c r="Y107" s="43">
        <v>97769000</v>
      </c>
      <c r="Z107" s="44">
        <v>97769000</v>
      </c>
      <c r="AA107" s="35">
        <v>188106000</v>
      </c>
      <c r="AB107" s="44">
        <v>188105592</v>
      </c>
      <c r="AC107" s="35">
        <v>128517000</v>
      </c>
      <c r="AD107" s="40">
        <v>128517000</v>
      </c>
      <c r="AE107" s="43">
        <v>158871000</v>
      </c>
      <c r="AF107" s="44">
        <v>158871000</v>
      </c>
      <c r="AG107" s="43">
        <v>180614000</v>
      </c>
      <c r="AH107" s="44">
        <v>180614000</v>
      </c>
      <c r="AI107" s="45">
        <v>52357000</v>
      </c>
      <c r="AJ107" s="38">
        <v>52357000</v>
      </c>
      <c r="AK107" s="46">
        <v>120354000</v>
      </c>
      <c r="AL107" s="72">
        <v>120354000</v>
      </c>
      <c r="AM107" s="48">
        <v>115007000</v>
      </c>
      <c r="AN107" s="49">
        <v>115007000</v>
      </c>
    </row>
    <row r="108" spans="1:40" ht="26.25" customHeight="1">
      <c r="A108" s="73" t="s">
        <v>501</v>
      </c>
      <c r="B108" s="29" t="str">
        <f>B105</f>
        <v>HP 6</v>
      </c>
      <c r="C108" s="29"/>
      <c r="D108" s="61" t="s">
        <v>443</v>
      </c>
      <c r="E108" s="74">
        <f t="shared" si="3"/>
        <v>239141700</v>
      </c>
      <c r="F108" s="74">
        <f t="shared" si="3"/>
        <v>239141551</v>
      </c>
      <c r="G108" s="75"/>
      <c r="H108" s="75"/>
      <c r="I108" s="76"/>
      <c r="J108" s="76"/>
      <c r="K108" s="76"/>
      <c r="L108" s="77"/>
      <c r="M108" s="78"/>
      <c r="N108" s="79"/>
      <c r="O108" s="75"/>
      <c r="P108" s="75"/>
      <c r="Q108" s="76"/>
      <c r="R108" s="76"/>
      <c r="S108" s="79"/>
      <c r="T108" s="79"/>
      <c r="U108" s="79"/>
      <c r="V108" s="79"/>
      <c r="W108" s="79"/>
      <c r="X108" s="79"/>
      <c r="Y108" s="79">
        <v>143313000</v>
      </c>
      <c r="Z108" s="79">
        <v>143313000</v>
      </c>
      <c r="AA108" s="76"/>
      <c r="AB108" s="79"/>
      <c r="AC108" s="76">
        <v>91499700</v>
      </c>
      <c r="AD108" s="76">
        <v>91499551</v>
      </c>
      <c r="AE108" s="79"/>
      <c r="AF108" s="79"/>
      <c r="AG108" s="79">
        <v>4329000</v>
      </c>
      <c r="AH108" s="79">
        <v>4329000</v>
      </c>
      <c r="AI108" s="80"/>
      <c r="AJ108" s="80"/>
      <c r="AK108" s="46"/>
      <c r="AL108" s="72"/>
      <c r="AM108" s="70"/>
      <c r="AN108" s="23"/>
    </row>
    <row r="109" spans="1:40" ht="22.5" customHeight="1">
      <c r="A109" s="28" t="s">
        <v>500</v>
      </c>
      <c r="B109" s="29"/>
      <c r="C109" s="29"/>
      <c r="D109" s="23"/>
      <c r="E109" s="30">
        <f t="shared" si="3"/>
        <v>239141700</v>
      </c>
      <c r="F109" s="30">
        <f t="shared" si="3"/>
        <v>239141551</v>
      </c>
      <c r="G109" s="39"/>
      <c r="H109" s="32"/>
      <c r="I109" s="35"/>
      <c r="J109" s="40"/>
      <c r="K109" s="35"/>
      <c r="L109" s="36"/>
      <c r="M109" s="71"/>
      <c r="N109" s="44"/>
      <c r="O109" s="39"/>
      <c r="P109" s="32"/>
      <c r="Q109" s="35"/>
      <c r="R109" s="40"/>
      <c r="S109" s="43"/>
      <c r="T109" s="44"/>
      <c r="U109" s="43"/>
      <c r="V109" s="44"/>
      <c r="W109" s="43"/>
      <c r="X109" s="44"/>
      <c r="Y109" s="43">
        <v>143313000</v>
      </c>
      <c r="Z109" s="44">
        <v>143313000</v>
      </c>
      <c r="AA109" s="35"/>
      <c r="AB109" s="44"/>
      <c r="AC109" s="35">
        <v>91499700</v>
      </c>
      <c r="AD109" s="40">
        <v>91499551</v>
      </c>
      <c r="AE109" s="43"/>
      <c r="AF109" s="44"/>
      <c r="AG109" s="43">
        <v>4329000</v>
      </c>
      <c r="AH109" s="44">
        <v>4329000</v>
      </c>
      <c r="AI109" s="45"/>
      <c r="AJ109" s="38"/>
      <c r="AK109" s="46"/>
      <c r="AL109" s="72"/>
      <c r="AM109" s="70"/>
      <c r="AN109" s="23"/>
    </row>
    <row r="110" spans="1:40" ht="64.5" customHeight="1">
      <c r="A110" s="128" t="s">
        <v>547</v>
      </c>
      <c r="B110" s="91"/>
      <c r="C110" s="91"/>
      <c r="D110" s="23"/>
      <c r="E110" s="51">
        <f t="shared" si="3"/>
        <v>403740000</v>
      </c>
      <c r="F110" s="51">
        <f t="shared" si="3"/>
        <v>403739872.52999997</v>
      </c>
      <c r="G110" s="52"/>
      <c r="H110" s="52"/>
      <c r="I110" s="53"/>
      <c r="J110" s="53"/>
      <c r="K110" s="53"/>
      <c r="L110" s="54"/>
      <c r="M110" s="55"/>
      <c r="N110" s="56"/>
      <c r="O110" s="52"/>
      <c r="P110" s="52"/>
      <c r="Q110" s="53"/>
      <c r="R110" s="53"/>
      <c r="S110" s="56"/>
      <c r="T110" s="56"/>
      <c r="U110" s="56"/>
      <c r="V110" s="56"/>
      <c r="W110" s="56"/>
      <c r="X110" s="56"/>
      <c r="Y110" s="56"/>
      <c r="Z110" s="56"/>
      <c r="AA110" s="53"/>
      <c r="AB110" s="56"/>
      <c r="AC110" s="53"/>
      <c r="AD110" s="53"/>
      <c r="AE110" s="56"/>
      <c r="AF110" s="56"/>
      <c r="AG110" s="56"/>
      <c r="AH110" s="56"/>
      <c r="AI110" s="57">
        <v>403740000</v>
      </c>
      <c r="AJ110" s="57">
        <v>403739872.52999997</v>
      </c>
      <c r="AK110" s="46"/>
      <c r="AL110" s="72"/>
      <c r="AM110" s="70"/>
      <c r="AN110" s="23"/>
    </row>
    <row r="111" spans="1:40" ht="32.25" customHeight="1">
      <c r="A111" s="129" t="s">
        <v>499</v>
      </c>
      <c r="B111" s="91" t="s">
        <v>548</v>
      </c>
      <c r="C111" s="91"/>
      <c r="D111" s="130" t="s">
        <v>476</v>
      </c>
      <c r="E111" s="62">
        <f t="shared" si="3"/>
        <v>306660000</v>
      </c>
      <c r="F111" s="62">
        <f t="shared" si="3"/>
        <v>306659872.52999997</v>
      </c>
      <c r="G111" s="67"/>
      <c r="H111" s="67"/>
      <c r="I111" s="64"/>
      <c r="J111" s="64"/>
      <c r="K111" s="64"/>
      <c r="L111" s="65"/>
      <c r="M111" s="66"/>
      <c r="N111" s="63"/>
      <c r="O111" s="67"/>
      <c r="P111" s="67"/>
      <c r="Q111" s="64"/>
      <c r="R111" s="64"/>
      <c r="S111" s="63"/>
      <c r="T111" s="63"/>
      <c r="U111" s="63"/>
      <c r="V111" s="63"/>
      <c r="W111" s="63"/>
      <c r="X111" s="63"/>
      <c r="Y111" s="63"/>
      <c r="Z111" s="63"/>
      <c r="AA111" s="64"/>
      <c r="AB111" s="63"/>
      <c r="AC111" s="64"/>
      <c r="AD111" s="64"/>
      <c r="AE111" s="63"/>
      <c r="AF111" s="63"/>
      <c r="AG111" s="63"/>
      <c r="AH111" s="63"/>
      <c r="AI111" s="68">
        <v>306660000</v>
      </c>
      <c r="AJ111" s="68">
        <v>306659872.52999997</v>
      </c>
      <c r="AK111" s="46"/>
      <c r="AL111" s="72"/>
      <c r="AM111" s="70"/>
      <c r="AN111" s="23"/>
    </row>
    <row r="112" spans="1:40" ht="30" customHeight="1">
      <c r="A112" s="103" t="s">
        <v>549</v>
      </c>
      <c r="B112" s="91"/>
      <c r="C112" s="91"/>
      <c r="D112" s="23"/>
      <c r="E112" s="30">
        <f t="shared" si="3"/>
        <v>306660000</v>
      </c>
      <c r="F112" s="30">
        <f t="shared" si="3"/>
        <v>306659872.52999997</v>
      </c>
      <c r="G112" s="39"/>
      <c r="H112" s="32"/>
      <c r="I112" s="35"/>
      <c r="J112" s="40"/>
      <c r="K112" s="35"/>
      <c r="L112" s="36"/>
      <c r="M112" s="71"/>
      <c r="N112" s="44"/>
      <c r="O112" s="39"/>
      <c r="P112" s="32"/>
      <c r="Q112" s="35"/>
      <c r="R112" s="40"/>
      <c r="S112" s="43"/>
      <c r="T112" s="44"/>
      <c r="U112" s="43"/>
      <c r="V112" s="44"/>
      <c r="W112" s="43"/>
      <c r="X112" s="44"/>
      <c r="Y112" s="43"/>
      <c r="Z112" s="44"/>
      <c r="AA112" s="35"/>
      <c r="AB112" s="44"/>
      <c r="AC112" s="35"/>
      <c r="AD112" s="40"/>
      <c r="AE112" s="43"/>
      <c r="AF112" s="44"/>
      <c r="AG112" s="43"/>
      <c r="AH112" s="44"/>
      <c r="AI112" s="45">
        <v>306660000</v>
      </c>
      <c r="AJ112" s="38">
        <v>306659872.52999997</v>
      </c>
      <c r="AK112" s="46"/>
      <c r="AL112" s="72"/>
      <c r="AM112" s="70"/>
      <c r="AN112" s="23"/>
    </row>
    <row r="113" spans="1:40" ht="36.75" customHeight="1">
      <c r="A113" s="73" t="s">
        <v>543</v>
      </c>
      <c r="B113" s="91" t="s">
        <v>548</v>
      </c>
      <c r="C113" s="29"/>
      <c r="D113" s="130" t="s">
        <v>476</v>
      </c>
      <c r="E113" s="74">
        <f t="shared" si="3"/>
        <v>97080000</v>
      </c>
      <c r="F113" s="74">
        <f t="shared" si="3"/>
        <v>97080000</v>
      </c>
      <c r="G113" s="110"/>
      <c r="H113" s="110"/>
      <c r="I113" s="76"/>
      <c r="J113" s="76"/>
      <c r="K113" s="76"/>
      <c r="L113" s="77"/>
      <c r="M113" s="78"/>
      <c r="N113" s="79"/>
      <c r="O113" s="75"/>
      <c r="P113" s="75"/>
      <c r="Q113" s="76"/>
      <c r="R113" s="76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6"/>
      <c r="AD113" s="76"/>
      <c r="AE113" s="79"/>
      <c r="AF113" s="79"/>
      <c r="AG113" s="79"/>
      <c r="AH113" s="79"/>
      <c r="AI113" s="80">
        <v>97080000</v>
      </c>
      <c r="AJ113" s="80">
        <v>97080000</v>
      </c>
      <c r="AK113" s="46"/>
      <c r="AL113" s="72"/>
      <c r="AM113" s="70"/>
      <c r="AN113" s="23"/>
    </row>
    <row r="114" spans="1:40" ht="26.25" customHeight="1">
      <c r="A114" s="103" t="s">
        <v>549</v>
      </c>
      <c r="B114" s="91"/>
      <c r="C114" s="91"/>
      <c r="D114" s="23"/>
      <c r="E114" s="30">
        <f t="shared" si="3"/>
        <v>97080000</v>
      </c>
      <c r="F114" s="30">
        <f t="shared" si="3"/>
        <v>97080000</v>
      </c>
      <c r="G114" s="83"/>
      <c r="H114" s="84"/>
      <c r="I114" s="35"/>
      <c r="J114" s="40"/>
      <c r="K114" s="35"/>
      <c r="L114" s="36"/>
      <c r="M114" s="71"/>
      <c r="N114" s="44"/>
      <c r="O114" s="39"/>
      <c r="P114" s="32"/>
      <c r="Q114" s="35"/>
      <c r="R114" s="40"/>
      <c r="S114" s="43"/>
      <c r="T114" s="44"/>
      <c r="U114" s="43"/>
      <c r="V114" s="44"/>
      <c r="W114" s="43"/>
      <c r="X114" s="44"/>
      <c r="Y114" s="43"/>
      <c r="Z114" s="44"/>
      <c r="AA114" s="43"/>
      <c r="AB114" s="44"/>
      <c r="AC114" s="35"/>
      <c r="AD114" s="40"/>
      <c r="AE114" s="43"/>
      <c r="AF114" s="44"/>
      <c r="AG114" s="43"/>
      <c r="AH114" s="44"/>
      <c r="AI114" s="45">
        <v>97080000</v>
      </c>
      <c r="AJ114" s="38">
        <v>97080000</v>
      </c>
      <c r="AK114" s="46"/>
      <c r="AL114" s="72"/>
      <c r="AM114" s="70"/>
      <c r="AN114" s="23"/>
    </row>
    <row r="115" spans="1:40" s="59" customFormat="1" ht="44.25" customHeight="1">
      <c r="A115" s="50" t="s">
        <v>550</v>
      </c>
      <c r="B115" s="29"/>
      <c r="C115" s="29"/>
      <c r="D115" s="23"/>
      <c r="E115" s="51">
        <f t="shared" si="3"/>
        <v>463115000</v>
      </c>
      <c r="F115" s="51">
        <f t="shared" si="3"/>
        <v>462973141.19999999</v>
      </c>
      <c r="G115" s="52">
        <v>101000</v>
      </c>
      <c r="H115" s="52">
        <v>100384</v>
      </c>
      <c r="I115" s="53">
        <v>5324000</v>
      </c>
      <c r="J115" s="53">
        <v>5323210.1399999997</v>
      </c>
      <c r="K115" s="53">
        <v>18797000</v>
      </c>
      <c r="L115" s="54">
        <v>18796246.100000001</v>
      </c>
      <c r="M115" s="55">
        <v>70000</v>
      </c>
      <c r="N115" s="56">
        <v>70000</v>
      </c>
      <c r="O115" s="52">
        <v>127463000</v>
      </c>
      <c r="P115" s="52">
        <v>127463000</v>
      </c>
      <c r="Q115" s="53">
        <v>12408000</v>
      </c>
      <c r="R115" s="53">
        <v>12407999.779999999</v>
      </c>
      <c r="S115" s="56">
        <v>24048000</v>
      </c>
      <c r="T115" s="56">
        <v>24043338.059999999</v>
      </c>
      <c r="U115" s="56">
        <v>94048000</v>
      </c>
      <c r="V115" s="56">
        <v>94048000</v>
      </c>
      <c r="W115" s="56">
        <v>31391000</v>
      </c>
      <c r="X115" s="56">
        <v>31391000</v>
      </c>
      <c r="Y115" s="56">
        <v>23866000</v>
      </c>
      <c r="Z115" s="56">
        <v>23865941</v>
      </c>
      <c r="AA115" s="53">
        <v>3242000</v>
      </c>
      <c r="AB115" s="56">
        <v>3241592</v>
      </c>
      <c r="AC115" s="53">
        <v>7376000</v>
      </c>
      <c r="AD115" s="53">
        <v>7373707.6299999999</v>
      </c>
      <c r="AE115" s="56">
        <v>37317000</v>
      </c>
      <c r="AF115" s="53">
        <v>37198403.700000003</v>
      </c>
      <c r="AG115" s="56">
        <v>8344000</v>
      </c>
      <c r="AH115" s="57">
        <v>8340761.6399999997</v>
      </c>
      <c r="AI115" s="57">
        <v>11812000</v>
      </c>
      <c r="AJ115" s="57">
        <v>11811650</v>
      </c>
      <c r="AK115" s="47">
        <v>1661000</v>
      </c>
      <c r="AL115" s="47">
        <v>1654796</v>
      </c>
      <c r="AM115" s="58">
        <v>55847000</v>
      </c>
      <c r="AN115" s="58">
        <v>55843111.149999999</v>
      </c>
    </row>
    <row r="116" spans="1:40" ht="27" customHeight="1">
      <c r="A116" s="73" t="s">
        <v>501</v>
      </c>
      <c r="B116" s="29" t="str">
        <f>'[28]МБ-здрав'!$G$30</f>
        <v>HP 4.1</v>
      </c>
      <c r="C116" s="29"/>
      <c r="D116" s="61" t="s">
        <v>450</v>
      </c>
      <c r="E116" s="74">
        <f t="shared" si="3"/>
        <v>463115000</v>
      </c>
      <c r="F116" s="74">
        <f t="shared" si="3"/>
        <v>462973141.19999999</v>
      </c>
      <c r="G116" s="75">
        <v>101000</v>
      </c>
      <c r="H116" s="75">
        <v>100384</v>
      </c>
      <c r="I116" s="76">
        <v>5324000</v>
      </c>
      <c r="J116" s="76">
        <v>5323210.1399999997</v>
      </c>
      <c r="K116" s="76">
        <v>18797000</v>
      </c>
      <c r="L116" s="77">
        <v>18796246.100000001</v>
      </c>
      <c r="M116" s="78">
        <v>70000</v>
      </c>
      <c r="N116" s="79">
        <v>70000</v>
      </c>
      <c r="O116" s="75">
        <v>127463000</v>
      </c>
      <c r="P116" s="75">
        <v>127463000</v>
      </c>
      <c r="Q116" s="76">
        <v>12408000</v>
      </c>
      <c r="R116" s="76">
        <v>12407999.779999999</v>
      </c>
      <c r="S116" s="79">
        <v>24048000</v>
      </c>
      <c r="T116" s="79">
        <v>24043338.059999999</v>
      </c>
      <c r="U116" s="79">
        <v>94048000</v>
      </c>
      <c r="V116" s="79">
        <v>94048000</v>
      </c>
      <c r="W116" s="79">
        <v>31391000</v>
      </c>
      <c r="X116" s="79">
        <v>31391000</v>
      </c>
      <c r="Y116" s="79">
        <v>23866000</v>
      </c>
      <c r="Z116" s="79">
        <v>23865941</v>
      </c>
      <c r="AA116" s="76">
        <v>3242000</v>
      </c>
      <c r="AB116" s="79">
        <v>3241592</v>
      </c>
      <c r="AC116" s="76">
        <v>7376000</v>
      </c>
      <c r="AD116" s="76">
        <v>7373707.6299999999</v>
      </c>
      <c r="AE116" s="79">
        <v>37317000</v>
      </c>
      <c r="AF116" s="76">
        <v>37198403.700000003</v>
      </c>
      <c r="AG116" s="79">
        <v>8344000</v>
      </c>
      <c r="AH116" s="79">
        <v>8340761.6399999997</v>
      </c>
      <c r="AI116" s="80">
        <v>11812000</v>
      </c>
      <c r="AJ116" s="80">
        <v>11811650</v>
      </c>
      <c r="AK116" s="46">
        <v>1661000</v>
      </c>
      <c r="AL116" s="47">
        <v>1654796</v>
      </c>
      <c r="AM116" s="48">
        <v>55847000</v>
      </c>
      <c r="AN116" s="131">
        <v>55843111.149999999</v>
      </c>
    </row>
    <row r="117" spans="1:40" ht="24.9" customHeight="1">
      <c r="A117" s="132" t="s">
        <v>500</v>
      </c>
      <c r="B117" s="133"/>
      <c r="C117" s="133"/>
      <c r="D117" s="23"/>
      <c r="E117" s="30">
        <f t="shared" si="3"/>
        <v>5757300</v>
      </c>
      <c r="F117" s="30">
        <f t="shared" si="3"/>
        <v>5634663.5099999998</v>
      </c>
      <c r="G117" s="39"/>
      <c r="H117" s="32"/>
      <c r="I117" s="35">
        <v>14000</v>
      </c>
      <c r="J117" s="40">
        <v>14000</v>
      </c>
      <c r="K117" s="35">
        <v>61000</v>
      </c>
      <c r="L117" s="36">
        <v>61000</v>
      </c>
      <c r="M117" s="71">
        <v>1000</v>
      </c>
      <c r="N117" s="44">
        <v>1000</v>
      </c>
      <c r="O117" s="39">
        <v>127000</v>
      </c>
      <c r="P117" s="32">
        <v>127000</v>
      </c>
      <c r="Q117" s="35">
        <v>200000</v>
      </c>
      <c r="R117" s="40">
        <v>200000</v>
      </c>
      <c r="S117" s="43">
        <v>48000</v>
      </c>
      <c r="T117" s="44">
        <v>48000</v>
      </c>
      <c r="U117" s="43">
        <v>1402000</v>
      </c>
      <c r="V117" s="44">
        <v>1402000</v>
      </c>
      <c r="W117" s="43"/>
      <c r="X117" s="44"/>
      <c r="Y117" s="43">
        <v>94000</v>
      </c>
      <c r="Z117" s="44">
        <v>94000</v>
      </c>
      <c r="AA117" s="35">
        <v>3242000</v>
      </c>
      <c r="AB117" s="44">
        <v>3241592</v>
      </c>
      <c r="AC117" s="35">
        <v>26000</v>
      </c>
      <c r="AD117" s="40">
        <v>24481.63</v>
      </c>
      <c r="AE117" s="43">
        <v>235000</v>
      </c>
      <c r="AF117" s="40">
        <v>116491.7</v>
      </c>
      <c r="AG117" s="43">
        <v>27000</v>
      </c>
      <c r="AH117" s="44">
        <v>24798.18</v>
      </c>
      <c r="AI117" s="45">
        <v>197000</v>
      </c>
      <c r="AJ117" s="38">
        <v>197000</v>
      </c>
      <c r="AK117" s="46">
        <v>83300</v>
      </c>
      <c r="AL117" s="72">
        <v>83300</v>
      </c>
      <c r="AM117" s="70"/>
      <c r="AN117" s="23"/>
    </row>
    <row r="118" spans="1:40" ht="24.9" customHeight="1">
      <c r="A118" s="28" t="s">
        <v>523</v>
      </c>
      <c r="B118" s="29"/>
      <c r="C118" s="29"/>
      <c r="D118" s="23"/>
      <c r="E118" s="30">
        <f t="shared" si="3"/>
        <v>457357700</v>
      </c>
      <c r="F118" s="30">
        <f t="shared" si="3"/>
        <v>457338477.69</v>
      </c>
      <c r="G118" s="39">
        <v>101000</v>
      </c>
      <c r="H118" s="32">
        <v>100384</v>
      </c>
      <c r="I118" s="35">
        <v>5310000</v>
      </c>
      <c r="J118" s="40">
        <v>5309210.1399999997</v>
      </c>
      <c r="K118" s="35">
        <v>18736000</v>
      </c>
      <c r="L118" s="36">
        <v>18735246.100000001</v>
      </c>
      <c r="M118" s="71">
        <v>69000</v>
      </c>
      <c r="N118" s="44">
        <v>69000</v>
      </c>
      <c r="O118" s="39">
        <v>127336000</v>
      </c>
      <c r="P118" s="32">
        <v>127336000</v>
      </c>
      <c r="Q118" s="35">
        <v>12208000</v>
      </c>
      <c r="R118" s="40">
        <v>12207999.779999999</v>
      </c>
      <c r="S118" s="43">
        <v>24000000</v>
      </c>
      <c r="T118" s="44">
        <v>23995338.059999999</v>
      </c>
      <c r="U118" s="43">
        <v>92646000</v>
      </c>
      <c r="V118" s="44">
        <v>92646000</v>
      </c>
      <c r="W118" s="43">
        <v>31391000</v>
      </c>
      <c r="X118" s="44">
        <v>31391000</v>
      </c>
      <c r="Y118" s="43">
        <v>23772000</v>
      </c>
      <c r="Z118" s="44">
        <v>23771941</v>
      </c>
      <c r="AA118" s="43"/>
      <c r="AB118" s="44"/>
      <c r="AC118" s="35">
        <v>7350000</v>
      </c>
      <c r="AD118" s="40">
        <v>7349226</v>
      </c>
      <c r="AE118" s="43">
        <v>37082000</v>
      </c>
      <c r="AF118" s="40">
        <v>37081912</v>
      </c>
      <c r="AG118" s="43">
        <v>8317000</v>
      </c>
      <c r="AH118" s="44">
        <v>8315963.46</v>
      </c>
      <c r="AI118" s="45">
        <v>11615000</v>
      </c>
      <c r="AJ118" s="38">
        <v>11614650</v>
      </c>
      <c r="AK118" s="46">
        <v>1577700</v>
      </c>
      <c r="AL118" s="72">
        <v>1571496</v>
      </c>
      <c r="AM118" s="48">
        <v>55847000</v>
      </c>
      <c r="AN118" s="49">
        <v>55843111.149999999</v>
      </c>
    </row>
    <row r="119" spans="1:40" ht="24.9" customHeight="1">
      <c r="A119" s="132" t="s">
        <v>551</v>
      </c>
      <c r="B119" s="133"/>
      <c r="C119" s="133"/>
      <c r="D119" s="23"/>
      <c r="E119" s="30">
        <f t="shared" si="3"/>
        <v>0</v>
      </c>
      <c r="F119" s="30">
        <f t="shared" si="3"/>
        <v>0</v>
      </c>
      <c r="G119" s="39"/>
      <c r="H119" s="32"/>
      <c r="I119" s="35"/>
      <c r="J119" s="40"/>
      <c r="K119" s="35"/>
      <c r="L119" s="36"/>
      <c r="M119" s="71"/>
      <c r="N119" s="44"/>
      <c r="O119" s="39"/>
      <c r="P119" s="32"/>
      <c r="Q119" s="35"/>
      <c r="R119" s="40"/>
      <c r="S119" s="43"/>
      <c r="T119" s="44"/>
      <c r="U119" s="43"/>
      <c r="V119" s="44"/>
      <c r="W119" s="43"/>
      <c r="X119" s="44"/>
      <c r="Y119" s="43"/>
      <c r="Z119" s="44"/>
      <c r="AA119" s="43"/>
      <c r="AB119" s="44"/>
      <c r="AC119" s="35"/>
      <c r="AD119" s="40"/>
      <c r="AE119" s="43"/>
      <c r="AF119" s="40"/>
      <c r="AG119" s="43"/>
      <c r="AH119" s="44"/>
      <c r="AI119" s="45"/>
      <c r="AJ119" s="38"/>
      <c r="AK119" s="46"/>
      <c r="AL119" s="72"/>
      <c r="AM119" s="70"/>
      <c r="AN119" s="23"/>
    </row>
    <row r="120" spans="1:40" s="59" customFormat="1" ht="69.75" customHeight="1">
      <c r="A120" s="50" t="s">
        <v>552</v>
      </c>
      <c r="B120" s="29"/>
      <c r="C120" s="29"/>
      <c r="D120" s="23"/>
      <c r="E120" s="51">
        <f t="shared" si="3"/>
        <v>64218000</v>
      </c>
      <c r="F120" s="51">
        <f t="shared" si="3"/>
        <v>64217824.219999999</v>
      </c>
      <c r="G120" s="52">
        <v>64218000</v>
      </c>
      <c r="H120" s="52">
        <v>64217824.219999999</v>
      </c>
      <c r="I120" s="56"/>
      <c r="J120" s="56"/>
      <c r="K120" s="56"/>
      <c r="L120" s="106"/>
      <c r="M120" s="55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7"/>
      <c r="AJ120" s="57"/>
      <c r="AK120" s="47"/>
      <c r="AL120" s="47"/>
      <c r="AM120" s="107"/>
      <c r="AN120" s="107"/>
    </row>
    <row r="121" spans="1:40" ht="36.75" customHeight="1">
      <c r="A121" s="60" t="s">
        <v>499</v>
      </c>
      <c r="B121" s="29" t="str">
        <f>B113</f>
        <v>НР 0</v>
      </c>
      <c r="C121" s="29"/>
      <c r="D121" s="130" t="s">
        <v>476</v>
      </c>
      <c r="E121" s="62">
        <f t="shared" si="3"/>
        <v>64218000</v>
      </c>
      <c r="F121" s="62">
        <f t="shared" si="3"/>
        <v>64217824.219999999</v>
      </c>
      <c r="G121" s="67">
        <v>64218000</v>
      </c>
      <c r="H121" s="67">
        <v>64217824.219999999</v>
      </c>
      <c r="I121" s="63"/>
      <c r="J121" s="63"/>
      <c r="K121" s="63"/>
      <c r="L121" s="109"/>
      <c r="M121" s="66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8"/>
      <c r="AJ121" s="68"/>
      <c r="AK121" s="46"/>
      <c r="AL121" s="72"/>
      <c r="AM121" s="70"/>
      <c r="AN121" s="23"/>
    </row>
    <row r="122" spans="1:40" ht="36.75" customHeight="1">
      <c r="A122" s="28" t="s">
        <v>530</v>
      </c>
      <c r="B122" s="29"/>
      <c r="C122" s="29"/>
      <c r="D122" s="23"/>
      <c r="E122" s="30">
        <f t="shared" si="3"/>
        <v>64218000</v>
      </c>
      <c r="F122" s="30">
        <f t="shared" si="3"/>
        <v>64217824.219999999</v>
      </c>
      <c r="G122" s="39">
        <v>64218000</v>
      </c>
      <c r="H122" s="32">
        <v>64217824.219999999</v>
      </c>
      <c r="I122" s="43"/>
      <c r="J122" s="44"/>
      <c r="K122" s="43"/>
      <c r="L122" s="85"/>
      <c r="M122" s="71"/>
      <c r="N122" s="44"/>
      <c r="O122" s="43"/>
      <c r="P122" s="44"/>
      <c r="Q122" s="43"/>
      <c r="R122" s="44"/>
      <c r="S122" s="43"/>
      <c r="T122" s="44"/>
      <c r="U122" s="43"/>
      <c r="V122" s="44"/>
      <c r="W122" s="43"/>
      <c r="X122" s="44"/>
      <c r="Y122" s="43"/>
      <c r="Z122" s="44"/>
      <c r="AA122" s="43"/>
      <c r="AB122" s="44"/>
      <c r="AC122" s="43"/>
      <c r="AD122" s="44"/>
      <c r="AE122" s="43"/>
      <c r="AF122" s="44"/>
      <c r="AG122" s="43"/>
      <c r="AH122" s="44"/>
      <c r="AI122" s="45"/>
      <c r="AJ122" s="38"/>
      <c r="AK122" s="46"/>
      <c r="AL122" s="72"/>
      <c r="AM122" s="70"/>
      <c r="AN122" s="23"/>
    </row>
    <row r="123" spans="1:40" s="59" customFormat="1" ht="36.75" customHeight="1">
      <c r="A123" s="50" t="s">
        <v>553</v>
      </c>
      <c r="B123" s="29"/>
      <c r="C123" s="29"/>
      <c r="D123" s="23"/>
      <c r="E123" s="51">
        <f t="shared" si="3"/>
        <v>1874476000</v>
      </c>
      <c r="F123" s="51">
        <f t="shared" si="3"/>
        <v>1874474444.8599999</v>
      </c>
      <c r="G123" s="52">
        <v>123935000</v>
      </c>
      <c r="H123" s="52">
        <v>123935000</v>
      </c>
      <c r="I123" s="53">
        <v>134749000</v>
      </c>
      <c r="J123" s="53">
        <v>134749000</v>
      </c>
      <c r="K123" s="53">
        <v>39865000</v>
      </c>
      <c r="L123" s="54">
        <v>39865000</v>
      </c>
      <c r="M123" s="55">
        <v>45756000</v>
      </c>
      <c r="N123" s="56">
        <v>45756000</v>
      </c>
      <c r="O123" s="52">
        <v>29634000</v>
      </c>
      <c r="P123" s="52">
        <v>29634000</v>
      </c>
      <c r="Q123" s="53">
        <v>927954000</v>
      </c>
      <c r="R123" s="53">
        <v>927954000</v>
      </c>
      <c r="S123" s="56">
        <v>66783000</v>
      </c>
      <c r="T123" s="56">
        <v>66782026.5</v>
      </c>
      <c r="U123" s="56">
        <v>32539000</v>
      </c>
      <c r="V123" s="56">
        <v>32539000</v>
      </c>
      <c r="W123" s="56">
        <v>88692000</v>
      </c>
      <c r="X123" s="56">
        <v>88691924</v>
      </c>
      <c r="Y123" s="56">
        <v>109765000</v>
      </c>
      <c r="Z123" s="56">
        <v>109765000</v>
      </c>
      <c r="AA123" s="53">
        <v>80952000</v>
      </c>
      <c r="AB123" s="56">
        <v>80952000</v>
      </c>
      <c r="AC123" s="53">
        <v>41613000</v>
      </c>
      <c r="AD123" s="53">
        <v>41612774.759999998</v>
      </c>
      <c r="AE123" s="56">
        <v>26099000</v>
      </c>
      <c r="AF123" s="53">
        <v>26099000</v>
      </c>
      <c r="AG123" s="56">
        <v>21843000</v>
      </c>
      <c r="AH123" s="56">
        <v>21843000</v>
      </c>
      <c r="AI123" s="57">
        <v>45350000</v>
      </c>
      <c r="AJ123" s="57">
        <v>45350000</v>
      </c>
      <c r="AK123" s="47">
        <v>22442000</v>
      </c>
      <c r="AL123" s="47">
        <v>22442000</v>
      </c>
      <c r="AM123" s="58">
        <v>36505000</v>
      </c>
      <c r="AN123" s="58">
        <v>36504719.600000001</v>
      </c>
    </row>
    <row r="124" spans="1:40" ht="36.75" customHeight="1">
      <c r="A124" s="73" t="s">
        <v>501</v>
      </c>
      <c r="B124" s="29" t="s">
        <v>446</v>
      </c>
      <c r="C124" s="29"/>
      <c r="D124" s="61" t="s">
        <v>447</v>
      </c>
      <c r="E124" s="74">
        <f t="shared" si="3"/>
        <v>1874476000</v>
      </c>
      <c r="F124" s="74">
        <f t="shared" si="3"/>
        <v>1874474444.8599999</v>
      </c>
      <c r="G124" s="75">
        <v>123935000</v>
      </c>
      <c r="H124" s="75">
        <v>123935000</v>
      </c>
      <c r="I124" s="76">
        <v>134749000</v>
      </c>
      <c r="J124" s="76">
        <v>134749000</v>
      </c>
      <c r="K124" s="76">
        <v>39865000</v>
      </c>
      <c r="L124" s="77">
        <v>39865000</v>
      </c>
      <c r="M124" s="78">
        <v>45756000</v>
      </c>
      <c r="N124" s="79">
        <v>45756000</v>
      </c>
      <c r="O124" s="75">
        <v>29634000</v>
      </c>
      <c r="P124" s="75">
        <v>29634000</v>
      </c>
      <c r="Q124" s="76">
        <v>927954000</v>
      </c>
      <c r="R124" s="76">
        <v>927954000</v>
      </c>
      <c r="S124" s="79">
        <v>66783000</v>
      </c>
      <c r="T124" s="79">
        <v>66782026.5</v>
      </c>
      <c r="U124" s="79">
        <v>32539000</v>
      </c>
      <c r="V124" s="79">
        <v>32539000</v>
      </c>
      <c r="W124" s="79">
        <v>88692000</v>
      </c>
      <c r="X124" s="79">
        <v>88691924</v>
      </c>
      <c r="Y124" s="79">
        <v>109765000</v>
      </c>
      <c r="Z124" s="79">
        <v>109765000</v>
      </c>
      <c r="AA124" s="76">
        <v>80952000</v>
      </c>
      <c r="AB124" s="79">
        <v>80952000</v>
      </c>
      <c r="AC124" s="76">
        <v>41613000</v>
      </c>
      <c r="AD124" s="76">
        <v>41612774.759999998</v>
      </c>
      <c r="AE124" s="79">
        <v>26099000</v>
      </c>
      <c r="AF124" s="76">
        <v>26099000</v>
      </c>
      <c r="AG124" s="79">
        <v>21843000</v>
      </c>
      <c r="AH124" s="79">
        <v>21843000</v>
      </c>
      <c r="AI124" s="80">
        <v>45350000</v>
      </c>
      <c r="AJ124" s="80">
        <v>45350000</v>
      </c>
      <c r="AK124" s="46">
        <v>22442000</v>
      </c>
      <c r="AL124" s="81">
        <v>22442000</v>
      </c>
      <c r="AM124" s="48">
        <v>36505000</v>
      </c>
      <c r="AN124" s="131">
        <v>36504719.600000001</v>
      </c>
    </row>
    <row r="125" spans="1:40" ht="19.5" customHeight="1">
      <c r="A125" s="28" t="s">
        <v>500</v>
      </c>
      <c r="B125" s="29"/>
      <c r="C125" s="29"/>
      <c r="D125" s="23"/>
      <c r="E125" s="30">
        <f t="shared" si="3"/>
        <v>1874476000</v>
      </c>
      <c r="F125" s="30">
        <f t="shared" si="3"/>
        <v>1874474444.8599999</v>
      </c>
      <c r="G125" s="39">
        <v>123935000</v>
      </c>
      <c r="H125" s="32">
        <v>123935000</v>
      </c>
      <c r="I125" s="35">
        <v>134749000</v>
      </c>
      <c r="J125" s="40">
        <v>134749000</v>
      </c>
      <c r="K125" s="35">
        <v>39865000</v>
      </c>
      <c r="L125" s="36">
        <v>39865000</v>
      </c>
      <c r="M125" s="71">
        <v>45756000</v>
      </c>
      <c r="N125" s="44">
        <v>45756000</v>
      </c>
      <c r="O125" s="39">
        <v>29634000</v>
      </c>
      <c r="P125" s="32">
        <v>29634000</v>
      </c>
      <c r="Q125" s="35">
        <v>927954000</v>
      </c>
      <c r="R125" s="40">
        <v>927954000</v>
      </c>
      <c r="S125" s="43">
        <v>66783000</v>
      </c>
      <c r="T125" s="44">
        <v>66782026.5</v>
      </c>
      <c r="U125" s="43">
        <v>32539000</v>
      </c>
      <c r="V125" s="44">
        <v>32539000</v>
      </c>
      <c r="W125" s="43">
        <v>88692000</v>
      </c>
      <c r="X125" s="44">
        <v>88691924</v>
      </c>
      <c r="Y125" s="43">
        <v>109765000</v>
      </c>
      <c r="Z125" s="44">
        <v>109765000</v>
      </c>
      <c r="AA125" s="35">
        <v>80952000</v>
      </c>
      <c r="AB125" s="44">
        <v>80952000</v>
      </c>
      <c r="AC125" s="35">
        <v>41613000</v>
      </c>
      <c r="AD125" s="40">
        <v>41612774.759999998</v>
      </c>
      <c r="AE125" s="43">
        <v>26099000</v>
      </c>
      <c r="AF125" s="40">
        <v>26099000</v>
      </c>
      <c r="AG125" s="43">
        <v>21843000</v>
      </c>
      <c r="AH125" s="44">
        <v>21843000</v>
      </c>
      <c r="AI125" s="45">
        <v>45350000</v>
      </c>
      <c r="AJ125" s="38">
        <v>45350000</v>
      </c>
      <c r="AK125" s="46">
        <v>22442000</v>
      </c>
      <c r="AL125" s="72">
        <v>22442000</v>
      </c>
      <c r="AM125" s="48">
        <v>36505000</v>
      </c>
      <c r="AN125" s="49">
        <v>36504719.600000001</v>
      </c>
    </row>
    <row r="126" spans="1:40" s="59" customFormat="1" ht="36.75" customHeight="1">
      <c r="A126" s="50" t="s">
        <v>554</v>
      </c>
      <c r="B126" s="29"/>
      <c r="C126" s="29"/>
      <c r="D126" s="23"/>
      <c r="E126" s="51">
        <f t="shared" si="3"/>
        <v>585653800</v>
      </c>
      <c r="F126" s="51">
        <f t="shared" si="3"/>
        <v>585621004.32999992</v>
      </c>
      <c r="G126" s="105"/>
      <c r="H126" s="105"/>
      <c r="I126" s="56"/>
      <c r="J126" s="56"/>
      <c r="K126" s="56"/>
      <c r="L126" s="106"/>
      <c r="M126" s="55">
        <v>59554800</v>
      </c>
      <c r="N126" s="56">
        <v>59554778.329999998</v>
      </c>
      <c r="O126" s="52">
        <v>40000000</v>
      </c>
      <c r="P126" s="52">
        <v>40000000</v>
      </c>
      <c r="Q126" s="56"/>
      <c r="R126" s="56"/>
      <c r="S126" s="56">
        <v>73654000</v>
      </c>
      <c r="T126" s="56">
        <v>73654000</v>
      </c>
      <c r="U126" s="56"/>
      <c r="V126" s="56"/>
      <c r="W126" s="56"/>
      <c r="X126" s="56"/>
      <c r="Y126" s="56">
        <v>65600000</v>
      </c>
      <c r="Z126" s="56">
        <v>65600000</v>
      </c>
      <c r="AA126" s="56"/>
      <c r="AB126" s="56"/>
      <c r="AC126" s="53">
        <v>129300000</v>
      </c>
      <c r="AD126" s="53">
        <v>129300000</v>
      </c>
      <c r="AE126" s="56">
        <v>54251000</v>
      </c>
      <c r="AF126" s="53">
        <v>54218226</v>
      </c>
      <c r="AG126" s="56"/>
      <c r="AH126" s="56"/>
      <c r="AI126" s="57">
        <v>148294000</v>
      </c>
      <c r="AJ126" s="57">
        <v>148294000</v>
      </c>
      <c r="AK126" s="47">
        <v>15000000</v>
      </c>
      <c r="AL126" s="47">
        <v>15000000</v>
      </c>
      <c r="AM126" s="107"/>
      <c r="AN126" s="107"/>
    </row>
    <row r="127" spans="1:40" ht="36.75" customHeight="1">
      <c r="A127" s="73" t="s">
        <v>501</v>
      </c>
      <c r="B127" s="29" t="str">
        <f>'[28]МБ-здрав'!$G$36</f>
        <v>HP 0</v>
      </c>
      <c r="C127" s="29"/>
      <c r="D127" s="61" t="s">
        <v>476</v>
      </c>
      <c r="E127" s="74">
        <f t="shared" si="3"/>
        <v>585653800</v>
      </c>
      <c r="F127" s="74">
        <f t="shared" si="3"/>
        <v>585621004.32999992</v>
      </c>
      <c r="G127" s="110"/>
      <c r="H127" s="110"/>
      <c r="I127" s="79"/>
      <c r="J127" s="79"/>
      <c r="K127" s="79"/>
      <c r="L127" s="111"/>
      <c r="M127" s="78">
        <v>59554800</v>
      </c>
      <c r="N127" s="79">
        <v>59554778.329999998</v>
      </c>
      <c r="O127" s="75">
        <v>40000000</v>
      </c>
      <c r="P127" s="75">
        <v>40000000</v>
      </c>
      <c r="Q127" s="79"/>
      <c r="R127" s="79"/>
      <c r="S127" s="79">
        <v>73654000</v>
      </c>
      <c r="T127" s="79">
        <v>73654000</v>
      </c>
      <c r="U127" s="79"/>
      <c r="V127" s="79"/>
      <c r="W127" s="79"/>
      <c r="X127" s="79"/>
      <c r="Y127" s="79">
        <v>65600000</v>
      </c>
      <c r="Z127" s="79">
        <v>65600000</v>
      </c>
      <c r="AA127" s="79"/>
      <c r="AB127" s="79"/>
      <c r="AC127" s="76">
        <v>129300000</v>
      </c>
      <c r="AD127" s="76">
        <v>129300000</v>
      </c>
      <c r="AE127" s="79">
        <v>54251000</v>
      </c>
      <c r="AF127" s="76">
        <v>54218226</v>
      </c>
      <c r="AG127" s="79"/>
      <c r="AH127" s="79"/>
      <c r="AI127" s="80">
        <v>148294000</v>
      </c>
      <c r="AJ127" s="80">
        <v>148294000</v>
      </c>
      <c r="AK127" s="46">
        <v>15000000</v>
      </c>
      <c r="AL127" s="81">
        <v>15000000</v>
      </c>
      <c r="AM127" s="70"/>
      <c r="AN127" s="23"/>
    </row>
    <row r="128" spans="1:40" ht="24.75" customHeight="1">
      <c r="A128" s="28" t="s">
        <v>500</v>
      </c>
      <c r="B128" s="29"/>
      <c r="C128" s="29"/>
      <c r="D128" s="23"/>
      <c r="E128" s="30">
        <f t="shared" si="3"/>
        <v>774000</v>
      </c>
      <c r="F128" s="30">
        <f t="shared" si="3"/>
        <v>741226</v>
      </c>
      <c r="G128" s="83"/>
      <c r="H128" s="84"/>
      <c r="I128" s="43"/>
      <c r="J128" s="44"/>
      <c r="K128" s="43"/>
      <c r="L128" s="85"/>
      <c r="M128" s="71">
        <v>540000</v>
      </c>
      <c r="N128" s="44">
        <v>540000</v>
      </c>
      <c r="O128" s="43"/>
      <c r="P128" s="44"/>
      <c r="Q128" s="43"/>
      <c r="R128" s="44"/>
      <c r="S128" s="43">
        <v>154000</v>
      </c>
      <c r="T128" s="44">
        <v>154000</v>
      </c>
      <c r="U128" s="43"/>
      <c r="V128" s="44"/>
      <c r="W128" s="43"/>
      <c r="X128" s="44"/>
      <c r="Y128" s="43"/>
      <c r="Z128" s="44"/>
      <c r="AA128" s="43"/>
      <c r="AB128" s="44"/>
      <c r="AC128" s="43"/>
      <c r="AD128" s="44"/>
      <c r="AE128" s="43">
        <v>80000</v>
      </c>
      <c r="AF128" s="40">
        <v>47226</v>
      </c>
      <c r="AG128" s="43"/>
      <c r="AH128" s="44"/>
      <c r="AI128" s="45"/>
      <c r="AJ128" s="38"/>
      <c r="AK128" s="46"/>
      <c r="AL128" s="72"/>
      <c r="AM128" s="70"/>
      <c r="AN128" s="23"/>
    </row>
    <row r="129" spans="1:40" ht="27" customHeight="1">
      <c r="A129" s="28" t="s">
        <v>523</v>
      </c>
      <c r="B129" s="29"/>
      <c r="C129" s="29"/>
      <c r="D129" s="23"/>
      <c r="E129" s="30">
        <f t="shared" si="3"/>
        <v>436585800</v>
      </c>
      <c r="F129" s="30">
        <f t="shared" si="3"/>
        <v>436585778.32999998</v>
      </c>
      <c r="G129" s="83"/>
      <c r="H129" s="84"/>
      <c r="I129" s="43"/>
      <c r="J129" s="44"/>
      <c r="K129" s="43"/>
      <c r="L129" s="85"/>
      <c r="M129" s="71">
        <v>59014800</v>
      </c>
      <c r="N129" s="44">
        <v>59014778.329999998</v>
      </c>
      <c r="O129" s="39">
        <v>40000000</v>
      </c>
      <c r="P129" s="32">
        <v>40000000</v>
      </c>
      <c r="Q129" s="43"/>
      <c r="R129" s="44"/>
      <c r="S129" s="43">
        <v>73500000</v>
      </c>
      <c r="T129" s="44">
        <v>73500000</v>
      </c>
      <c r="U129" s="43"/>
      <c r="V129" s="44"/>
      <c r="W129" s="43"/>
      <c r="X129" s="44"/>
      <c r="Y129" s="43">
        <v>65600000</v>
      </c>
      <c r="Z129" s="44">
        <v>65600000</v>
      </c>
      <c r="AA129" s="43"/>
      <c r="AB129" s="44"/>
      <c r="AC129" s="35">
        <v>129300000</v>
      </c>
      <c r="AD129" s="40">
        <v>129300000</v>
      </c>
      <c r="AE129" s="43">
        <v>54171000</v>
      </c>
      <c r="AF129" s="40">
        <v>54171000</v>
      </c>
      <c r="AG129" s="43"/>
      <c r="AH129" s="44"/>
      <c r="AI129" s="45"/>
      <c r="AJ129" s="38"/>
      <c r="AK129" s="46">
        <v>15000000</v>
      </c>
      <c r="AL129" s="72">
        <v>15000000</v>
      </c>
      <c r="AM129" s="70"/>
      <c r="AN129" s="23"/>
    </row>
    <row r="130" spans="1:40" ht="20.25" customHeight="1">
      <c r="A130" s="103" t="s">
        <v>522</v>
      </c>
      <c r="B130" s="91"/>
      <c r="C130" s="91"/>
      <c r="D130" s="23"/>
      <c r="E130" s="30">
        <f t="shared" si="3"/>
        <v>148294000</v>
      </c>
      <c r="F130" s="30">
        <f t="shared" si="3"/>
        <v>148294000</v>
      </c>
      <c r="G130" s="83"/>
      <c r="H130" s="84"/>
      <c r="I130" s="43"/>
      <c r="J130" s="44"/>
      <c r="K130" s="43"/>
      <c r="L130" s="85"/>
      <c r="M130" s="71"/>
      <c r="N130" s="44"/>
      <c r="O130" s="39"/>
      <c r="P130" s="32"/>
      <c r="Q130" s="43"/>
      <c r="R130" s="44"/>
      <c r="S130" s="43"/>
      <c r="T130" s="44"/>
      <c r="U130" s="43"/>
      <c r="V130" s="44"/>
      <c r="W130" s="43"/>
      <c r="X130" s="44"/>
      <c r="Y130" s="43"/>
      <c r="Z130" s="44"/>
      <c r="AA130" s="43"/>
      <c r="AB130" s="44"/>
      <c r="AC130" s="35"/>
      <c r="AD130" s="40"/>
      <c r="AE130" s="43"/>
      <c r="AF130" s="40"/>
      <c r="AG130" s="43"/>
      <c r="AH130" s="44"/>
      <c r="AI130" s="45">
        <v>148294000</v>
      </c>
      <c r="AJ130" s="38">
        <v>148294000</v>
      </c>
      <c r="AK130" s="46"/>
      <c r="AL130" s="72"/>
      <c r="AM130" s="70"/>
      <c r="AN130" s="23"/>
    </row>
    <row r="131" spans="1:40" s="59" customFormat="1" ht="63.75" customHeight="1">
      <c r="A131" s="50" t="s">
        <v>555</v>
      </c>
      <c r="B131" s="29"/>
      <c r="C131" s="29"/>
      <c r="D131" s="23"/>
      <c r="E131" s="51">
        <f t="shared" si="3"/>
        <v>33656536400</v>
      </c>
      <c r="F131" s="51">
        <f t="shared" si="3"/>
        <v>33621226609.579994</v>
      </c>
      <c r="G131" s="52">
        <v>2219064000</v>
      </c>
      <c r="H131" s="52">
        <v>2219063124.4400001</v>
      </c>
      <c r="I131" s="53">
        <v>2626872000</v>
      </c>
      <c r="J131" s="53">
        <v>2626871054.0599999</v>
      </c>
      <c r="K131" s="53">
        <v>2539836000</v>
      </c>
      <c r="L131" s="54">
        <v>2539827881.3299999</v>
      </c>
      <c r="M131" s="55">
        <v>774110400</v>
      </c>
      <c r="N131" s="56">
        <v>774109780.75</v>
      </c>
      <c r="O131" s="52">
        <v>1274368000</v>
      </c>
      <c r="P131" s="52">
        <v>1272947010.23</v>
      </c>
      <c r="Q131" s="53">
        <v>3922676000</v>
      </c>
      <c r="R131" s="53">
        <v>3922652265.48</v>
      </c>
      <c r="S131" s="56">
        <v>1480830000</v>
      </c>
      <c r="T131" s="56">
        <v>1480828150.6400001</v>
      </c>
      <c r="U131" s="105">
        <v>1164939000</v>
      </c>
      <c r="V131" s="105">
        <v>1161070721.75</v>
      </c>
      <c r="W131" s="56">
        <v>2383365000</v>
      </c>
      <c r="X131" s="56">
        <v>2375211482.1300001</v>
      </c>
      <c r="Y131" s="56">
        <v>2197250000</v>
      </c>
      <c r="Z131" s="56">
        <v>2197244265.8800001</v>
      </c>
      <c r="AA131" s="53">
        <v>1838079000</v>
      </c>
      <c r="AB131" s="56">
        <v>1838071235.8399999</v>
      </c>
      <c r="AC131" s="53">
        <v>1053811000</v>
      </c>
      <c r="AD131" s="53">
        <v>1051450843.09</v>
      </c>
      <c r="AE131" s="56">
        <v>1715903000</v>
      </c>
      <c r="AF131" s="53">
        <v>1711857538.1199999</v>
      </c>
      <c r="AG131" s="56">
        <v>1083407000</v>
      </c>
      <c r="AH131" s="56">
        <v>1078495443.0999999</v>
      </c>
      <c r="AI131" s="57">
        <v>4401494000</v>
      </c>
      <c r="AJ131" s="57">
        <v>4401492802.04</v>
      </c>
      <c r="AK131" s="47">
        <v>1184755000</v>
      </c>
      <c r="AL131" s="47">
        <v>1180547051.1700001</v>
      </c>
      <c r="AM131" s="58">
        <v>1795777000</v>
      </c>
      <c r="AN131" s="58">
        <v>1789485959.53</v>
      </c>
    </row>
    <row r="132" spans="1:40" ht="33" customHeight="1">
      <c r="A132" s="60" t="s">
        <v>556</v>
      </c>
      <c r="B132" s="29" t="str">
        <f>'[28]МБ-здрав'!$G$39</f>
        <v>HP 6</v>
      </c>
      <c r="C132" s="29"/>
      <c r="D132" s="134" t="s">
        <v>444</v>
      </c>
      <c r="E132" s="62">
        <f t="shared" si="3"/>
        <v>28532264000</v>
      </c>
      <c r="F132" s="62">
        <f t="shared" si="3"/>
        <v>28522769213.740002</v>
      </c>
      <c r="G132" s="67">
        <v>1887107000</v>
      </c>
      <c r="H132" s="67">
        <v>1887106238.1300001</v>
      </c>
      <c r="I132" s="64">
        <v>2200047000</v>
      </c>
      <c r="J132" s="64">
        <v>2200046345.46</v>
      </c>
      <c r="K132" s="64">
        <v>2242911000</v>
      </c>
      <c r="L132" s="65">
        <v>2242905808.3000002</v>
      </c>
      <c r="M132" s="66">
        <v>645727000</v>
      </c>
      <c r="N132" s="63">
        <v>645726401.33000004</v>
      </c>
      <c r="O132" s="67">
        <v>1088023000</v>
      </c>
      <c r="P132" s="67">
        <v>1086602970.23</v>
      </c>
      <c r="Q132" s="64">
        <v>3233126000</v>
      </c>
      <c r="R132" s="64">
        <v>3233105101.1799998</v>
      </c>
      <c r="S132" s="63">
        <v>1245375000</v>
      </c>
      <c r="T132" s="63">
        <v>1245374581.23</v>
      </c>
      <c r="U132" s="63">
        <v>1009990000</v>
      </c>
      <c r="V132" s="63">
        <v>1006122521.75</v>
      </c>
      <c r="W132" s="63">
        <v>2135674000</v>
      </c>
      <c r="X132" s="63">
        <v>2135673755.1600001</v>
      </c>
      <c r="Y132" s="63">
        <v>1718450000</v>
      </c>
      <c r="Z132" s="63">
        <v>1718444710.25</v>
      </c>
      <c r="AA132" s="64">
        <v>1516934000</v>
      </c>
      <c r="AB132" s="63">
        <v>1516933675.8399999</v>
      </c>
      <c r="AC132" s="64">
        <v>902692000</v>
      </c>
      <c r="AD132" s="64">
        <v>902691862.57000005</v>
      </c>
      <c r="AE132" s="63">
        <v>1476193000</v>
      </c>
      <c r="AF132" s="64">
        <v>1472148354.3299999</v>
      </c>
      <c r="AG132" s="63">
        <v>899572000</v>
      </c>
      <c r="AH132" s="63">
        <v>899504407.98000002</v>
      </c>
      <c r="AI132" s="68">
        <v>3790741000</v>
      </c>
      <c r="AJ132" s="68">
        <v>3790740702.8099999</v>
      </c>
      <c r="AK132" s="46">
        <v>1072442000</v>
      </c>
      <c r="AL132" s="69">
        <v>1072441905.6900001</v>
      </c>
      <c r="AM132" s="48">
        <v>1467260000</v>
      </c>
      <c r="AN132" s="127">
        <v>1467199871.5</v>
      </c>
    </row>
    <row r="133" spans="1:40" ht="36.75" customHeight="1">
      <c r="A133" s="28" t="s">
        <v>535</v>
      </c>
      <c r="B133" s="29"/>
      <c r="C133" s="29"/>
      <c r="D133" s="134"/>
      <c r="E133" s="30">
        <f t="shared" si="3"/>
        <v>28532264000</v>
      </c>
      <c r="F133" s="30">
        <f t="shared" si="3"/>
        <v>28522769213.740002</v>
      </c>
      <c r="G133" s="39">
        <v>1887107000</v>
      </c>
      <c r="H133" s="32">
        <v>1887106238.1300001</v>
      </c>
      <c r="I133" s="35">
        <v>2200047000</v>
      </c>
      <c r="J133" s="40">
        <v>2200046345.46</v>
      </c>
      <c r="K133" s="35">
        <v>2242911000</v>
      </c>
      <c r="L133" s="36">
        <v>2242905808.3000002</v>
      </c>
      <c r="M133" s="71">
        <v>645727000</v>
      </c>
      <c r="N133" s="44">
        <v>645726401.33000004</v>
      </c>
      <c r="O133" s="39">
        <v>1088023000</v>
      </c>
      <c r="P133" s="32">
        <v>1086602970.23</v>
      </c>
      <c r="Q133" s="35">
        <v>3233126000</v>
      </c>
      <c r="R133" s="40">
        <v>3233105101.1799998</v>
      </c>
      <c r="S133" s="43">
        <v>1245375000</v>
      </c>
      <c r="T133" s="44">
        <v>1245374581.23</v>
      </c>
      <c r="U133" s="43">
        <v>1009990000</v>
      </c>
      <c r="V133" s="44">
        <v>1006122521.75</v>
      </c>
      <c r="W133" s="43">
        <v>2135674000</v>
      </c>
      <c r="X133" s="44">
        <v>2135673755.1600001</v>
      </c>
      <c r="Y133" s="43">
        <v>1718450000</v>
      </c>
      <c r="Z133" s="44">
        <v>1718444710.25</v>
      </c>
      <c r="AA133" s="35">
        <v>1516934000</v>
      </c>
      <c r="AB133" s="44">
        <v>1516933675.8399999</v>
      </c>
      <c r="AC133" s="35">
        <v>902692000</v>
      </c>
      <c r="AD133" s="40">
        <v>902691862.57000005</v>
      </c>
      <c r="AE133" s="43">
        <v>1476193000</v>
      </c>
      <c r="AF133" s="40">
        <v>1472148354.3299999</v>
      </c>
      <c r="AG133" s="43">
        <v>899572000</v>
      </c>
      <c r="AH133" s="44">
        <v>899504407.98000002</v>
      </c>
      <c r="AI133" s="45">
        <v>3790741000</v>
      </c>
      <c r="AJ133" s="38">
        <v>3790740702.8099999</v>
      </c>
      <c r="AK133" s="46">
        <v>1072442000</v>
      </c>
      <c r="AL133" s="72">
        <v>1072441905.6900001</v>
      </c>
      <c r="AM133" s="48">
        <v>1467260000</v>
      </c>
      <c r="AN133" s="49">
        <v>1467199871.5</v>
      </c>
    </row>
    <row r="134" spans="1:40" ht="27" customHeight="1">
      <c r="A134" s="73" t="s">
        <v>501</v>
      </c>
      <c r="B134" s="29" t="str">
        <f>B132</f>
        <v>HP 6</v>
      </c>
      <c r="C134" s="29"/>
      <c r="D134" s="134" t="s">
        <v>444</v>
      </c>
      <c r="E134" s="74">
        <f t="shared" si="3"/>
        <v>5124272400</v>
      </c>
      <c r="F134" s="74">
        <f t="shared" si="3"/>
        <v>5098457395.8399992</v>
      </c>
      <c r="G134" s="75">
        <v>331957000</v>
      </c>
      <c r="H134" s="75">
        <v>331956886.31</v>
      </c>
      <c r="I134" s="76">
        <v>426825000</v>
      </c>
      <c r="J134" s="76">
        <v>426824708.60000002</v>
      </c>
      <c r="K134" s="76">
        <v>296925000</v>
      </c>
      <c r="L134" s="77">
        <v>296922073.02999997</v>
      </c>
      <c r="M134" s="78">
        <v>128383400</v>
      </c>
      <c r="N134" s="79">
        <v>128383379.42</v>
      </c>
      <c r="O134" s="75">
        <v>186345000</v>
      </c>
      <c r="P134" s="75">
        <v>186344040</v>
      </c>
      <c r="Q134" s="76">
        <v>689550000</v>
      </c>
      <c r="R134" s="76">
        <v>689547164.29999995</v>
      </c>
      <c r="S134" s="79">
        <v>235455000</v>
      </c>
      <c r="T134" s="79">
        <v>235453569.41</v>
      </c>
      <c r="U134" s="79">
        <v>154949000</v>
      </c>
      <c r="V134" s="79">
        <v>154948200</v>
      </c>
      <c r="W134" s="79">
        <v>247691000</v>
      </c>
      <c r="X134" s="79">
        <v>239537726.97</v>
      </c>
      <c r="Y134" s="79">
        <v>478800000</v>
      </c>
      <c r="Z134" s="79">
        <v>478799555.63</v>
      </c>
      <c r="AA134" s="76">
        <v>321145000</v>
      </c>
      <c r="AB134" s="79">
        <v>321137560</v>
      </c>
      <c r="AC134" s="76">
        <v>151119000</v>
      </c>
      <c r="AD134" s="76">
        <v>148758980.52000001</v>
      </c>
      <c r="AE134" s="79">
        <v>239710000</v>
      </c>
      <c r="AF134" s="76">
        <v>239709183.78999999</v>
      </c>
      <c r="AG134" s="79">
        <v>183835000</v>
      </c>
      <c r="AH134" s="79">
        <v>178991035.12</v>
      </c>
      <c r="AI134" s="80">
        <v>610753000</v>
      </c>
      <c r="AJ134" s="80">
        <v>610752099.23000002</v>
      </c>
      <c r="AK134" s="46">
        <v>112313000</v>
      </c>
      <c r="AL134" s="81">
        <v>108105145.48</v>
      </c>
      <c r="AM134" s="48">
        <v>328517000</v>
      </c>
      <c r="AN134" s="127">
        <v>322286088.02999997</v>
      </c>
    </row>
    <row r="135" spans="1:40" ht="36.75" customHeight="1">
      <c r="A135" s="28" t="s">
        <v>535</v>
      </c>
      <c r="B135" s="29"/>
      <c r="C135" s="29"/>
      <c r="D135" s="23"/>
      <c r="E135" s="30">
        <f t="shared" ref="E135:F198" si="4">G135+I135+K135+M135+O135+Q135+S135+U135+W135+Y135+AA135+AC135+AE135+AG135+AI135+AK135+AM135</f>
        <v>5123075300</v>
      </c>
      <c r="F135" s="30">
        <f t="shared" si="4"/>
        <v>5097260312.4899988</v>
      </c>
      <c r="G135" s="39">
        <v>331957000</v>
      </c>
      <c r="H135" s="32">
        <v>331956886.31</v>
      </c>
      <c r="I135" s="35">
        <v>426825000</v>
      </c>
      <c r="J135" s="40">
        <v>426824708.60000002</v>
      </c>
      <c r="K135" s="35">
        <v>296925000</v>
      </c>
      <c r="L135" s="36">
        <v>296922073.02999997</v>
      </c>
      <c r="M135" s="71">
        <v>127186300</v>
      </c>
      <c r="N135" s="44">
        <v>127186296.06999999</v>
      </c>
      <c r="O135" s="39">
        <v>186345000</v>
      </c>
      <c r="P135" s="32">
        <v>186344040</v>
      </c>
      <c r="Q135" s="35">
        <v>689550000</v>
      </c>
      <c r="R135" s="40">
        <v>689547164.29999995</v>
      </c>
      <c r="S135" s="43">
        <v>235455000</v>
      </c>
      <c r="T135" s="44">
        <v>235453569.41</v>
      </c>
      <c r="U135" s="43">
        <v>154949000</v>
      </c>
      <c r="V135" s="44">
        <v>154948200</v>
      </c>
      <c r="W135" s="43">
        <v>247691000</v>
      </c>
      <c r="X135" s="44">
        <v>239537726.97</v>
      </c>
      <c r="Y135" s="43">
        <v>478800000</v>
      </c>
      <c r="Z135" s="44">
        <v>478799555.63</v>
      </c>
      <c r="AA135" s="35">
        <v>321145000</v>
      </c>
      <c r="AB135" s="44">
        <v>321137560</v>
      </c>
      <c r="AC135" s="35">
        <v>151119000</v>
      </c>
      <c r="AD135" s="40">
        <v>148758980.52000001</v>
      </c>
      <c r="AE135" s="43">
        <v>239710000</v>
      </c>
      <c r="AF135" s="40">
        <v>239709183.78999999</v>
      </c>
      <c r="AG135" s="43">
        <v>183835000</v>
      </c>
      <c r="AH135" s="44">
        <v>178991035.12</v>
      </c>
      <c r="AI135" s="45">
        <v>610753000</v>
      </c>
      <c r="AJ135" s="38">
        <v>610752099.23000002</v>
      </c>
      <c r="AK135" s="46">
        <v>112313000</v>
      </c>
      <c r="AL135" s="72">
        <v>108105145.48</v>
      </c>
      <c r="AM135" s="48">
        <v>328517000</v>
      </c>
      <c r="AN135" s="49">
        <v>322286088.02999997</v>
      </c>
    </row>
    <row r="136" spans="1:40" ht="22.5" customHeight="1">
      <c r="A136" s="28" t="s">
        <v>500</v>
      </c>
      <c r="B136" s="29"/>
      <c r="C136" s="29"/>
      <c r="D136" s="23"/>
      <c r="E136" s="30">
        <f t="shared" si="4"/>
        <v>1197100</v>
      </c>
      <c r="F136" s="30">
        <f t="shared" si="4"/>
        <v>1197083.3500000001</v>
      </c>
      <c r="G136" s="83"/>
      <c r="H136" s="84"/>
      <c r="I136" s="43"/>
      <c r="J136" s="44"/>
      <c r="K136" s="43"/>
      <c r="L136" s="85"/>
      <c r="M136" s="71">
        <v>1197100</v>
      </c>
      <c r="N136" s="44">
        <v>1197083.3500000001</v>
      </c>
      <c r="O136" s="43"/>
      <c r="P136" s="44"/>
      <c r="Q136" s="43"/>
      <c r="R136" s="44"/>
      <c r="S136" s="43"/>
      <c r="T136" s="44"/>
      <c r="U136" s="43"/>
      <c r="V136" s="44"/>
      <c r="W136" s="43"/>
      <c r="X136" s="44"/>
      <c r="Y136" s="43"/>
      <c r="Z136" s="44"/>
      <c r="AA136" s="43"/>
      <c r="AB136" s="44"/>
      <c r="AC136" s="43"/>
      <c r="AD136" s="44"/>
      <c r="AE136" s="43"/>
      <c r="AF136" s="44"/>
      <c r="AG136" s="43"/>
      <c r="AH136" s="44"/>
      <c r="AI136" s="45"/>
      <c r="AJ136" s="38"/>
      <c r="AK136" s="46"/>
      <c r="AL136" s="72"/>
      <c r="AM136" s="70"/>
      <c r="AN136" s="23"/>
    </row>
    <row r="137" spans="1:40" ht="36.75" customHeight="1">
      <c r="A137" s="50" t="s">
        <v>557</v>
      </c>
      <c r="B137" s="29"/>
      <c r="C137" s="29"/>
      <c r="D137" s="23"/>
      <c r="E137" s="51">
        <f t="shared" si="4"/>
        <v>12000000</v>
      </c>
      <c r="F137" s="51">
        <f t="shared" si="4"/>
        <v>12000000</v>
      </c>
      <c r="G137" s="52">
        <v>12000000</v>
      </c>
      <c r="H137" s="52">
        <v>12000000</v>
      </c>
      <c r="I137" s="56"/>
      <c r="J137" s="56"/>
      <c r="K137" s="56"/>
      <c r="L137" s="106"/>
      <c r="M137" s="55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7"/>
      <c r="AJ137" s="57"/>
      <c r="AK137" s="47"/>
      <c r="AL137" s="47"/>
      <c r="AM137" s="107"/>
      <c r="AN137" s="107"/>
    </row>
    <row r="138" spans="1:40" ht="36.75" customHeight="1">
      <c r="A138" s="73" t="s">
        <v>501</v>
      </c>
      <c r="B138" s="29" t="s">
        <v>466</v>
      </c>
      <c r="C138" s="29"/>
      <c r="D138" s="130" t="s">
        <v>476</v>
      </c>
      <c r="E138" s="74">
        <f t="shared" si="4"/>
        <v>12000000</v>
      </c>
      <c r="F138" s="74">
        <f t="shared" si="4"/>
        <v>12000000</v>
      </c>
      <c r="G138" s="75">
        <v>12000000</v>
      </c>
      <c r="H138" s="75">
        <v>12000000</v>
      </c>
      <c r="I138" s="79"/>
      <c r="J138" s="79"/>
      <c r="K138" s="79"/>
      <c r="L138" s="111"/>
      <c r="M138" s="78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80"/>
      <c r="AJ138" s="80"/>
      <c r="AK138" s="46"/>
      <c r="AL138" s="72"/>
      <c r="AM138" s="70"/>
      <c r="AN138" s="23"/>
    </row>
    <row r="139" spans="1:40" ht="21.75" customHeight="1">
      <c r="A139" s="28" t="s">
        <v>500</v>
      </c>
      <c r="B139" s="29"/>
      <c r="C139" s="29"/>
      <c r="D139" s="23"/>
      <c r="E139" s="30">
        <f t="shared" si="4"/>
        <v>12000000</v>
      </c>
      <c r="F139" s="30">
        <f t="shared" si="4"/>
        <v>12000000</v>
      </c>
      <c r="G139" s="39">
        <v>12000000</v>
      </c>
      <c r="H139" s="32">
        <v>12000000</v>
      </c>
      <c r="I139" s="43"/>
      <c r="J139" s="44"/>
      <c r="K139" s="43"/>
      <c r="L139" s="85"/>
      <c r="M139" s="71"/>
      <c r="N139" s="44"/>
      <c r="O139" s="43"/>
      <c r="P139" s="44"/>
      <c r="Q139" s="43"/>
      <c r="R139" s="44"/>
      <c r="S139" s="43"/>
      <c r="T139" s="44"/>
      <c r="U139" s="43"/>
      <c r="V139" s="44"/>
      <c r="W139" s="43"/>
      <c r="X139" s="44"/>
      <c r="Y139" s="43"/>
      <c r="Z139" s="44"/>
      <c r="AA139" s="43"/>
      <c r="AB139" s="44"/>
      <c r="AC139" s="43"/>
      <c r="AD139" s="44"/>
      <c r="AE139" s="43"/>
      <c r="AF139" s="44"/>
      <c r="AG139" s="43"/>
      <c r="AH139" s="44"/>
      <c r="AI139" s="45"/>
      <c r="AJ139" s="38"/>
      <c r="AK139" s="46"/>
      <c r="AL139" s="72"/>
      <c r="AM139" s="70"/>
      <c r="AN139" s="23"/>
    </row>
    <row r="140" spans="1:40" s="59" customFormat="1" ht="36.75" customHeight="1">
      <c r="A140" s="50" t="s">
        <v>558</v>
      </c>
      <c r="B140" s="29"/>
      <c r="C140" s="29"/>
      <c r="D140" s="23"/>
      <c r="E140" s="51">
        <f t="shared" si="4"/>
        <v>758901400</v>
      </c>
      <c r="F140" s="51">
        <f t="shared" si="4"/>
        <v>758251020.50999987</v>
      </c>
      <c r="G140" s="105"/>
      <c r="H140" s="105"/>
      <c r="I140" s="56"/>
      <c r="J140" s="56"/>
      <c r="K140" s="56"/>
      <c r="L140" s="106"/>
      <c r="M140" s="55"/>
      <c r="N140" s="56"/>
      <c r="O140" s="56"/>
      <c r="P140" s="56"/>
      <c r="Q140" s="56"/>
      <c r="R140" s="56"/>
      <c r="S140" s="56">
        <v>68099000</v>
      </c>
      <c r="T140" s="56">
        <v>68093683</v>
      </c>
      <c r="U140" s="56"/>
      <c r="V140" s="56"/>
      <c r="W140" s="56"/>
      <c r="X140" s="56"/>
      <c r="Y140" s="56">
        <v>58553000</v>
      </c>
      <c r="Z140" s="56">
        <v>58552479.740000002</v>
      </c>
      <c r="AA140" s="53">
        <v>435570000</v>
      </c>
      <c r="AB140" s="56">
        <v>434934580.00999999</v>
      </c>
      <c r="AC140" s="53">
        <v>91576000</v>
      </c>
      <c r="AD140" s="53">
        <v>91574899.810000002</v>
      </c>
      <c r="AE140" s="56">
        <v>46584400</v>
      </c>
      <c r="AF140" s="53">
        <v>46577083.549999997</v>
      </c>
      <c r="AG140" s="56"/>
      <c r="AH140" s="56"/>
      <c r="AI140" s="57">
        <v>58519000</v>
      </c>
      <c r="AJ140" s="57">
        <v>58518294.399999999</v>
      </c>
      <c r="AK140" s="47"/>
      <c r="AL140" s="47"/>
      <c r="AM140" s="107"/>
      <c r="AN140" s="107"/>
    </row>
    <row r="141" spans="1:40" ht="36.75" customHeight="1">
      <c r="A141" s="60" t="s">
        <v>499</v>
      </c>
      <c r="B141" s="29"/>
      <c r="C141" s="29"/>
      <c r="D141" s="130" t="s">
        <v>476</v>
      </c>
      <c r="E141" s="62">
        <f t="shared" si="4"/>
        <v>4890000</v>
      </c>
      <c r="F141" s="62">
        <f t="shared" si="4"/>
        <v>4761297.29</v>
      </c>
      <c r="G141" s="108"/>
      <c r="H141" s="108"/>
      <c r="I141" s="63"/>
      <c r="J141" s="63"/>
      <c r="K141" s="63"/>
      <c r="L141" s="109"/>
      <c r="M141" s="66"/>
      <c r="N141" s="63"/>
      <c r="O141" s="63"/>
      <c r="P141" s="63"/>
      <c r="Q141" s="63"/>
      <c r="R141" s="63"/>
      <c r="S141" s="63">
        <v>1362000</v>
      </c>
      <c r="T141" s="63">
        <v>1361000</v>
      </c>
      <c r="U141" s="63"/>
      <c r="V141" s="63"/>
      <c r="W141" s="63"/>
      <c r="X141" s="63"/>
      <c r="Y141" s="63">
        <v>962000</v>
      </c>
      <c r="Z141" s="63">
        <v>962000</v>
      </c>
      <c r="AA141" s="64">
        <v>682000</v>
      </c>
      <c r="AB141" s="63">
        <v>555214.01</v>
      </c>
      <c r="AC141" s="64">
        <v>522000</v>
      </c>
      <c r="AD141" s="64">
        <v>522000</v>
      </c>
      <c r="AE141" s="63">
        <v>282000</v>
      </c>
      <c r="AF141" s="64">
        <v>281083.28000000003</v>
      </c>
      <c r="AG141" s="63"/>
      <c r="AH141" s="63"/>
      <c r="AI141" s="68">
        <v>1080000</v>
      </c>
      <c r="AJ141" s="68">
        <v>1080000</v>
      </c>
      <c r="AK141" s="46"/>
      <c r="AL141" s="72"/>
      <c r="AM141" s="70"/>
      <c r="AN141" s="23"/>
    </row>
    <row r="142" spans="1:40" ht="24.75" customHeight="1">
      <c r="A142" s="28" t="s">
        <v>502</v>
      </c>
      <c r="B142" s="29"/>
      <c r="C142" s="29"/>
      <c r="D142" s="130"/>
      <c r="E142" s="30">
        <f t="shared" si="4"/>
        <v>4414500</v>
      </c>
      <c r="F142" s="30">
        <f t="shared" si="4"/>
        <v>4307633.2799999993</v>
      </c>
      <c r="G142" s="83"/>
      <c r="H142" s="84"/>
      <c r="I142" s="43"/>
      <c r="J142" s="44"/>
      <c r="K142" s="43"/>
      <c r="L142" s="85"/>
      <c r="M142" s="71"/>
      <c r="N142" s="44"/>
      <c r="O142" s="43"/>
      <c r="P142" s="44"/>
      <c r="Q142" s="43"/>
      <c r="R142" s="44"/>
      <c r="S142" s="43">
        <v>1231000</v>
      </c>
      <c r="T142" s="44">
        <v>1231000</v>
      </c>
      <c r="U142" s="43"/>
      <c r="V142" s="44"/>
      <c r="W142" s="43"/>
      <c r="X142" s="44"/>
      <c r="Y142" s="43">
        <v>867000</v>
      </c>
      <c r="Z142" s="44">
        <v>867000</v>
      </c>
      <c r="AA142" s="35">
        <v>609000</v>
      </c>
      <c r="AB142" s="44">
        <v>502352</v>
      </c>
      <c r="AC142" s="35">
        <v>472000</v>
      </c>
      <c r="AD142" s="40">
        <v>472000</v>
      </c>
      <c r="AE142" s="43">
        <v>257500</v>
      </c>
      <c r="AF142" s="40">
        <v>257281.28</v>
      </c>
      <c r="AG142" s="43"/>
      <c r="AH142" s="44"/>
      <c r="AI142" s="45">
        <v>978000</v>
      </c>
      <c r="AJ142" s="38">
        <v>978000</v>
      </c>
      <c r="AK142" s="46"/>
      <c r="AL142" s="72"/>
      <c r="AM142" s="70"/>
      <c r="AN142" s="23"/>
    </row>
    <row r="143" spans="1:40" ht="22.5" customHeight="1">
      <c r="A143" s="28" t="s">
        <v>505</v>
      </c>
      <c r="B143" s="29"/>
      <c r="C143" s="29"/>
      <c r="D143" s="130"/>
      <c r="E143" s="30">
        <f t="shared" si="4"/>
        <v>258000</v>
      </c>
      <c r="F143" s="30">
        <f t="shared" si="4"/>
        <v>250491.01</v>
      </c>
      <c r="G143" s="83"/>
      <c r="H143" s="84"/>
      <c r="I143" s="43"/>
      <c r="J143" s="44"/>
      <c r="K143" s="43"/>
      <c r="L143" s="85"/>
      <c r="M143" s="71"/>
      <c r="N143" s="44"/>
      <c r="O143" s="43"/>
      <c r="P143" s="44"/>
      <c r="Q143" s="43"/>
      <c r="R143" s="44"/>
      <c r="S143" s="43">
        <v>67000</v>
      </c>
      <c r="T143" s="44">
        <v>67000</v>
      </c>
      <c r="U143" s="43"/>
      <c r="V143" s="44"/>
      <c r="W143" s="43"/>
      <c r="X143" s="44"/>
      <c r="Y143" s="43">
        <v>51000</v>
      </c>
      <c r="Z143" s="44">
        <v>51000</v>
      </c>
      <c r="AA143" s="35">
        <v>43000</v>
      </c>
      <c r="AB143" s="44">
        <v>35548.01</v>
      </c>
      <c r="AC143" s="35">
        <v>26000</v>
      </c>
      <c r="AD143" s="40">
        <v>26000</v>
      </c>
      <c r="AE143" s="43">
        <v>17000</v>
      </c>
      <c r="AF143" s="40">
        <v>16943</v>
      </c>
      <c r="AG143" s="43"/>
      <c r="AH143" s="44"/>
      <c r="AI143" s="45">
        <v>54000</v>
      </c>
      <c r="AJ143" s="38">
        <v>54000</v>
      </c>
      <c r="AK143" s="46"/>
      <c r="AL143" s="72"/>
      <c r="AM143" s="70"/>
      <c r="AN143" s="23"/>
    </row>
    <row r="144" spans="1:40" ht="36.75" customHeight="1">
      <c r="A144" s="28" t="s">
        <v>506</v>
      </c>
      <c r="B144" s="29"/>
      <c r="C144" s="29"/>
      <c r="D144" s="130"/>
      <c r="E144" s="30">
        <f t="shared" si="4"/>
        <v>137700</v>
      </c>
      <c r="F144" s="30">
        <f t="shared" si="4"/>
        <v>126593</v>
      </c>
      <c r="G144" s="83"/>
      <c r="H144" s="84"/>
      <c r="I144" s="43"/>
      <c r="J144" s="44"/>
      <c r="K144" s="43"/>
      <c r="L144" s="85"/>
      <c r="M144" s="71"/>
      <c r="N144" s="44"/>
      <c r="O144" s="43"/>
      <c r="P144" s="44"/>
      <c r="Q144" s="43"/>
      <c r="R144" s="44"/>
      <c r="S144" s="43">
        <v>38000</v>
      </c>
      <c r="T144" s="44">
        <v>38000</v>
      </c>
      <c r="U144" s="43"/>
      <c r="V144" s="44"/>
      <c r="W144" s="43"/>
      <c r="X144" s="44"/>
      <c r="Y144" s="43">
        <v>26000</v>
      </c>
      <c r="Z144" s="44">
        <v>26000</v>
      </c>
      <c r="AA144" s="35">
        <v>23000</v>
      </c>
      <c r="AB144" s="44">
        <v>12314</v>
      </c>
      <c r="AC144" s="35">
        <v>15000</v>
      </c>
      <c r="AD144" s="40">
        <v>15000</v>
      </c>
      <c r="AE144" s="43">
        <v>5700</v>
      </c>
      <c r="AF144" s="40">
        <v>5279</v>
      </c>
      <c r="AG144" s="43"/>
      <c r="AH144" s="44"/>
      <c r="AI144" s="45">
        <v>30000</v>
      </c>
      <c r="AJ144" s="38">
        <v>30000</v>
      </c>
      <c r="AK144" s="46"/>
      <c r="AL144" s="72"/>
      <c r="AM144" s="70"/>
      <c r="AN144" s="23"/>
    </row>
    <row r="145" spans="1:40" ht="36.75" customHeight="1">
      <c r="A145" s="28" t="s">
        <v>508</v>
      </c>
      <c r="B145" s="29"/>
      <c r="C145" s="29"/>
      <c r="D145" s="130"/>
      <c r="E145" s="30">
        <f t="shared" si="4"/>
        <v>78800</v>
      </c>
      <c r="F145" s="30">
        <f t="shared" si="4"/>
        <v>76580</v>
      </c>
      <c r="G145" s="83"/>
      <c r="H145" s="84"/>
      <c r="I145" s="43"/>
      <c r="J145" s="44"/>
      <c r="K145" s="43"/>
      <c r="L145" s="85"/>
      <c r="M145" s="71"/>
      <c r="N145" s="44"/>
      <c r="O145" s="43"/>
      <c r="P145" s="44"/>
      <c r="Q145" s="43"/>
      <c r="R145" s="44"/>
      <c r="S145" s="43">
        <v>25000</v>
      </c>
      <c r="T145" s="44">
        <v>25000</v>
      </c>
      <c r="U145" s="43"/>
      <c r="V145" s="44"/>
      <c r="W145" s="43"/>
      <c r="X145" s="44"/>
      <c r="Y145" s="43">
        <v>18000</v>
      </c>
      <c r="Z145" s="44">
        <v>18000</v>
      </c>
      <c r="AA145" s="35">
        <v>7000</v>
      </c>
      <c r="AB145" s="44">
        <v>5000</v>
      </c>
      <c r="AC145" s="35">
        <v>9000</v>
      </c>
      <c r="AD145" s="40">
        <v>9000</v>
      </c>
      <c r="AE145" s="43">
        <v>1800</v>
      </c>
      <c r="AF145" s="40">
        <v>1580</v>
      </c>
      <c r="AG145" s="43"/>
      <c r="AH145" s="44"/>
      <c r="AI145" s="45">
        <v>18000</v>
      </c>
      <c r="AJ145" s="38">
        <v>18000</v>
      </c>
      <c r="AK145" s="46"/>
      <c r="AL145" s="72"/>
      <c r="AM145" s="70"/>
      <c r="AN145" s="23"/>
    </row>
    <row r="146" spans="1:40" ht="21" customHeight="1">
      <c r="A146" s="28" t="s">
        <v>513</v>
      </c>
      <c r="B146" s="29"/>
      <c r="C146" s="29"/>
      <c r="D146" s="130"/>
      <c r="E146" s="30">
        <f t="shared" si="4"/>
        <v>1000</v>
      </c>
      <c r="F146" s="30">
        <f t="shared" si="4"/>
        <v>0</v>
      </c>
      <c r="G146" s="83"/>
      <c r="H146" s="84"/>
      <c r="I146" s="43"/>
      <c r="J146" s="44"/>
      <c r="K146" s="43"/>
      <c r="L146" s="85"/>
      <c r="M146" s="71"/>
      <c r="N146" s="44"/>
      <c r="O146" s="43"/>
      <c r="P146" s="44"/>
      <c r="Q146" s="43"/>
      <c r="R146" s="44"/>
      <c r="S146" s="43">
        <v>1000</v>
      </c>
      <c r="T146" s="44">
        <v>0</v>
      </c>
      <c r="U146" s="43"/>
      <c r="V146" s="44"/>
      <c r="W146" s="43"/>
      <c r="X146" s="44"/>
      <c r="Y146" s="43"/>
      <c r="Z146" s="44"/>
      <c r="AA146" s="43"/>
      <c r="AB146" s="44"/>
      <c r="AC146" s="43"/>
      <c r="AD146" s="44"/>
      <c r="AE146" s="43"/>
      <c r="AF146" s="44"/>
      <c r="AG146" s="43"/>
      <c r="AH146" s="44"/>
      <c r="AI146" s="45"/>
      <c r="AJ146" s="38"/>
      <c r="AK146" s="46"/>
      <c r="AL146" s="72"/>
      <c r="AM146" s="70"/>
      <c r="AN146" s="23"/>
    </row>
    <row r="147" spans="1:40" ht="30.75" customHeight="1">
      <c r="A147" s="73" t="s">
        <v>501</v>
      </c>
      <c r="B147" s="29"/>
      <c r="C147" s="29"/>
      <c r="D147" s="130" t="s">
        <v>476</v>
      </c>
      <c r="E147" s="74">
        <f t="shared" si="4"/>
        <v>754011400</v>
      </c>
      <c r="F147" s="74">
        <f t="shared" si="4"/>
        <v>753489723.21999991</v>
      </c>
      <c r="G147" s="110"/>
      <c r="H147" s="110"/>
      <c r="I147" s="79"/>
      <c r="J147" s="79"/>
      <c r="K147" s="79"/>
      <c r="L147" s="111"/>
      <c r="M147" s="78"/>
      <c r="N147" s="79"/>
      <c r="O147" s="79"/>
      <c r="P147" s="79"/>
      <c r="Q147" s="79"/>
      <c r="R147" s="79"/>
      <c r="S147" s="79">
        <v>66737000</v>
      </c>
      <c r="T147" s="79">
        <v>66732683</v>
      </c>
      <c r="U147" s="79"/>
      <c r="V147" s="79"/>
      <c r="W147" s="79"/>
      <c r="X147" s="79"/>
      <c r="Y147" s="79">
        <v>57591000</v>
      </c>
      <c r="Z147" s="79">
        <v>57590479.740000002</v>
      </c>
      <c r="AA147" s="76">
        <v>434888000</v>
      </c>
      <c r="AB147" s="79">
        <v>434379366</v>
      </c>
      <c r="AC147" s="76">
        <v>91054000</v>
      </c>
      <c r="AD147" s="76">
        <v>91052899.810000002</v>
      </c>
      <c r="AE147" s="79">
        <v>46302400</v>
      </c>
      <c r="AF147" s="76">
        <v>46296000.270000003</v>
      </c>
      <c r="AG147" s="79"/>
      <c r="AH147" s="79"/>
      <c r="AI147" s="80">
        <v>57439000</v>
      </c>
      <c r="AJ147" s="80">
        <v>57438294.399999999</v>
      </c>
      <c r="AK147" s="46"/>
      <c r="AL147" s="72"/>
      <c r="AM147" s="70"/>
      <c r="AN147" s="23"/>
    </row>
    <row r="148" spans="1:40" ht="19.5" customHeight="1">
      <c r="A148" s="28" t="s">
        <v>502</v>
      </c>
      <c r="B148" s="29"/>
      <c r="C148" s="29"/>
      <c r="D148" s="23"/>
      <c r="E148" s="30">
        <f t="shared" si="4"/>
        <v>205121300</v>
      </c>
      <c r="F148" s="30">
        <f t="shared" si="4"/>
        <v>205121276.28</v>
      </c>
      <c r="G148" s="83"/>
      <c r="H148" s="84"/>
      <c r="I148" s="43"/>
      <c r="J148" s="44"/>
      <c r="K148" s="43"/>
      <c r="L148" s="85"/>
      <c r="M148" s="71"/>
      <c r="N148" s="44"/>
      <c r="O148" s="43"/>
      <c r="P148" s="44"/>
      <c r="Q148" s="43"/>
      <c r="R148" s="44"/>
      <c r="S148" s="43">
        <v>33826000</v>
      </c>
      <c r="T148" s="44">
        <v>33826000</v>
      </c>
      <c r="U148" s="43"/>
      <c r="V148" s="44"/>
      <c r="W148" s="43"/>
      <c r="X148" s="44"/>
      <c r="Y148" s="43">
        <v>33374000</v>
      </c>
      <c r="Z148" s="44">
        <v>33374000</v>
      </c>
      <c r="AA148" s="35">
        <v>35766000</v>
      </c>
      <c r="AB148" s="44">
        <v>35766000</v>
      </c>
      <c r="AC148" s="35">
        <v>40618200</v>
      </c>
      <c r="AD148" s="40">
        <v>40618200</v>
      </c>
      <c r="AE148" s="43">
        <v>21998100</v>
      </c>
      <c r="AF148" s="40">
        <v>21998076.280000001</v>
      </c>
      <c r="AG148" s="43"/>
      <c r="AH148" s="44"/>
      <c r="AI148" s="45">
        <v>39539000</v>
      </c>
      <c r="AJ148" s="38">
        <v>39539000</v>
      </c>
      <c r="AK148" s="46"/>
      <c r="AL148" s="72"/>
      <c r="AM148" s="70"/>
      <c r="AN148" s="23"/>
    </row>
    <row r="149" spans="1:40" ht="24.75" customHeight="1">
      <c r="A149" s="28" t="s">
        <v>503</v>
      </c>
      <c r="B149" s="29"/>
      <c r="C149" s="29"/>
      <c r="D149" s="23"/>
      <c r="E149" s="30">
        <f t="shared" si="4"/>
        <v>33579000</v>
      </c>
      <c r="F149" s="30">
        <f t="shared" si="4"/>
        <v>33579000</v>
      </c>
      <c r="G149" s="83"/>
      <c r="H149" s="84"/>
      <c r="I149" s="43"/>
      <c r="J149" s="44"/>
      <c r="K149" s="43"/>
      <c r="L149" s="85"/>
      <c r="M149" s="71"/>
      <c r="N149" s="44"/>
      <c r="O149" s="43"/>
      <c r="P149" s="44"/>
      <c r="Q149" s="43"/>
      <c r="R149" s="44"/>
      <c r="S149" s="43">
        <v>5591000</v>
      </c>
      <c r="T149" s="44">
        <v>5591000</v>
      </c>
      <c r="U149" s="43"/>
      <c r="V149" s="44"/>
      <c r="W149" s="43"/>
      <c r="X149" s="44"/>
      <c r="Y149" s="43"/>
      <c r="Z149" s="44"/>
      <c r="AA149" s="35">
        <v>6886000</v>
      </c>
      <c r="AB149" s="44">
        <v>6886000</v>
      </c>
      <c r="AC149" s="35">
        <v>17543000</v>
      </c>
      <c r="AD149" s="40">
        <v>17543000</v>
      </c>
      <c r="AE149" s="43">
        <v>2797000</v>
      </c>
      <c r="AF149" s="40">
        <v>2797000</v>
      </c>
      <c r="AG149" s="43"/>
      <c r="AH149" s="44"/>
      <c r="AI149" s="45">
        <v>762000</v>
      </c>
      <c r="AJ149" s="38">
        <v>762000</v>
      </c>
      <c r="AK149" s="46"/>
      <c r="AL149" s="72"/>
      <c r="AM149" s="70"/>
      <c r="AN149" s="23"/>
    </row>
    <row r="150" spans="1:40" ht="24.75" customHeight="1">
      <c r="A150" s="28" t="s">
        <v>504</v>
      </c>
      <c r="B150" s="29"/>
      <c r="C150" s="29"/>
      <c r="D150" s="23"/>
      <c r="E150" s="30">
        <f t="shared" si="4"/>
        <v>9186100</v>
      </c>
      <c r="F150" s="30">
        <f t="shared" si="4"/>
        <v>9185961.4399999995</v>
      </c>
      <c r="G150" s="83"/>
      <c r="H150" s="84"/>
      <c r="I150" s="43"/>
      <c r="J150" s="44"/>
      <c r="K150" s="43"/>
      <c r="L150" s="85"/>
      <c r="M150" s="71"/>
      <c r="N150" s="44"/>
      <c r="O150" s="43"/>
      <c r="P150" s="44"/>
      <c r="Q150" s="43"/>
      <c r="R150" s="44"/>
      <c r="S150" s="43">
        <v>1214000</v>
      </c>
      <c r="T150" s="44">
        <v>1214000</v>
      </c>
      <c r="U150" s="43"/>
      <c r="V150" s="44"/>
      <c r="W150" s="43"/>
      <c r="X150" s="44"/>
      <c r="Y150" s="43">
        <v>1318000</v>
      </c>
      <c r="Z150" s="44">
        <v>1318000</v>
      </c>
      <c r="AA150" s="35">
        <v>1373000</v>
      </c>
      <c r="AB150" s="44">
        <v>1372931</v>
      </c>
      <c r="AC150" s="35">
        <v>1698700</v>
      </c>
      <c r="AD150" s="40">
        <v>1698700</v>
      </c>
      <c r="AE150" s="43">
        <v>1637400</v>
      </c>
      <c r="AF150" s="40">
        <v>1637330.44</v>
      </c>
      <c r="AG150" s="43"/>
      <c r="AH150" s="44"/>
      <c r="AI150" s="45">
        <v>1945000</v>
      </c>
      <c r="AJ150" s="38">
        <v>1945000</v>
      </c>
      <c r="AK150" s="46"/>
      <c r="AL150" s="72"/>
      <c r="AM150" s="70"/>
      <c r="AN150" s="23"/>
    </row>
    <row r="151" spans="1:40" ht="24.75" customHeight="1">
      <c r="A151" s="28" t="s">
        <v>505</v>
      </c>
      <c r="B151" s="29"/>
      <c r="C151" s="29"/>
      <c r="D151" s="23"/>
      <c r="E151" s="30">
        <f t="shared" si="4"/>
        <v>14203800</v>
      </c>
      <c r="F151" s="30">
        <f t="shared" si="4"/>
        <v>14203800</v>
      </c>
      <c r="G151" s="83"/>
      <c r="H151" s="84"/>
      <c r="I151" s="43"/>
      <c r="J151" s="44"/>
      <c r="K151" s="43"/>
      <c r="L151" s="85"/>
      <c r="M151" s="71"/>
      <c r="N151" s="44"/>
      <c r="O151" s="43"/>
      <c r="P151" s="44"/>
      <c r="Q151" s="43"/>
      <c r="R151" s="44"/>
      <c r="S151" s="43">
        <v>2606000</v>
      </c>
      <c r="T151" s="44">
        <v>2606000</v>
      </c>
      <c r="U151" s="43"/>
      <c r="V151" s="44"/>
      <c r="W151" s="43"/>
      <c r="X151" s="44"/>
      <c r="Y151" s="43">
        <v>1811000</v>
      </c>
      <c r="Z151" s="44">
        <v>1811000</v>
      </c>
      <c r="AA151" s="35">
        <v>2806400</v>
      </c>
      <c r="AB151" s="44">
        <v>2806400</v>
      </c>
      <c r="AC151" s="35">
        <v>3422400</v>
      </c>
      <c r="AD151" s="40">
        <v>3422400</v>
      </c>
      <c r="AE151" s="43">
        <v>1188000</v>
      </c>
      <c r="AF151" s="40">
        <v>1188000</v>
      </c>
      <c r="AG151" s="43"/>
      <c r="AH151" s="44"/>
      <c r="AI151" s="45">
        <v>2370000</v>
      </c>
      <c r="AJ151" s="38">
        <v>2370000</v>
      </c>
      <c r="AK151" s="46"/>
      <c r="AL151" s="72"/>
      <c r="AM151" s="70"/>
      <c r="AN151" s="23"/>
    </row>
    <row r="152" spans="1:40" ht="36.75" customHeight="1">
      <c r="A152" s="28" t="s">
        <v>506</v>
      </c>
      <c r="B152" s="29"/>
      <c r="C152" s="29"/>
      <c r="D152" s="23"/>
      <c r="E152" s="30">
        <f t="shared" si="4"/>
        <v>6565700</v>
      </c>
      <c r="F152" s="30">
        <f t="shared" si="4"/>
        <v>6547774</v>
      </c>
      <c r="G152" s="83"/>
      <c r="H152" s="84"/>
      <c r="I152" s="43"/>
      <c r="J152" s="44"/>
      <c r="K152" s="43"/>
      <c r="L152" s="85"/>
      <c r="M152" s="71"/>
      <c r="N152" s="44"/>
      <c r="O152" s="43"/>
      <c r="P152" s="44"/>
      <c r="Q152" s="43"/>
      <c r="R152" s="44"/>
      <c r="S152" s="43">
        <v>930000</v>
      </c>
      <c r="T152" s="44">
        <v>930000</v>
      </c>
      <c r="U152" s="43"/>
      <c r="V152" s="44"/>
      <c r="W152" s="43"/>
      <c r="X152" s="44"/>
      <c r="Y152" s="43">
        <v>1039000</v>
      </c>
      <c r="Z152" s="44">
        <v>1039000</v>
      </c>
      <c r="AA152" s="35">
        <v>1147000</v>
      </c>
      <c r="AB152" s="44">
        <v>1132448</v>
      </c>
      <c r="AC152" s="35">
        <v>1641700</v>
      </c>
      <c r="AD152" s="40">
        <v>1641700</v>
      </c>
      <c r="AE152" s="43">
        <v>618000</v>
      </c>
      <c r="AF152" s="40">
        <v>614626</v>
      </c>
      <c r="AG152" s="43"/>
      <c r="AH152" s="44"/>
      <c r="AI152" s="45">
        <v>1190000</v>
      </c>
      <c r="AJ152" s="38">
        <v>1190000</v>
      </c>
      <c r="AK152" s="46"/>
      <c r="AL152" s="72"/>
      <c r="AM152" s="70"/>
      <c r="AN152" s="23"/>
    </row>
    <row r="153" spans="1:40" ht="18.75" customHeight="1">
      <c r="A153" s="28" t="s">
        <v>507</v>
      </c>
      <c r="B153" s="29"/>
      <c r="C153" s="29"/>
      <c r="D153" s="23"/>
      <c r="E153" s="30">
        <f t="shared" si="4"/>
        <v>374300</v>
      </c>
      <c r="F153" s="30">
        <f t="shared" si="4"/>
        <v>373134</v>
      </c>
      <c r="G153" s="83"/>
      <c r="H153" s="84"/>
      <c r="I153" s="43"/>
      <c r="J153" s="44"/>
      <c r="K153" s="43"/>
      <c r="L153" s="85"/>
      <c r="M153" s="71"/>
      <c r="N153" s="44"/>
      <c r="O153" s="43"/>
      <c r="P153" s="44"/>
      <c r="Q153" s="43"/>
      <c r="R153" s="44"/>
      <c r="S153" s="43">
        <v>76000</v>
      </c>
      <c r="T153" s="44">
        <v>75058</v>
      </c>
      <c r="U153" s="43"/>
      <c r="V153" s="44"/>
      <c r="W153" s="43"/>
      <c r="X153" s="44"/>
      <c r="Y153" s="43">
        <v>25000</v>
      </c>
      <c r="Z153" s="44">
        <v>25000</v>
      </c>
      <c r="AA153" s="35">
        <v>81000</v>
      </c>
      <c r="AB153" s="44">
        <v>80960</v>
      </c>
      <c r="AC153" s="35">
        <v>139300</v>
      </c>
      <c r="AD153" s="40">
        <v>139258</v>
      </c>
      <c r="AE153" s="43">
        <v>29000</v>
      </c>
      <c r="AF153" s="40">
        <v>28858</v>
      </c>
      <c r="AG153" s="43"/>
      <c r="AH153" s="44"/>
      <c r="AI153" s="45">
        <v>24000</v>
      </c>
      <c r="AJ153" s="38">
        <v>24000</v>
      </c>
      <c r="AK153" s="46"/>
      <c r="AL153" s="72"/>
      <c r="AM153" s="70"/>
      <c r="AN153" s="23"/>
    </row>
    <row r="154" spans="1:40" ht="32.25" customHeight="1">
      <c r="A154" s="28" t="s">
        <v>508</v>
      </c>
      <c r="B154" s="29"/>
      <c r="C154" s="29"/>
      <c r="D154" s="23"/>
      <c r="E154" s="30">
        <f t="shared" si="4"/>
        <v>3966100</v>
      </c>
      <c r="F154" s="30">
        <f t="shared" si="4"/>
        <v>3951688</v>
      </c>
      <c r="G154" s="83"/>
      <c r="H154" s="84"/>
      <c r="I154" s="43"/>
      <c r="J154" s="44"/>
      <c r="K154" s="43"/>
      <c r="L154" s="85"/>
      <c r="M154" s="71"/>
      <c r="N154" s="44"/>
      <c r="O154" s="43"/>
      <c r="P154" s="44"/>
      <c r="Q154" s="43"/>
      <c r="R154" s="44"/>
      <c r="S154" s="43">
        <v>587000</v>
      </c>
      <c r="T154" s="44">
        <v>587000</v>
      </c>
      <c r="U154" s="43"/>
      <c r="V154" s="44"/>
      <c r="W154" s="43"/>
      <c r="X154" s="44"/>
      <c r="Y154" s="43">
        <v>610000</v>
      </c>
      <c r="Z154" s="44">
        <v>610000</v>
      </c>
      <c r="AA154" s="35">
        <v>643000</v>
      </c>
      <c r="AB154" s="44">
        <v>628589</v>
      </c>
      <c r="AC154" s="35">
        <v>1026100</v>
      </c>
      <c r="AD154" s="40">
        <v>1026100</v>
      </c>
      <c r="AE154" s="43">
        <v>418000</v>
      </c>
      <c r="AF154" s="40">
        <v>417999</v>
      </c>
      <c r="AG154" s="43"/>
      <c r="AH154" s="44"/>
      <c r="AI154" s="45">
        <v>682000</v>
      </c>
      <c r="AJ154" s="38">
        <v>682000</v>
      </c>
      <c r="AK154" s="46"/>
      <c r="AL154" s="72"/>
      <c r="AM154" s="70"/>
      <c r="AN154" s="23"/>
    </row>
    <row r="155" spans="1:40" ht="22.5" customHeight="1">
      <c r="A155" s="28" t="s">
        <v>559</v>
      </c>
      <c r="B155" s="29"/>
      <c r="C155" s="29"/>
      <c r="D155" s="23"/>
      <c r="E155" s="30">
        <f t="shared" si="4"/>
        <v>65000</v>
      </c>
      <c r="F155" s="30">
        <f t="shared" si="4"/>
        <v>64751.66</v>
      </c>
      <c r="G155" s="83"/>
      <c r="H155" s="84"/>
      <c r="I155" s="43"/>
      <c r="J155" s="44"/>
      <c r="K155" s="43"/>
      <c r="L155" s="85"/>
      <c r="M155" s="71"/>
      <c r="N155" s="44"/>
      <c r="O155" s="43"/>
      <c r="P155" s="44"/>
      <c r="Q155" s="43"/>
      <c r="R155" s="44"/>
      <c r="S155" s="43"/>
      <c r="T155" s="44"/>
      <c r="U155" s="43"/>
      <c r="V155" s="44"/>
      <c r="W155" s="43"/>
      <c r="X155" s="44"/>
      <c r="Y155" s="43">
        <v>65000</v>
      </c>
      <c r="Z155" s="44">
        <v>64751.66</v>
      </c>
      <c r="AA155" s="43"/>
      <c r="AB155" s="44"/>
      <c r="AC155" s="43"/>
      <c r="AD155" s="44"/>
      <c r="AE155" s="43"/>
      <c r="AF155" s="44"/>
      <c r="AG155" s="43"/>
      <c r="AH155" s="44"/>
      <c r="AI155" s="45"/>
      <c r="AJ155" s="38"/>
      <c r="AK155" s="46"/>
      <c r="AL155" s="72"/>
      <c r="AM155" s="70"/>
      <c r="AN155" s="23"/>
    </row>
    <row r="156" spans="1:40" ht="33.75" customHeight="1">
      <c r="A156" s="28" t="s">
        <v>535</v>
      </c>
      <c r="B156" s="29"/>
      <c r="C156" s="29"/>
      <c r="D156" s="23"/>
      <c r="E156" s="30">
        <f t="shared" si="4"/>
        <v>207631600</v>
      </c>
      <c r="F156" s="30">
        <f t="shared" si="4"/>
        <v>207630845.78</v>
      </c>
      <c r="G156" s="83"/>
      <c r="H156" s="84"/>
      <c r="I156" s="43"/>
      <c r="J156" s="44"/>
      <c r="K156" s="43"/>
      <c r="L156" s="85"/>
      <c r="M156" s="71"/>
      <c r="N156" s="44"/>
      <c r="O156" s="43"/>
      <c r="P156" s="44"/>
      <c r="Q156" s="43"/>
      <c r="R156" s="44"/>
      <c r="S156" s="43"/>
      <c r="T156" s="44"/>
      <c r="U156" s="43"/>
      <c r="V156" s="44"/>
      <c r="W156" s="43"/>
      <c r="X156" s="44"/>
      <c r="Y156" s="43"/>
      <c r="Z156" s="44"/>
      <c r="AA156" s="35">
        <v>207554600</v>
      </c>
      <c r="AB156" s="44">
        <v>207554586.00999999</v>
      </c>
      <c r="AC156" s="43"/>
      <c r="AD156" s="44"/>
      <c r="AE156" s="43">
        <v>77000</v>
      </c>
      <c r="AF156" s="40">
        <v>76259.77</v>
      </c>
      <c r="AG156" s="43"/>
      <c r="AH156" s="44"/>
      <c r="AI156" s="45"/>
      <c r="AJ156" s="38"/>
      <c r="AK156" s="46"/>
      <c r="AL156" s="72"/>
      <c r="AM156" s="70"/>
      <c r="AN156" s="23"/>
    </row>
    <row r="157" spans="1:40" ht="30" customHeight="1">
      <c r="A157" s="28" t="s">
        <v>511</v>
      </c>
      <c r="B157" s="29"/>
      <c r="C157" s="29"/>
      <c r="D157" s="23"/>
      <c r="E157" s="30">
        <f t="shared" si="4"/>
        <v>16818800</v>
      </c>
      <c r="F157" s="30">
        <f t="shared" si="4"/>
        <v>16781446.349999998</v>
      </c>
      <c r="G157" s="83"/>
      <c r="H157" s="84"/>
      <c r="I157" s="43"/>
      <c r="J157" s="44"/>
      <c r="K157" s="43"/>
      <c r="L157" s="85"/>
      <c r="M157" s="71"/>
      <c r="N157" s="44"/>
      <c r="O157" s="43"/>
      <c r="P157" s="44"/>
      <c r="Q157" s="43"/>
      <c r="R157" s="44"/>
      <c r="S157" s="43">
        <v>1217000</v>
      </c>
      <c r="T157" s="44">
        <v>1216009.6000000001</v>
      </c>
      <c r="U157" s="43"/>
      <c r="V157" s="44"/>
      <c r="W157" s="43"/>
      <c r="X157" s="44"/>
      <c r="Y157" s="43">
        <v>964000</v>
      </c>
      <c r="Z157" s="44">
        <v>963928.08</v>
      </c>
      <c r="AA157" s="35">
        <v>9576000</v>
      </c>
      <c r="AB157" s="44">
        <v>9541205.7699999996</v>
      </c>
      <c r="AC157" s="35">
        <v>1487800</v>
      </c>
      <c r="AD157" s="40">
        <v>1487727.5</v>
      </c>
      <c r="AE157" s="43">
        <v>2251000</v>
      </c>
      <c r="AF157" s="40">
        <v>2250281</v>
      </c>
      <c r="AG157" s="43"/>
      <c r="AH157" s="44"/>
      <c r="AI157" s="45">
        <v>1323000</v>
      </c>
      <c r="AJ157" s="38">
        <v>1322294.3999999999</v>
      </c>
      <c r="AK157" s="46"/>
      <c r="AL157" s="72"/>
      <c r="AM157" s="70"/>
      <c r="AN157" s="23"/>
    </row>
    <row r="158" spans="1:40" ht="26.25" customHeight="1">
      <c r="A158" s="28" t="s">
        <v>513</v>
      </c>
      <c r="B158" s="29"/>
      <c r="C158" s="29"/>
      <c r="D158" s="23"/>
      <c r="E158" s="30">
        <f t="shared" si="4"/>
        <v>143321500</v>
      </c>
      <c r="F158" s="30">
        <f t="shared" si="4"/>
        <v>143317559.82999998</v>
      </c>
      <c r="G158" s="83"/>
      <c r="H158" s="84"/>
      <c r="I158" s="43"/>
      <c r="J158" s="44"/>
      <c r="K158" s="43"/>
      <c r="L158" s="85"/>
      <c r="M158" s="71"/>
      <c r="N158" s="44"/>
      <c r="O158" s="43"/>
      <c r="P158" s="44"/>
      <c r="Q158" s="43"/>
      <c r="R158" s="44"/>
      <c r="S158" s="43">
        <v>225000</v>
      </c>
      <c r="T158" s="44">
        <v>222760.4</v>
      </c>
      <c r="U158" s="43"/>
      <c r="V158" s="44"/>
      <c r="W158" s="43"/>
      <c r="X158" s="44"/>
      <c r="Y158" s="43">
        <v>457000</v>
      </c>
      <c r="Z158" s="44">
        <v>456800</v>
      </c>
      <c r="AA158" s="35">
        <v>134434000</v>
      </c>
      <c r="AB158" s="44">
        <v>134433159.37</v>
      </c>
      <c r="AC158" s="35">
        <v>4975500</v>
      </c>
      <c r="AD158" s="40">
        <v>4975411.1399999997</v>
      </c>
      <c r="AE158" s="43">
        <v>1078000</v>
      </c>
      <c r="AF158" s="40">
        <v>1077428.92</v>
      </c>
      <c r="AG158" s="43"/>
      <c r="AH158" s="44"/>
      <c r="AI158" s="45">
        <v>2152000</v>
      </c>
      <c r="AJ158" s="38">
        <v>2152000</v>
      </c>
      <c r="AK158" s="46"/>
      <c r="AL158" s="72"/>
      <c r="AM158" s="70"/>
      <c r="AN158" s="23"/>
    </row>
    <row r="159" spans="1:40" ht="26.25" customHeight="1">
      <c r="A159" s="28" t="s">
        <v>514</v>
      </c>
      <c r="B159" s="29"/>
      <c r="C159" s="29"/>
      <c r="D159" s="23"/>
      <c r="E159" s="30">
        <f t="shared" si="4"/>
        <v>28330700</v>
      </c>
      <c r="F159" s="30">
        <f t="shared" si="4"/>
        <v>28329180.27</v>
      </c>
      <c r="G159" s="83"/>
      <c r="H159" s="84"/>
      <c r="I159" s="43"/>
      <c r="J159" s="44"/>
      <c r="K159" s="43"/>
      <c r="L159" s="85"/>
      <c r="M159" s="71"/>
      <c r="N159" s="44"/>
      <c r="O159" s="43"/>
      <c r="P159" s="44"/>
      <c r="Q159" s="43"/>
      <c r="R159" s="44"/>
      <c r="S159" s="43">
        <v>7340000</v>
      </c>
      <c r="T159" s="44">
        <v>7340000</v>
      </c>
      <c r="U159" s="43"/>
      <c r="V159" s="44"/>
      <c r="W159" s="43"/>
      <c r="X159" s="44"/>
      <c r="Y159" s="43">
        <v>5346000</v>
      </c>
      <c r="Z159" s="44">
        <v>5346000</v>
      </c>
      <c r="AA159" s="35">
        <v>3056000</v>
      </c>
      <c r="AB159" s="44">
        <v>3055954.15</v>
      </c>
      <c r="AC159" s="35">
        <v>9985700</v>
      </c>
      <c r="AD159" s="40">
        <v>9984941.7200000007</v>
      </c>
      <c r="AE159" s="43">
        <v>1246000</v>
      </c>
      <c r="AF159" s="40">
        <v>1245284.3999999999</v>
      </c>
      <c r="AG159" s="43"/>
      <c r="AH159" s="44"/>
      <c r="AI159" s="45">
        <v>1357000</v>
      </c>
      <c r="AJ159" s="38">
        <v>1357000</v>
      </c>
      <c r="AK159" s="46"/>
      <c r="AL159" s="72"/>
      <c r="AM159" s="70"/>
      <c r="AN159" s="23"/>
    </row>
    <row r="160" spans="1:40" ht="26.25" customHeight="1">
      <c r="A160" s="28" t="s">
        <v>515</v>
      </c>
      <c r="B160" s="29"/>
      <c r="C160" s="29"/>
      <c r="D160" s="23"/>
      <c r="E160" s="30">
        <f t="shared" si="4"/>
        <v>3704100</v>
      </c>
      <c r="F160" s="30">
        <f t="shared" si="4"/>
        <v>3703768.76</v>
      </c>
      <c r="G160" s="83"/>
      <c r="H160" s="84"/>
      <c r="I160" s="43"/>
      <c r="J160" s="44"/>
      <c r="K160" s="43"/>
      <c r="L160" s="85"/>
      <c r="M160" s="71"/>
      <c r="N160" s="44"/>
      <c r="O160" s="43"/>
      <c r="P160" s="44"/>
      <c r="Q160" s="43"/>
      <c r="R160" s="44"/>
      <c r="S160" s="43">
        <v>496000</v>
      </c>
      <c r="T160" s="44">
        <v>496000</v>
      </c>
      <c r="U160" s="43"/>
      <c r="V160" s="44"/>
      <c r="W160" s="43"/>
      <c r="X160" s="44"/>
      <c r="Y160" s="43">
        <v>474000</v>
      </c>
      <c r="Z160" s="44">
        <v>474000</v>
      </c>
      <c r="AA160" s="35">
        <v>362000</v>
      </c>
      <c r="AB160" s="44">
        <v>361668.76</v>
      </c>
      <c r="AC160" s="35">
        <v>1556100</v>
      </c>
      <c r="AD160" s="40">
        <v>1556100</v>
      </c>
      <c r="AE160" s="43">
        <v>416000</v>
      </c>
      <c r="AF160" s="40">
        <v>416000</v>
      </c>
      <c r="AG160" s="43"/>
      <c r="AH160" s="44"/>
      <c r="AI160" s="45">
        <v>400000</v>
      </c>
      <c r="AJ160" s="38">
        <v>400000</v>
      </c>
      <c r="AK160" s="46"/>
      <c r="AL160" s="72"/>
      <c r="AM160" s="70"/>
      <c r="AN160" s="23"/>
    </row>
    <row r="161" spans="1:40" ht="26.25" customHeight="1">
      <c r="A161" s="28" t="s">
        <v>516</v>
      </c>
      <c r="B161" s="29"/>
      <c r="C161" s="29"/>
      <c r="D161" s="23"/>
      <c r="E161" s="30">
        <f t="shared" si="4"/>
        <v>0</v>
      </c>
      <c r="F161" s="30">
        <f t="shared" si="4"/>
        <v>0</v>
      </c>
      <c r="G161" s="83"/>
      <c r="H161" s="84"/>
      <c r="I161" s="43"/>
      <c r="J161" s="44"/>
      <c r="K161" s="43"/>
      <c r="L161" s="85"/>
      <c r="M161" s="71"/>
      <c r="N161" s="44"/>
      <c r="O161" s="43"/>
      <c r="P161" s="44"/>
      <c r="Q161" s="43"/>
      <c r="R161" s="44"/>
      <c r="S161" s="43"/>
      <c r="T161" s="44"/>
      <c r="U161" s="43"/>
      <c r="V161" s="44"/>
      <c r="W161" s="43"/>
      <c r="X161" s="44"/>
      <c r="Y161" s="43"/>
      <c r="Z161" s="44"/>
      <c r="AA161" s="43"/>
      <c r="AB161" s="44"/>
      <c r="AC161" s="43"/>
      <c r="AD161" s="44"/>
      <c r="AE161" s="43"/>
      <c r="AF161" s="44"/>
      <c r="AG161" s="43"/>
      <c r="AH161" s="44"/>
      <c r="AI161" s="45"/>
      <c r="AJ161" s="38"/>
      <c r="AK161" s="46"/>
      <c r="AL161" s="72"/>
      <c r="AM161" s="70"/>
      <c r="AN161" s="23"/>
    </row>
    <row r="162" spans="1:40" ht="26.25" customHeight="1">
      <c r="A162" s="28" t="s">
        <v>560</v>
      </c>
      <c r="B162" s="29"/>
      <c r="C162" s="29"/>
      <c r="D162" s="23"/>
      <c r="E162" s="30">
        <f t="shared" si="4"/>
        <v>756000</v>
      </c>
      <c r="F162" s="30">
        <f t="shared" si="4"/>
        <v>756000</v>
      </c>
      <c r="G162" s="83"/>
      <c r="H162" s="84"/>
      <c r="I162" s="43"/>
      <c r="J162" s="44"/>
      <c r="K162" s="43"/>
      <c r="L162" s="85"/>
      <c r="M162" s="71"/>
      <c r="N162" s="44"/>
      <c r="O162" s="43"/>
      <c r="P162" s="44"/>
      <c r="Q162" s="43"/>
      <c r="R162" s="44"/>
      <c r="S162" s="43">
        <v>756000</v>
      </c>
      <c r="T162" s="44">
        <v>756000</v>
      </c>
      <c r="U162" s="43"/>
      <c r="V162" s="44"/>
      <c r="W162" s="43"/>
      <c r="X162" s="44"/>
      <c r="Y162" s="43"/>
      <c r="Z162" s="44"/>
      <c r="AA162" s="43"/>
      <c r="AB162" s="44"/>
      <c r="AC162" s="43"/>
      <c r="AD162" s="44"/>
      <c r="AE162" s="43"/>
      <c r="AF162" s="44"/>
      <c r="AG162" s="43"/>
      <c r="AH162" s="44"/>
      <c r="AI162" s="45"/>
      <c r="AJ162" s="38"/>
      <c r="AK162" s="46"/>
      <c r="AL162" s="72"/>
      <c r="AM162" s="70"/>
      <c r="AN162" s="23"/>
    </row>
    <row r="163" spans="1:40" ht="26.25" customHeight="1">
      <c r="A163" s="28" t="s">
        <v>500</v>
      </c>
      <c r="B163" s="29"/>
      <c r="C163" s="29"/>
      <c r="D163" s="23"/>
      <c r="E163" s="30">
        <f t="shared" si="4"/>
        <v>48909900</v>
      </c>
      <c r="F163" s="30">
        <f t="shared" si="4"/>
        <v>48467165.810000002</v>
      </c>
      <c r="G163" s="83"/>
      <c r="H163" s="84"/>
      <c r="I163" s="43"/>
      <c r="J163" s="44"/>
      <c r="K163" s="43"/>
      <c r="L163" s="85"/>
      <c r="M163" s="71"/>
      <c r="N163" s="44"/>
      <c r="O163" s="43"/>
      <c r="P163" s="44"/>
      <c r="Q163" s="43"/>
      <c r="R163" s="44"/>
      <c r="S163" s="43">
        <v>11123000</v>
      </c>
      <c r="T163" s="44">
        <v>11123000</v>
      </c>
      <c r="U163" s="43"/>
      <c r="V163" s="44"/>
      <c r="W163" s="43"/>
      <c r="X163" s="44"/>
      <c r="Y163" s="43">
        <v>11476000</v>
      </c>
      <c r="Z163" s="44">
        <v>11476000</v>
      </c>
      <c r="AA163" s="35">
        <v>4313000</v>
      </c>
      <c r="AB163" s="44">
        <v>3870338</v>
      </c>
      <c r="AC163" s="35">
        <v>5907000</v>
      </c>
      <c r="AD163" s="40">
        <v>5906969.3499999996</v>
      </c>
      <c r="AE163" s="43">
        <v>10788900</v>
      </c>
      <c r="AF163" s="40">
        <v>10788858.460000001</v>
      </c>
      <c r="AG163" s="43"/>
      <c r="AH163" s="44"/>
      <c r="AI163" s="45">
        <v>5302000</v>
      </c>
      <c r="AJ163" s="38">
        <v>5302000</v>
      </c>
      <c r="AK163" s="46"/>
      <c r="AL163" s="72"/>
      <c r="AM163" s="70"/>
      <c r="AN163" s="23"/>
    </row>
    <row r="164" spans="1:40" ht="36.75" customHeight="1">
      <c r="A164" s="28" t="s">
        <v>519</v>
      </c>
      <c r="B164" s="29"/>
      <c r="C164" s="29"/>
      <c r="D164" s="23"/>
      <c r="E164" s="30">
        <f t="shared" si="4"/>
        <v>3141800</v>
      </c>
      <c r="F164" s="30">
        <f t="shared" si="4"/>
        <v>3141371</v>
      </c>
      <c r="G164" s="83"/>
      <c r="H164" s="84"/>
      <c r="I164" s="43"/>
      <c r="J164" s="44"/>
      <c r="K164" s="43"/>
      <c r="L164" s="85"/>
      <c r="M164" s="71"/>
      <c r="N164" s="44"/>
      <c r="O164" s="43"/>
      <c r="P164" s="44"/>
      <c r="Q164" s="43"/>
      <c r="R164" s="44"/>
      <c r="S164" s="43">
        <v>527000</v>
      </c>
      <c r="T164" s="44">
        <v>526855</v>
      </c>
      <c r="U164" s="43"/>
      <c r="V164" s="44"/>
      <c r="W164" s="43"/>
      <c r="X164" s="44"/>
      <c r="Y164" s="43">
        <v>600000</v>
      </c>
      <c r="Z164" s="44">
        <v>600000</v>
      </c>
      <c r="AA164" s="35">
        <v>368000</v>
      </c>
      <c r="AB164" s="44">
        <v>367790</v>
      </c>
      <c r="AC164" s="35">
        <v>242800</v>
      </c>
      <c r="AD164" s="40">
        <v>242726</v>
      </c>
      <c r="AE164" s="43">
        <v>1018000</v>
      </c>
      <c r="AF164" s="40">
        <v>1018000</v>
      </c>
      <c r="AG164" s="43"/>
      <c r="AH164" s="44"/>
      <c r="AI164" s="45">
        <v>386000</v>
      </c>
      <c r="AJ164" s="38">
        <v>386000</v>
      </c>
      <c r="AK164" s="46"/>
      <c r="AL164" s="72"/>
      <c r="AM164" s="70"/>
      <c r="AN164" s="23"/>
    </row>
    <row r="165" spans="1:40" ht="18" customHeight="1">
      <c r="A165" s="28" t="s">
        <v>522</v>
      </c>
      <c r="B165" s="29"/>
      <c r="C165" s="29"/>
      <c r="D165" s="23"/>
      <c r="E165" s="30">
        <f t="shared" si="4"/>
        <v>920000</v>
      </c>
      <c r="F165" s="30">
        <f t="shared" si="4"/>
        <v>919998</v>
      </c>
      <c r="G165" s="83"/>
      <c r="H165" s="84"/>
      <c r="I165" s="43"/>
      <c r="J165" s="44"/>
      <c r="K165" s="43"/>
      <c r="L165" s="85"/>
      <c r="M165" s="71"/>
      <c r="N165" s="44"/>
      <c r="O165" s="43"/>
      <c r="P165" s="44"/>
      <c r="Q165" s="43"/>
      <c r="R165" s="44"/>
      <c r="S165" s="43">
        <v>223000</v>
      </c>
      <c r="T165" s="44">
        <v>223000</v>
      </c>
      <c r="U165" s="43"/>
      <c r="V165" s="44"/>
      <c r="W165" s="43"/>
      <c r="X165" s="44"/>
      <c r="Y165" s="43">
        <v>32000</v>
      </c>
      <c r="Z165" s="44">
        <v>32000</v>
      </c>
      <c r="AA165" s="35">
        <v>41000</v>
      </c>
      <c r="AB165" s="44">
        <v>41000</v>
      </c>
      <c r="AC165" s="35">
        <v>25000</v>
      </c>
      <c r="AD165" s="40">
        <v>25000</v>
      </c>
      <c r="AE165" s="43">
        <v>592000</v>
      </c>
      <c r="AF165" s="40">
        <v>591998</v>
      </c>
      <c r="AG165" s="43"/>
      <c r="AH165" s="44"/>
      <c r="AI165" s="45">
        <v>7000</v>
      </c>
      <c r="AJ165" s="38">
        <v>7000</v>
      </c>
      <c r="AK165" s="46"/>
      <c r="AL165" s="72"/>
      <c r="AM165" s="70"/>
      <c r="AN165" s="23"/>
    </row>
    <row r="166" spans="1:40" ht="18" customHeight="1">
      <c r="A166" s="28" t="s">
        <v>523</v>
      </c>
      <c r="B166" s="29"/>
      <c r="C166" s="29"/>
      <c r="D166" s="23"/>
      <c r="E166" s="30">
        <f t="shared" si="4"/>
        <v>150000</v>
      </c>
      <c r="F166" s="30">
        <f t="shared" si="4"/>
        <v>150000</v>
      </c>
      <c r="G166" s="83"/>
      <c r="H166" s="84"/>
      <c r="I166" s="43"/>
      <c r="J166" s="44"/>
      <c r="K166" s="43"/>
      <c r="L166" s="85"/>
      <c r="M166" s="71"/>
      <c r="N166" s="44"/>
      <c r="O166" s="43"/>
      <c r="P166" s="44"/>
      <c r="Q166" s="43"/>
      <c r="R166" s="44"/>
      <c r="S166" s="43"/>
      <c r="T166" s="44"/>
      <c r="U166" s="43"/>
      <c r="V166" s="44"/>
      <c r="W166" s="43"/>
      <c r="X166" s="44"/>
      <c r="Y166" s="43"/>
      <c r="Z166" s="44"/>
      <c r="AA166" s="35"/>
      <c r="AB166" s="44"/>
      <c r="AC166" s="35"/>
      <c r="AD166" s="40"/>
      <c r="AE166" s="43">
        <v>150000</v>
      </c>
      <c r="AF166" s="40">
        <v>150000</v>
      </c>
      <c r="AG166" s="43"/>
      <c r="AH166" s="44"/>
      <c r="AI166" s="45"/>
      <c r="AJ166" s="38"/>
      <c r="AK166" s="46"/>
      <c r="AL166" s="72"/>
      <c r="AM166" s="70"/>
      <c r="AN166" s="23"/>
    </row>
    <row r="167" spans="1:40" ht="35.25" customHeight="1">
      <c r="A167" s="28" t="s">
        <v>524</v>
      </c>
      <c r="B167" s="29"/>
      <c r="C167" s="29"/>
      <c r="D167" s="23"/>
      <c r="E167" s="30">
        <f t="shared" si="4"/>
        <v>27265700</v>
      </c>
      <c r="F167" s="30">
        <f t="shared" si="4"/>
        <v>27265002.040000003</v>
      </c>
      <c r="G167" s="83"/>
      <c r="H167" s="84"/>
      <c r="I167" s="43"/>
      <c r="J167" s="44"/>
      <c r="K167" s="43"/>
      <c r="L167" s="85"/>
      <c r="M167" s="71"/>
      <c r="N167" s="44"/>
      <c r="O167" s="43"/>
      <c r="P167" s="44"/>
      <c r="Q167" s="43"/>
      <c r="R167" s="44"/>
      <c r="S167" s="43"/>
      <c r="T167" s="44"/>
      <c r="U167" s="43"/>
      <c r="V167" s="44"/>
      <c r="W167" s="43"/>
      <c r="X167" s="44"/>
      <c r="Y167" s="43"/>
      <c r="Z167" s="44"/>
      <c r="AA167" s="35">
        <v>26481000</v>
      </c>
      <c r="AB167" s="44">
        <v>26480335.940000001</v>
      </c>
      <c r="AC167" s="35">
        <v>784700</v>
      </c>
      <c r="AD167" s="40">
        <v>784666.1</v>
      </c>
      <c r="AE167" s="43"/>
      <c r="AF167" s="44"/>
      <c r="AG167" s="43"/>
      <c r="AH167" s="44"/>
      <c r="AI167" s="45"/>
      <c r="AJ167" s="38"/>
      <c r="AK167" s="46"/>
      <c r="AL167" s="72"/>
      <c r="AM167" s="70"/>
      <c r="AN167" s="23"/>
    </row>
    <row r="168" spans="1:40" s="143" customFormat="1" ht="36.75" customHeight="1">
      <c r="A168" s="135" t="s">
        <v>561</v>
      </c>
      <c r="B168" s="113"/>
      <c r="C168" s="113"/>
      <c r="D168" s="114"/>
      <c r="E168" s="92">
        <f t="shared" si="4"/>
        <v>34374900</v>
      </c>
      <c r="F168" s="92">
        <f t="shared" si="4"/>
        <v>29271930.669999998</v>
      </c>
      <c r="G168" s="136">
        <v>1500000</v>
      </c>
      <c r="H168" s="136">
        <v>1500000</v>
      </c>
      <c r="I168" s="137">
        <v>3612000</v>
      </c>
      <c r="J168" s="137">
        <v>0</v>
      </c>
      <c r="K168" s="137">
        <v>12155000</v>
      </c>
      <c r="L168" s="138">
        <v>12154960</v>
      </c>
      <c r="M168" s="139">
        <v>824900</v>
      </c>
      <c r="N168" s="93">
        <v>824880</v>
      </c>
      <c r="O168" s="93"/>
      <c r="P168" s="93"/>
      <c r="Q168" s="137">
        <v>1700000</v>
      </c>
      <c r="R168" s="137">
        <v>1385357.25</v>
      </c>
      <c r="S168" s="93">
        <v>689000</v>
      </c>
      <c r="T168" s="93">
        <v>688360</v>
      </c>
      <c r="U168" s="93"/>
      <c r="V168" s="93"/>
      <c r="W168" s="93">
        <v>4468000</v>
      </c>
      <c r="X168" s="93">
        <v>4459845.2699999996</v>
      </c>
      <c r="Y168" s="93"/>
      <c r="Z168" s="93"/>
      <c r="AA168" s="137">
        <v>4285000</v>
      </c>
      <c r="AB168" s="93">
        <v>3640000</v>
      </c>
      <c r="AC168" s="137">
        <v>1756000</v>
      </c>
      <c r="AD168" s="137">
        <v>1755999.95</v>
      </c>
      <c r="AE168" s="93"/>
      <c r="AF168" s="93"/>
      <c r="AG168" s="93"/>
      <c r="AH168" s="93"/>
      <c r="AI168" s="140"/>
      <c r="AJ168" s="140"/>
      <c r="AK168" s="141">
        <v>2825000</v>
      </c>
      <c r="AL168" s="141">
        <v>2307528.2000000002</v>
      </c>
      <c r="AM168" s="142">
        <v>560000</v>
      </c>
      <c r="AN168" s="142">
        <v>555000</v>
      </c>
    </row>
    <row r="169" spans="1:40" s="102" customFormat="1" ht="36.75" customHeight="1">
      <c r="A169" s="144" t="s">
        <v>501</v>
      </c>
      <c r="B169" s="29"/>
      <c r="C169" s="29"/>
      <c r="D169" s="23"/>
      <c r="E169" s="92">
        <f t="shared" si="4"/>
        <v>34374900</v>
      </c>
      <c r="F169" s="92">
        <f t="shared" si="4"/>
        <v>29271930.669999998</v>
      </c>
      <c r="G169" s="98">
        <v>1500000</v>
      </c>
      <c r="H169" s="98">
        <v>1500000</v>
      </c>
      <c r="I169" s="94">
        <v>3612000</v>
      </c>
      <c r="J169" s="94">
        <v>0</v>
      </c>
      <c r="K169" s="94">
        <v>12155000</v>
      </c>
      <c r="L169" s="95">
        <v>12154960</v>
      </c>
      <c r="M169" s="96">
        <v>824900</v>
      </c>
      <c r="N169" s="97">
        <v>824880</v>
      </c>
      <c r="O169" s="97"/>
      <c r="P169" s="97"/>
      <c r="Q169" s="94">
        <v>1700000</v>
      </c>
      <c r="R169" s="94">
        <v>1385357.25</v>
      </c>
      <c r="S169" s="97">
        <v>689000</v>
      </c>
      <c r="T169" s="97">
        <v>688360</v>
      </c>
      <c r="U169" s="97"/>
      <c r="V169" s="97"/>
      <c r="W169" s="97">
        <v>4468000</v>
      </c>
      <c r="X169" s="97">
        <v>4459845.2699999996</v>
      </c>
      <c r="Y169" s="97"/>
      <c r="Z169" s="97"/>
      <c r="AA169" s="94">
        <v>4285000</v>
      </c>
      <c r="AB169" s="97">
        <v>3640000</v>
      </c>
      <c r="AC169" s="94">
        <v>1756000</v>
      </c>
      <c r="AD169" s="94">
        <v>1755999.95</v>
      </c>
      <c r="AE169" s="97"/>
      <c r="AF169" s="97"/>
      <c r="AG169" s="97"/>
      <c r="AH169" s="97"/>
      <c r="AI169" s="99"/>
      <c r="AJ169" s="99"/>
      <c r="AK169" s="100">
        <v>2825000</v>
      </c>
      <c r="AL169" s="100">
        <v>2307528.2000000002</v>
      </c>
      <c r="AM169" s="145">
        <v>560000</v>
      </c>
      <c r="AN169" s="145">
        <v>555000</v>
      </c>
    </row>
    <row r="170" spans="1:40" s="102" customFormat="1" ht="20.25" customHeight="1">
      <c r="A170" s="144" t="s">
        <v>500</v>
      </c>
      <c r="B170" s="29"/>
      <c r="C170" s="29"/>
      <c r="D170" s="23"/>
      <c r="E170" s="92">
        <f t="shared" si="4"/>
        <v>581000</v>
      </c>
      <c r="F170" s="92">
        <f t="shared" si="4"/>
        <v>581000</v>
      </c>
      <c r="G170" s="93"/>
      <c r="H170" s="93"/>
      <c r="I170" s="94"/>
      <c r="J170" s="94"/>
      <c r="K170" s="94"/>
      <c r="L170" s="95"/>
      <c r="M170" s="96"/>
      <c r="N170" s="97"/>
      <c r="O170" s="97"/>
      <c r="P170" s="97"/>
      <c r="Q170" s="94"/>
      <c r="R170" s="94"/>
      <c r="S170" s="97">
        <v>581000</v>
      </c>
      <c r="T170" s="97">
        <v>581000</v>
      </c>
      <c r="U170" s="97"/>
      <c r="V170" s="97"/>
      <c r="W170" s="97"/>
      <c r="X170" s="97"/>
      <c r="Y170" s="97"/>
      <c r="Z170" s="97"/>
      <c r="AA170" s="94"/>
      <c r="AB170" s="97"/>
      <c r="AC170" s="97"/>
      <c r="AD170" s="97"/>
      <c r="AE170" s="97"/>
      <c r="AF170" s="97"/>
      <c r="AG170" s="97"/>
      <c r="AH170" s="97"/>
      <c r="AI170" s="99"/>
      <c r="AJ170" s="99"/>
      <c r="AK170" s="100"/>
      <c r="AL170" s="100"/>
      <c r="AM170" s="101"/>
      <c r="AN170" s="101"/>
    </row>
    <row r="171" spans="1:40" s="102" customFormat="1" ht="36.75" customHeight="1">
      <c r="A171" s="144" t="s">
        <v>524</v>
      </c>
      <c r="B171" s="29"/>
      <c r="C171" s="29"/>
      <c r="D171" s="23"/>
      <c r="E171" s="92">
        <f t="shared" si="4"/>
        <v>28655800</v>
      </c>
      <c r="F171" s="92">
        <f t="shared" si="4"/>
        <v>26908949.619999997</v>
      </c>
      <c r="G171" s="98">
        <v>1500000</v>
      </c>
      <c r="H171" s="98">
        <v>1500000</v>
      </c>
      <c r="I171" s="94">
        <v>482000</v>
      </c>
      <c r="J171" s="94">
        <v>0</v>
      </c>
      <c r="K171" s="94">
        <v>12155000</v>
      </c>
      <c r="L171" s="95">
        <v>12154960</v>
      </c>
      <c r="M171" s="96">
        <v>824900</v>
      </c>
      <c r="N171" s="97">
        <v>824880</v>
      </c>
      <c r="O171" s="97"/>
      <c r="P171" s="97"/>
      <c r="Q171" s="94">
        <v>494500</v>
      </c>
      <c r="R171" s="94">
        <v>180000</v>
      </c>
      <c r="S171" s="97"/>
      <c r="T171" s="97"/>
      <c r="U171" s="97"/>
      <c r="V171" s="97"/>
      <c r="W171" s="97">
        <v>4078400</v>
      </c>
      <c r="X171" s="97">
        <v>4070576.47</v>
      </c>
      <c r="Y171" s="97"/>
      <c r="Z171" s="97"/>
      <c r="AA171" s="94">
        <v>4285000</v>
      </c>
      <c r="AB171" s="97">
        <v>3640000</v>
      </c>
      <c r="AC171" s="94">
        <v>1756000</v>
      </c>
      <c r="AD171" s="94">
        <v>1755999.95</v>
      </c>
      <c r="AE171" s="97"/>
      <c r="AF171" s="97"/>
      <c r="AG171" s="97"/>
      <c r="AH171" s="97"/>
      <c r="AI171" s="99"/>
      <c r="AJ171" s="99"/>
      <c r="AK171" s="100">
        <v>2520000</v>
      </c>
      <c r="AL171" s="100">
        <v>2227533.2000000002</v>
      </c>
      <c r="AM171" s="145">
        <v>560000</v>
      </c>
      <c r="AN171" s="145">
        <v>555000</v>
      </c>
    </row>
    <row r="172" spans="1:40" s="102" customFormat="1" ht="24" customHeight="1">
      <c r="A172" s="144" t="s">
        <v>562</v>
      </c>
      <c r="B172" s="29"/>
      <c r="C172" s="29"/>
      <c r="D172" s="23"/>
      <c r="E172" s="92">
        <f t="shared" si="4"/>
        <v>5138100</v>
      </c>
      <c r="F172" s="92">
        <f t="shared" si="4"/>
        <v>1781981.05</v>
      </c>
      <c r="G172" s="93"/>
      <c r="H172" s="93"/>
      <c r="I172" s="94">
        <v>3130000</v>
      </c>
      <c r="J172" s="94">
        <v>0</v>
      </c>
      <c r="K172" s="97"/>
      <c r="L172" s="146"/>
      <c r="M172" s="96"/>
      <c r="N172" s="97"/>
      <c r="O172" s="97"/>
      <c r="P172" s="97"/>
      <c r="Q172" s="94">
        <v>1205500</v>
      </c>
      <c r="R172" s="94">
        <v>1205357.25</v>
      </c>
      <c r="S172" s="97">
        <v>108000</v>
      </c>
      <c r="T172" s="97">
        <v>107360</v>
      </c>
      <c r="U172" s="97"/>
      <c r="V172" s="97"/>
      <c r="W172" s="97">
        <v>389600</v>
      </c>
      <c r="X172" s="97">
        <v>389268.8</v>
      </c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9"/>
      <c r="AJ172" s="99"/>
      <c r="AK172" s="100">
        <v>305000</v>
      </c>
      <c r="AL172" s="100">
        <v>79995</v>
      </c>
      <c r="AM172" s="101"/>
      <c r="AN172" s="101"/>
    </row>
    <row r="173" spans="1:40" s="143" customFormat="1" ht="36.75" customHeight="1">
      <c r="A173" s="135" t="s">
        <v>563</v>
      </c>
      <c r="B173" s="113"/>
      <c r="C173" s="113"/>
      <c r="D173" s="114"/>
      <c r="E173" s="92">
        <f t="shared" si="4"/>
        <v>138387990900</v>
      </c>
      <c r="F173" s="92">
        <f t="shared" si="4"/>
        <v>131538834794.57999</v>
      </c>
      <c r="G173" s="136">
        <v>2455592000</v>
      </c>
      <c r="H173" s="136">
        <v>2455590711.79</v>
      </c>
      <c r="I173" s="137">
        <v>43377153000</v>
      </c>
      <c r="J173" s="137">
        <v>37851371424.389999</v>
      </c>
      <c r="K173" s="137">
        <v>11487646000</v>
      </c>
      <c r="L173" s="138">
        <v>10949873280.41</v>
      </c>
      <c r="M173" s="139">
        <v>3692408900</v>
      </c>
      <c r="N173" s="93">
        <v>3692408235.5300002</v>
      </c>
      <c r="O173" s="136">
        <v>2435834000</v>
      </c>
      <c r="P173" s="136">
        <v>2376327415.0300002</v>
      </c>
      <c r="Q173" s="137">
        <v>10452267000</v>
      </c>
      <c r="R173" s="137">
        <v>10452108107.200001</v>
      </c>
      <c r="S173" s="93">
        <v>5607108700</v>
      </c>
      <c r="T173" s="93">
        <v>5606722282.8800001</v>
      </c>
      <c r="U173" s="93">
        <v>3261876000</v>
      </c>
      <c r="V173" s="93">
        <v>3261874472.9099998</v>
      </c>
      <c r="W173" s="93">
        <v>17341372500</v>
      </c>
      <c r="X173" s="93">
        <v>17333657549.52</v>
      </c>
      <c r="Y173" s="93">
        <v>5292314000</v>
      </c>
      <c r="Z173" s="93">
        <v>5292310188.8299999</v>
      </c>
      <c r="AA173" s="137">
        <v>10558755000</v>
      </c>
      <c r="AB173" s="93">
        <v>10542316903.549999</v>
      </c>
      <c r="AC173" s="137">
        <v>9051860200</v>
      </c>
      <c r="AD173" s="137">
        <v>9050819619.9300003</v>
      </c>
      <c r="AE173" s="93">
        <v>1180967400</v>
      </c>
      <c r="AF173" s="137">
        <v>1179665773.48</v>
      </c>
      <c r="AG173" s="93">
        <v>4371572000</v>
      </c>
      <c r="AH173" s="93">
        <v>4310483465.0100002</v>
      </c>
      <c r="AI173" s="140"/>
      <c r="AJ173" s="140"/>
      <c r="AK173" s="141">
        <v>5044162200</v>
      </c>
      <c r="AL173" s="141">
        <v>4923899942.9399996</v>
      </c>
      <c r="AM173" s="142">
        <v>2777102000</v>
      </c>
      <c r="AN173" s="142">
        <v>2259405421.1799998</v>
      </c>
    </row>
    <row r="174" spans="1:40" s="102" customFormat="1" ht="36.75" customHeight="1">
      <c r="A174" s="147" t="s">
        <v>564</v>
      </c>
      <c r="B174" s="133"/>
      <c r="C174" s="133"/>
      <c r="D174" s="23"/>
      <c r="E174" s="92">
        <f t="shared" si="4"/>
        <v>10431689600</v>
      </c>
      <c r="F174" s="92">
        <f t="shared" si="4"/>
        <v>10214570703.589998</v>
      </c>
      <c r="G174" s="93"/>
      <c r="H174" s="93"/>
      <c r="I174" s="97"/>
      <c r="J174" s="97"/>
      <c r="K174" s="94">
        <v>2710175000</v>
      </c>
      <c r="L174" s="95">
        <v>2710175000</v>
      </c>
      <c r="M174" s="96"/>
      <c r="N174" s="97"/>
      <c r="O174" s="98">
        <v>717115000</v>
      </c>
      <c r="P174" s="98">
        <v>717108915.02999997</v>
      </c>
      <c r="Q174" s="97"/>
      <c r="R174" s="97"/>
      <c r="S174" s="97">
        <v>2153712700</v>
      </c>
      <c r="T174" s="97">
        <v>2153668803.3800001</v>
      </c>
      <c r="U174" s="97">
        <v>79639000</v>
      </c>
      <c r="V174" s="97">
        <v>79639000</v>
      </c>
      <c r="W174" s="97">
        <v>72400000</v>
      </c>
      <c r="X174" s="97">
        <v>72399146.230000004</v>
      </c>
      <c r="Y174" s="97">
        <v>943118000</v>
      </c>
      <c r="Z174" s="97">
        <v>943114281.45000005</v>
      </c>
      <c r="AA174" s="94">
        <v>78699000</v>
      </c>
      <c r="AB174" s="97">
        <v>78697612</v>
      </c>
      <c r="AC174" s="94">
        <v>345118800</v>
      </c>
      <c r="AD174" s="94">
        <v>344118800</v>
      </c>
      <c r="AE174" s="97">
        <v>437353900</v>
      </c>
      <c r="AF174" s="94">
        <v>437353824.86000001</v>
      </c>
      <c r="AG174" s="97">
        <v>910054000</v>
      </c>
      <c r="AH174" s="97">
        <v>908774793.07000005</v>
      </c>
      <c r="AI174" s="99"/>
      <c r="AJ174" s="99"/>
      <c r="AK174" s="100">
        <v>1754812200</v>
      </c>
      <c r="AL174" s="100">
        <v>1635243665.5699999</v>
      </c>
      <c r="AM174" s="145">
        <v>229492000</v>
      </c>
      <c r="AN174" s="145">
        <v>134276862</v>
      </c>
    </row>
    <row r="175" spans="1:40" s="102" customFormat="1" ht="36.75" customHeight="1">
      <c r="A175" s="144" t="s">
        <v>549</v>
      </c>
      <c r="B175" s="29"/>
      <c r="C175" s="29"/>
      <c r="D175" s="23"/>
      <c r="E175" s="92">
        <f t="shared" si="4"/>
        <v>1933152000</v>
      </c>
      <c r="F175" s="92">
        <f t="shared" si="4"/>
        <v>1933110004</v>
      </c>
      <c r="G175" s="93"/>
      <c r="H175" s="93"/>
      <c r="I175" s="97"/>
      <c r="J175" s="97"/>
      <c r="K175" s="94"/>
      <c r="L175" s="95"/>
      <c r="M175" s="96"/>
      <c r="N175" s="97"/>
      <c r="O175" s="98"/>
      <c r="P175" s="98"/>
      <c r="Q175" s="97"/>
      <c r="R175" s="97"/>
      <c r="S175" s="97">
        <v>1933152000</v>
      </c>
      <c r="T175" s="97">
        <v>1933110004</v>
      </c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9"/>
      <c r="AJ175" s="99"/>
      <c r="AK175" s="100"/>
      <c r="AL175" s="100"/>
      <c r="AM175" s="101"/>
      <c r="AN175" s="101"/>
    </row>
    <row r="176" spans="1:40" s="102" customFormat="1" ht="36.75" customHeight="1">
      <c r="A176" s="147" t="s">
        <v>565</v>
      </c>
      <c r="B176" s="133"/>
      <c r="C176" s="133"/>
      <c r="D176" s="23"/>
      <c r="E176" s="92">
        <f t="shared" si="4"/>
        <v>8498537600</v>
      </c>
      <c r="F176" s="92">
        <f t="shared" si="4"/>
        <v>8281460699.5899992</v>
      </c>
      <c r="G176" s="93"/>
      <c r="H176" s="93"/>
      <c r="I176" s="97"/>
      <c r="J176" s="97"/>
      <c r="K176" s="94">
        <v>2710175000</v>
      </c>
      <c r="L176" s="95">
        <v>2710175000</v>
      </c>
      <c r="M176" s="96"/>
      <c r="N176" s="97"/>
      <c r="O176" s="98">
        <v>717115000</v>
      </c>
      <c r="P176" s="98">
        <v>717108915.02999997</v>
      </c>
      <c r="Q176" s="97"/>
      <c r="R176" s="97"/>
      <c r="S176" s="97">
        <v>220560700</v>
      </c>
      <c r="T176" s="97">
        <v>220558799.38</v>
      </c>
      <c r="U176" s="97">
        <v>79639000</v>
      </c>
      <c r="V176" s="97">
        <v>79639000</v>
      </c>
      <c r="W176" s="97">
        <v>72400000</v>
      </c>
      <c r="X176" s="97">
        <v>72399146.230000004</v>
      </c>
      <c r="Y176" s="97">
        <v>943118000</v>
      </c>
      <c r="Z176" s="97">
        <v>943114281.45000005</v>
      </c>
      <c r="AA176" s="94">
        <v>78699000</v>
      </c>
      <c r="AB176" s="97">
        <v>78697612</v>
      </c>
      <c r="AC176" s="94">
        <v>345118800</v>
      </c>
      <c r="AD176" s="94">
        <v>344118800</v>
      </c>
      <c r="AE176" s="97">
        <v>437353900</v>
      </c>
      <c r="AF176" s="94">
        <v>437353824.86000001</v>
      </c>
      <c r="AG176" s="97">
        <v>910054000</v>
      </c>
      <c r="AH176" s="97">
        <v>908774793.07000005</v>
      </c>
      <c r="AI176" s="99"/>
      <c r="AJ176" s="99"/>
      <c r="AK176" s="100">
        <v>1754812200</v>
      </c>
      <c r="AL176" s="100">
        <v>1635243665.5699999</v>
      </c>
      <c r="AM176" s="145">
        <v>229492000</v>
      </c>
      <c r="AN176" s="145">
        <v>134276862</v>
      </c>
    </row>
    <row r="177" spans="1:40" s="102" customFormat="1" ht="36.75" customHeight="1">
      <c r="A177" s="144" t="s">
        <v>499</v>
      </c>
      <c r="B177" s="29"/>
      <c r="C177" s="29"/>
      <c r="D177" s="23"/>
      <c r="E177" s="92">
        <f t="shared" si="4"/>
        <v>16575555500</v>
      </c>
      <c r="F177" s="92">
        <f t="shared" si="4"/>
        <v>16551391868.129999</v>
      </c>
      <c r="G177" s="98">
        <v>382251000</v>
      </c>
      <c r="H177" s="98">
        <v>382249735.79000002</v>
      </c>
      <c r="I177" s="97"/>
      <c r="J177" s="97"/>
      <c r="K177" s="94">
        <v>469389000</v>
      </c>
      <c r="L177" s="95">
        <v>469389000</v>
      </c>
      <c r="M177" s="96">
        <v>1754983000</v>
      </c>
      <c r="N177" s="97">
        <v>1754982527.3</v>
      </c>
      <c r="O177" s="98">
        <v>394948000</v>
      </c>
      <c r="P177" s="98">
        <v>394948000</v>
      </c>
      <c r="Q177" s="94">
        <v>1365808000</v>
      </c>
      <c r="R177" s="94">
        <v>1365804941.8099999</v>
      </c>
      <c r="S177" s="97">
        <v>886555000</v>
      </c>
      <c r="T177" s="97">
        <v>886532772.13999999</v>
      </c>
      <c r="U177" s="97">
        <v>396827000</v>
      </c>
      <c r="V177" s="97">
        <v>396825546.70999998</v>
      </c>
      <c r="W177" s="97">
        <v>4786790700</v>
      </c>
      <c r="X177" s="97">
        <v>4779081312.4399996</v>
      </c>
      <c r="Y177" s="97"/>
      <c r="Z177" s="97"/>
      <c r="AA177" s="94">
        <v>3866414000</v>
      </c>
      <c r="AB177" s="97">
        <v>3849989398.0100002</v>
      </c>
      <c r="AC177" s="94">
        <v>2163354800</v>
      </c>
      <c r="AD177" s="94">
        <v>2163354470.4099998</v>
      </c>
      <c r="AE177" s="97"/>
      <c r="AF177" s="97"/>
      <c r="AG177" s="97"/>
      <c r="AH177" s="97"/>
      <c r="AI177" s="99"/>
      <c r="AJ177" s="99"/>
      <c r="AK177" s="100"/>
      <c r="AL177" s="100"/>
      <c r="AM177" s="145">
        <v>108235000</v>
      </c>
      <c r="AN177" s="145">
        <v>108234163.52</v>
      </c>
    </row>
    <row r="178" spans="1:40" s="102" customFormat="1" ht="36.75" customHeight="1">
      <c r="A178" s="144" t="s">
        <v>566</v>
      </c>
      <c r="B178" s="29"/>
      <c r="C178" s="29"/>
      <c r="D178" s="23"/>
      <c r="E178" s="92">
        <f t="shared" si="4"/>
        <v>11138196500</v>
      </c>
      <c r="F178" s="92">
        <f t="shared" si="4"/>
        <v>11114574347.83</v>
      </c>
      <c r="G178" s="98">
        <v>382251000</v>
      </c>
      <c r="H178" s="98">
        <v>382249735.79000002</v>
      </c>
      <c r="I178" s="97"/>
      <c r="J178" s="97"/>
      <c r="K178" s="94">
        <v>469389000</v>
      </c>
      <c r="L178" s="95">
        <v>469389000</v>
      </c>
      <c r="M178" s="96"/>
      <c r="N178" s="97"/>
      <c r="O178" s="98">
        <v>394948000</v>
      </c>
      <c r="P178" s="98">
        <v>394948000</v>
      </c>
      <c r="Q178" s="94">
        <v>1365808000</v>
      </c>
      <c r="R178" s="94">
        <v>1365804941.8099999</v>
      </c>
      <c r="S178" s="97">
        <v>727482000</v>
      </c>
      <c r="T178" s="97">
        <v>727480772.13999999</v>
      </c>
      <c r="U178" s="97">
        <v>396827000</v>
      </c>
      <c r="V178" s="97">
        <v>396825546.70999998</v>
      </c>
      <c r="W178" s="97">
        <v>2430543700</v>
      </c>
      <c r="X178" s="97">
        <v>2423354319.4400001</v>
      </c>
      <c r="Y178" s="97"/>
      <c r="Z178" s="97"/>
      <c r="AA178" s="94">
        <v>2699358000</v>
      </c>
      <c r="AB178" s="97">
        <v>2682933398.0100002</v>
      </c>
      <c r="AC178" s="94">
        <v>2163354800</v>
      </c>
      <c r="AD178" s="94">
        <v>2163354470.4099998</v>
      </c>
      <c r="AE178" s="97"/>
      <c r="AF178" s="97"/>
      <c r="AG178" s="97"/>
      <c r="AH178" s="97"/>
      <c r="AI178" s="99"/>
      <c r="AJ178" s="99"/>
      <c r="AK178" s="100"/>
      <c r="AL178" s="100"/>
      <c r="AM178" s="145">
        <v>108235000</v>
      </c>
      <c r="AN178" s="145">
        <v>108234163.52</v>
      </c>
    </row>
    <row r="179" spans="1:40" s="102" customFormat="1" ht="36.75" customHeight="1">
      <c r="A179" s="144" t="s">
        <v>549</v>
      </c>
      <c r="B179" s="29"/>
      <c r="C179" s="29"/>
      <c r="D179" s="23"/>
      <c r="E179" s="92">
        <f t="shared" si="4"/>
        <v>5437359000</v>
      </c>
      <c r="F179" s="92">
        <f t="shared" si="4"/>
        <v>5436817520.3000002</v>
      </c>
      <c r="G179" s="93"/>
      <c r="H179" s="93"/>
      <c r="I179" s="97"/>
      <c r="J179" s="97"/>
      <c r="K179" s="97"/>
      <c r="L179" s="146"/>
      <c r="M179" s="96">
        <v>1754983000</v>
      </c>
      <c r="N179" s="97">
        <v>1754982527.3</v>
      </c>
      <c r="O179" s="97"/>
      <c r="P179" s="97"/>
      <c r="Q179" s="97"/>
      <c r="R179" s="97"/>
      <c r="S179" s="97">
        <v>159073000</v>
      </c>
      <c r="T179" s="97">
        <v>159052000</v>
      </c>
      <c r="U179" s="97"/>
      <c r="V179" s="97"/>
      <c r="W179" s="97">
        <v>2356247000</v>
      </c>
      <c r="X179" s="97">
        <v>2355726993</v>
      </c>
      <c r="Y179" s="97"/>
      <c r="Z179" s="97"/>
      <c r="AA179" s="94">
        <v>1167056000</v>
      </c>
      <c r="AB179" s="97">
        <v>1167056000</v>
      </c>
      <c r="AC179" s="97"/>
      <c r="AD179" s="97"/>
      <c r="AE179" s="97"/>
      <c r="AF179" s="97"/>
      <c r="AG179" s="97"/>
      <c r="AH179" s="97"/>
      <c r="AI179" s="99"/>
      <c r="AJ179" s="99"/>
      <c r="AK179" s="100"/>
      <c r="AL179" s="100"/>
      <c r="AM179" s="101"/>
      <c r="AN179" s="101"/>
    </row>
    <row r="180" spans="1:40" s="102" customFormat="1" ht="36.75" customHeight="1">
      <c r="A180" s="144" t="s">
        <v>501</v>
      </c>
      <c r="B180" s="29"/>
      <c r="C180" s="29"/>
      <c r="D180" s="23"/>
      <c r="E180" s="92">
        <f t="shared" si="4"/>
        <v>111380745800</v>
      </c>
      <c r="F180" s="92">
        <f t="shared" si="4"/>
        <v>104772872222.86</v>
      </c>
      <c r="G180" s="98">
        <v>2073341000</v>
      </c>
      <c r="H180" s="98">
        <v>2073340976</v>
      </c>
      <c r="I180" s="94">
        <v>43377153000</v>
      </c>
      <c r="J180" s="94">
        <v>37851371424.389999</v>
      </c>
      <c r="K180" s="94">
        <v>8308082000</v>
      </c>
      <c r="L180" s="95">
        <v>7770309280.4099998</v>
      </c>
      <c r="M180" s="96">
        <v>1937425900</v>
      </c>
      <c r="N180" s="97">
        <v>1937425708.23</v>
      </c>
      <c r="O180" s="98">
        <v>1323771000</v>
      </c>
      <c r="P180" s="98">
        <v>1264270500</v>
      </c>
      <c r="Q180" s="94">
        <v>9086459000</v>
      </c>
      <c r="R180" s="94">
        <v>9086303165.3899994</v>
      </c>
      <c r="S180" s="97">
        <v>2566841000</v>
      </c>
      <c r="T180" s="97">
        <v>2566520707.3600001</v>
      </c>
      <c r="U180" s="97">
        <v>2785410000</v>
      </c>
      <c r="V180" s="97">
        <v>2785409926.1999998</v>
      </c>
      <c r="W180" s="97">
        <v>12482181800</v>
      </c>
      <c r="X180" s="97">
        <v>12482177090.85</v>
      </c>
      <c r="Y180" s="97">
        <v>4349196000</v>
      </c>
      <c r="Z180" s="97">
        <v>4349195907.3800001</v>
      </c>
      <c r="AA180" s="94">
        <v>6613642000</v>
      </c>
      <c r="AB180" s="97">
        <v>6613629893.54</v>
      </c>
      <c r="AC180" s="94">
        <v>6543386600</v>
      </c>
      <c r="AD180" s="94">
        <v>6543346349.5200005</v>
      </c>
      <c r="AE180" s="97">
        <v>743613500</v>
      </c>
      <c r="AF180" s="94">
        <v>742311948.62</v>
      </c>
      <c r="AG180" s="97">
        <v>3461518000</v>
      </c>
      <c r="AH180" s="97">
        <v>3401708671.9400001</v>
      </c>
      <c r="AI180" s="99"/>
      <c r="AJ180" s="99"/>
      <c r="AK180" s="100">
        <v>3289350000</v>
      </c>
      <c r="AL180" s="100">
        <v>3288656277.3699999</v>
      </c>
      <c r="AM180" s="145">
        <v>2439375000</v>
      </c>
      <c r="AN180" s="145">
        <v>2016894395.6600001</v>
      </c>
    </row>
    <row r="181" spans="1:40" s="102" customFormat="1" ht="36.75" customHeight="1">
      <c r="A181" s="144" t="s">
        <v>567</v>
      </c>
      <c r="B181" s="29"/>
      <c r="C181" s="29"/>
      <c r="D181" s="23"/>
      <c r="E181" s="92">
        <f t="shared" si="4"/>
        <v>312501000</v>
      </c>
      <c r="F181" s="92">
        <f t="shared" si="4"/>
        <v>312500000</v>
      </c>
      <c r="G181" s="93"/>
      <c r="H181" s="93"/>
      <c r="I181" s="94"/>
      <c r="J181" s="94"/>
      <c r="K181" s="94"/>
      <c r="L181" s="95"/>
      <c r="M181" s="96"/>
      <c r="N181" s="97"/>
      <c r="O181" s="98"/>
      <c r="P181" s="98"/>
      <c r="Q181" s="94"/>
      <c r="R181" s="94"/>
      <c r="S181" s="97">
        <v>1000</v>
      </c>
      <c r="T181" s="97">
        <v>0</v>
      </c>
      <c r="U181" s="97"/>
      <c r="V181" s="97"/>
      <c r="W181" s="97"/>
      <c r="X181" s="97"/>
      <c r="Y181" s="97"/>
      <c r="Z181" s="97"/>
      <c r="AA181" s="97"/>
      <c r="AB181" s="97"/>
      <c r="AC181" s="94">
        <v>312500000</v>
      </c>
      <c r="AD181" s="94">
        <v>312500000</v>
      </c>
      <c r="AE181" s="97"/>
      <c r="AF181" s="97"/>
      <c r="AG181" s="97"/>
      <c r="AH181" s="97"/>
      <c r="AI181" s="99"/>
      <c r="AJ181" s="99"/>
      <c r="AK181" s="100"/>
      <c r="AL181" s="100"/>
      <c r="AM181" s="101"/>
      <c r="AN181" s="101"/>
    </row>
    <row r="182" spans="1:40" s="102" customFormat="1" ht="36.75" customHeight="1">
      <c r="A182" s="144" t="s">
        <v>568</v>
      </c>
      <c r="B182" s="29"/>
      <c r="C182" s="29"/>
      <c r="D182" s="23"/>
      <c r="E182" s="92">
        <f t="shared" si="4"/>
        <v>1520000000</v>
      </c>
      <c r="F182" s="92">
        <f t="shared" si="4"/>
        <v>1487500000</v>
      </c>
      <c r="G182" s="93"/>
      <c r="H182" s="93"/>
      <c r="I182" s="94">
        <v>1520000000</v>
      </c>
      <c r="J182" s="94">
        <v>1487500000</v>
      </c>
      <c r="K182" s="94"/>
      <c r="L182" s="95"/>
      <c r="M182" s="96"/>
      <c r="N182" s="97"/>
      <c r="O182" s="98"/>
      <c r="P182" s="98"/>
      <c r="Q182" s="94"/>
      <c r="R182" s="94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9"/>
      <c r="AJ182" s="99"/>
      <c r="AK182" s="100"/>
      <c r="AL182" s="100"/>
      <c r="AM182" s="101"/>
      <c r="AN182" s="101"/>
    </row>
    <row r="183" spans="1:40" s="102" customFormat="1" ht="36.75" customHeight="1">
      <c r="A183" s="147" t="s">
        <v>524</v>
      </c>
      <c r="B183" s="133"/>
      <c r="C183" s="133"/>
      <c r="D183" s="23"/>
      <c r="E183" s="92">
        <f t="shared" si="4"/>
        <v>44106223700</v>
      </c>
      <c r="F183" s="92">
        <f t="shared" si="4"/>
        <v>6035364791.71</v>
      </c>
      <c r="G183" s="93"/>
      <c r="H183" s="93"/>
      <c r="I183" s="94">
        <v>41637266000</v>
      </c>
      <c r="J183" s="94">
        <v>3625907626.71</v>
      </c>
      <c r="K183" s="97"/>
      <c r="L183" s="146"/>
      <c r="M183" s="96"/>
      <c r="N183" s="97"/>
      <c r="O183" s="98">
        <v>1038433000</v>
      </c>
      <c r="P183" s="98">
        <v>978932500</v>
      </c>
      <c r="Q183" s="97"/>
      <c r="R183" s="97"/>
      <c r="S183" s="97"/>
      <c r="T183" s="97"/>
      <c r="U183" s="97"/>
      <c r="V183" s="97"/>
      <c r="W183" s="97">
        <v>796602100</v>
      </c>
      <c r="X183" s="97">
        <v>796602065</v>
      </c>
      <c r="Y183" s="97"/>
      <c r="Z183" s="97"/>
      <c r="AA183" s="97"/>
      <c r="AB183" s="97"/>
      <c r="AC183" s="97"/>
      <c r="AD183" s="97"/>
      <c r="AE183" s="97">
        <v>1628000</v>
      </c>
      <c r="AF183" s="94">
        <v>1628000</v>
      </c>
      <c r="AG183" s="97"/>
      <c r="AH183" s="97"/>
      <c r="AI183" s="99"/>
      <c r="AJ183" s="99"/>
      <c r="AK183" s="100">
        <v>632294600</v>
      </c>
      <c r="AL183" s="100">
        <v>632294600</v>
      </c>
      <c r="AM183" s="101"/>
      <c r="AN183" s="101"/>
    </row>
    <row r="184" spans="1:40" s="102" customFormat="1" ht="36.75" customHeight="1">
      <c r="A184" s="144" t="s">
        <v>549</v>
      </c>
      <c r="B184" s="29"/>
      <c r="C184" s="29"/>
      <c r="D184" s="23"/>
      <c r="E184" s="92">
        <f t="shared" si="4"/>
        <v>54617128700</v>
      </c>
      <c r="F184" s="92">
        <f t="shared" si="4"/>
        <v>53779877076.770004</v>
      </c>
      <c r="G184" s="98">
        <v>2073341000</v>
      </c>
      <c r="H184" s="98">
        <v>2073340976</v>
      </c>
      <c r="I184" s="97"/>
      <c r="J184" s="97"/>
      <c r="K184" s="97">
        <v>5150871000</v>
      </c>
      <c r="L184" s="146">
        <v>4797381497.1999998</v>
      </c>
      <c r="M184" s="96">
        <v>1848906000</v>
      </c>
      <c r="N184" s="97">
        <v>1848905903.3199999</v>
      </c>
      <c r="O184" s="98">
        <v>285338000</v>
      </c>
      <c r="P184" s="98">
        <v>285338000</v>
      </c>
      <c r="Q184" s="94">
        <v>8759148000</v>
      </c>
      <c r="R184" s="94">
        <v>8758992165.6800003</v>
      </c>
      <c r="S184" s="97">
        <v>2499878000</v>
      </c>
      <c r="T184" s="97">
        <v>2499833678.0599999</v>
      </c>
      <c r="U184" s="97">
        <v>2731218000</v>
      </c>
      <c r="V184" s="97">
        <v>2731218000</v>
      </c>
      <c r="W184" s="97">
        <v>7273788400</v>
      </c>
      <c r="X184" s="97">
        <v>7273788400</v>
      </c>
      <c r="Y184" s="97">
        <v>4233645400</v>
      </c>
      <c r="Z184" s="97">
        <v>4233645399.3400002</v>
      </c>
      <c r="AA184" s="94">
        <v>4438206000</v>
      </c>
      <c r="AB184" s="97">
        <v>4438206000</v>
      </c>
      <c r="AC184" s="94">
        <v>6151689000</v>
      </c>
      <c r="AD184" s="94">
        <v>6151688838.8400002</v>
      </c>
      <c r="AE184" s="97">
        <v>741985500</v>
      </c>
      <c r="AF184" s="94">
        <v>740683948.62</v>
      </c>
      <c r="AG184" s="97">
        <v>3410462900</v>
      </c>
      <c r="AH184" s="97">
        <v>3350683008.1900001</v>
      </c>
      <c r="AI184" s="99"/>
      <c r="AJ184" s="99"/>
      <c r="AK184" s="100">
        <v>2631683500</v>
      </c>
      <c r="AL184" s="100">
        <v>2631683500</v>
      </c>
      <c r="AM184" s="145">
        <v>2386968000</v>
      </c>
      <c r="AN184" s="145">
        <v>1964487761.52</v>
      </c>
    </row>
    <row r="185" spans="1:40" s="102" customFormat="1" ht="36.75" customHeight="1">
      <c r="A185" s="144" t="s">
        <v>569</v>
      </c>
      <c r="B185" s="29"/>
      <c r="C185" s="29"/>
      <c r="D185" s="23"/>
      <c r="E185" s="92">
        <f t="shared" si="4"/>
        <v>231299500</v>
      </c>
      <c r="F185" s="92">
        <f t="shared" si="4"/>
        <v>116216278.48</v>
      </c>
      <c r="G185" s="93"/>
      <c r="H185" s="93"/>
      <c r="I185" s="94">
        <v>219887000</v>
      </c>
      <c r="J185" s="94">
        <v>104803797.68000001</v>
      </c>
      <c r="K185" s="97"/>
      <c r="L185" s="146"/>
      <c r="M185" s="96"/>
      <c r="N185" s="97"/>
      <c r="O185" s="98"/>
      <c r="P185" s="98"/>
      <c r="Q185" s="94"/>
      <c r="R185" s="94"/>
      <c r="S185" s="97"/>
      <c r="T185" s="97"/>
      <c r="U185" s="97"/>
      <c r="V185" s="97"/>
      <c r="W185" s="97"/>
      <c r="X185" s="97"/>
      <c r="Y185" s="97"/>
      <c r="Z185" s="97"/>
      <c r="AA185" s="94"/>
      <c r="AB185" s="97"/>
      <c r="AC185" s="94">
        <v>11412500</v>
      </c>
      <c r="AD185" s="94">
        <v>11412480.800000001</v>
      </c>
      <c r="AE185" s="97"/>
      <c r="AF185" s="97"/>
      <c r="AG185" s="97"/>
      <c r="AH185" s="97"/>
      <c r="AI185" s="99"/>
      <c r="AJ185" s="99"/>
      <c r="AK185" s="100"/>
      <c r="AL185" s="100"/>
      <c r="AM185" s="101"/>
      <c r="AN185" s="101"/>
    </row>
    <row r="186" spans="1:40" s="102" customFormat="1" ht="36.75" customHeight="1">
      <c r="A186" s="144" t="s">
        <v>566</v>
      </c>
      <c r="B186" s="29"/>
      <c r="C186" s="29"/>
      <c r="D186" s="23"/>
      <c r="E186" s="92">
        <f t="shared" si="4"/>
        <v>10593592900</v>
      </c>
      <c r="F186" s="92">
        <f t="shared" si="4"/>
        <v>10408254075.9</v>
      </c>
      <c r="G186" s="93"/>
      <c r="H186" s="93"/>
      <c r="I186" s="94"/>
      <c r="J186" s="94"/>
      <c r="K186" s="94">
        <v>3157211000</v>
      </c>
      <c r="L186" s="95">
        <v>2972927783.21</v>
      </c>
      <c r="M186" s="96">
        <v>88519900</v>
      </c>
      <c r="N186" s="97">
        <v>88519804.909999996</v>
      </c>
      <c r="O186" s="97"/>
      <c r="P186" s="97"/>
      <c r="Q186" s="94">
        <v>327311000</v>
      </c>
      <c r="R186" s="94">
        <v>327310999.70999998</v>
      </c>
      <c r="S186" s="97">
        <v>66962000</v>
      </c>
      <c r="T186" s="97">
        <v>66687029.299999997</v>
      </c>
      <c r="U186" s="97">
        <v>54192000</v>
      </c>
      <c r="V186" s="97">
        <v>54191926.200000003</v>
      </c>
      <c r="W186" s="97">
        <v>4411791300</v>
      </c>
      <c r="X186" s="97">
        <v>4411786625.8500004</v>
      </c>
      <c r="Y186" s="97">
        <v>115550600</v>
      </c>
      <c r="Z186" s="97">
        <v>115550508.04000001</v>
      </c>
      <c r="AA186" s="94">
        <v>2175436000</v>
      </c>
      <c r="AB186" s="97">
        <v>2175423893.54</v>
      </c>
      <c r="AC186" s="94">
        <v>67785100</v>
      </c>
      <c r="AD186" s="94">
        <v>67745029.879999995</v>
      </c>
      <c r="AE186" s="97"/>
      <c r="AF186" s="97"/>
      <c r="AG186" s="97">
        <v>51055100</v>
      </c>
      <c r="AH186" s="97">
        <v>51025663.75</v>
      </c>
      <c r="AI186" s="99"/>
      <c r="AJ186" s="99"/>
      <c r="AK186" s="100">
        <v>25371900</v>
      </c>
      <c r="AL186" s="100">
        <v>24678177.370000001</v>
      </c>
      <c r="AM186" s="145">
        <v>52407000</v>
      </c>
      <c r="AN186" s="145">
        <v>52406634.140000001</v>
      </c>
    </row>
    <row r="187" spans="1:40" s="143" customFormat="1" ht="46.5" customHeight="1">
      <c r="A187" s="135" t="s">
        <v>570</v>
      </c>
      <c r="B187" s="113"/>
      <c r="C187" s="113"/>
      <c r="D187" s="114"/>
      <c r="E187" s="92">
        <f t="shared" si="4"/>
        <v>127265800</v>
      </c>
      <c r="F187" s="92">
        <f t="shared" si="4"/>
        <v>127265678.90000001</v>
      </c>
      <c r="G187" s="93"/>
      <c r="H187" s="93"/>
      <c r="I187" s="93"/>
      <c r="J187" s="93"/>
      <c r="K187" s="93"/>
      <c r="L187" s="148"/>
      <c r="M187" s="139">
        <v>51661600</v>
      </c>
      <c r="N187" s="93">
        <v>51661562.100000001</v>
      </c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>
        <v>6000000</v>
      </c>
      <c r="Z187" s="93">
        <v>6000000</v>
      </c>
      <c r="AA187" s="93"/>
      <c r="AB187" s="93"/>
      <c r="AC187" s="137">
        <v>69604200</v>
      </c>
      <c r="AD187" s="137">
        <v>69604116.799999997</v>
      </c>
      <c r="AE187" s="93"/>
      <c r="AF187" s="93"/>
      <c r="AG187" s="93"/>
      <c r="AH187" s="93"/>
      <c r="AI187" s="140"/>
      <c r="AJ187" s="140"/>
      <c r="AK187" s="141"/>
      <c r="AL187" s="141"/>
      <c r="AM187" s="149"/>
      <c r="AN187" s="149"/>
    </row>
    <row r="188" spans="1:40" s="102" customFormat="1" ht="26.25" customHeight="1">
      <c r="A188" s="144" t="s">
        <v>501</v>
      </c>
      <c r="B188" s="29"/>
      <c r="C188" s="29"/>
      <c r="D188" s="23"/>
      <c r="E188" s="92">
        <f t="shared" si="4"/>
        <v>127265800</v>
      </c>
      <c r="F188" s="92">
        <f t="shared" si="4"/>
        <v>127265678.90000001</v>
      </c>
      <c r="G188" s="93"/>
      <c r="H188" s="93"/>
      <c r="I188" s="97"/>
      <c r="J188" s="97"/>
      <c r="K188" s="97"/>
      <c r="L188" s="146"/>
      <c r="M188" s="96">
        <v>51661600</v>
      </c>
      <c r="N188" s="97">
        <v>51661562.100000001</v>
      </c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>
        <v>6000000</v>
      </c>
      <c r="Z188" s="97">
        <v>6000000</v>
      </c>
      <c r="AA188" s="97"/>
      <c r="AB188" s="97"/>
      <c r="AC188" s="94">
        <v>69604200</v>
      </c>
      <c r="AD188" s="94">
        <v>69604116.799999997</v>
      </c>
      <c r="AE188" s="97"/>
      <c r="AF188" s="97"/>
      <c r="AG188" s="97"/>
      <c r="AH188" s="97"/>
      <c r="AI188" s="99"/>
      <c r="AJ188" s="99"/>
      <c r="AK188" s="100"/>
      <c r="AL188" s="100"/>
      <c r="AM188" s="101"/>
      <c r="AN188" s="101"/>
    </row>
    <row r="189" spans="1:40" ht="26.25" customHeight="1">
      <c r="A189" s="150" t="s">
        <v>571</v>
      </c>
      <c r="B189" s="151"/>
      <c r="C189" s="151"/>
      <c r="D189" s="23"/>
      <c r="E189" s="30">
        <f t="shared" si="4"/>
        <v>0</v>
      </c>
      <c r="F189" s="30">
        <f t="shared" si="4"/>
        <v>0</v>
      </c>
      <c r="G189" s="84"/>
      <c r="H189" s="84"/>
      <c r="I189" s="44"/>
      <c r="J189" s="44"/>
      <c r="K189" s="44"/>
      <c r="L189" s="85"/>
      <c r="M189" s="152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0"/>
      <c r="AD189" s="40"/>
      <c r="AE189" s="44"/>
      <c r="AF189" s="44"/>
      <c r="AG189" s="44"/>
      <c r="AH189" s="44"/>
      <c r="AI189" s="38"/>
      <c r="AJ189" s="38"/>
      <c r="AK189" s="46"/>
      <c r="AL189" s="72"/>
      <c r="AM189" s="70"/>
      <c r="AN189" s="23"/>
    </row>
    <row r="190" spans="1:40" ht="36.75" customHeight="1">
      <c r="A190" s="28" t="s">
        <v>530</v>
      </c>
      <c r="B190" s="29"/>
      <c r="C190" s="29"/>
      <c r="D190" s="23"/>
      <c r="E190" s="30">
        <f t="shared" si="4"/>
        <v>126661600</v>
      </c>
      <c r="F190" s="30">
        <f t="shared" si="4"/>
        <v>126661562.09999999</v>
      </c>
      <c r="G190" s="83"/>
      <c r="H190" s="84"/>
      <c r="I190" s="43"/>
      <c r="J190" s="44"/>
      <c r="K190" s="43"/>
      <c r="L190" s="85"/>
      <c r="M190" s="71">
        <v>51661600</v>
      </c>
      <c r="N190" s="44">
        <v>51661562.100000001</v>
      </c>
      <c r="O190" s="43"/>
      <c r="P190" s="44"/>
      <c r="Q190" s="43"/>
      <c r="R190" s="44"/>
      <c r="S190" s="43"/>
      <c r="T190" s="44"/>
      <c r="U190" s="43"/>
      <c r="V190" s="44"/>
      <c r="W190" s="43"/>
      <c r="X190" s="44"/>
      <c r="Y190" s="43">
        <v>6000000</v>
      </c>
      <c r="Z190" s="44">
        <v>6000000</v>
      </c>
      <c r="AA190" s="43"/>
      <c r="AB190" s="44"/>
      <c r="AC190" s="35">
        <v>69000000</v>
      </c>
      <c r="AD190" s="40">
        <v>69000000</v>
      </c>
      <c r="AE190" s="43"/>
      <c r="AF190" s="44"/>
      <c r="AG190" s="43"/>
      <c r="AH190" s="44"/>
      <c r="AI190" s="45"/>
      <c r="AJ190" s="38"/>
      <c r="AK190" s="46"/>
      <c r="AL190" s="72"/>
      <c r="AM190" s="70"/>
      <c r="AN190" s="23"/>
    </row>
    <row r="191" spans="1:40" ht="36.75" customHeight="1">
      <c r="A191" s="28" t="s">
        <v>529</v>
      </c>
      <c r="B191" s="29"/>
      <c r="C191" s="29"/>
      <c r="D191" s="23"/>
      <c r="E191" s="30">
        <f t="shared" si="4"/>
        <v>604200</v>
      </c>
      <c r="F191" s="30">
        <f t="shared" si="4"/>
        <v>604116.80000000005</v>
      </c>
      <c r="G191" s="83"/>
      <c r="H191" s="84"/>
      <c r="I191" s="43"/>
      <c r="J191" s="44"/>
      <c r="K191" s="43"/>
      <c r="L191" s="85"/>
      <c r="M191" s="71"/>
      <c r="N191" s="44"/>
      <c r="O191" s="43"/>
      <c r="P191" s="44"/>
      <c r="Q191" s="43"/>
      <c r="R191" s="44"/>
      <c r="S191" s="43"/>
      <c r="T191" s="44"/>
      <c r="U191" s="43"/>
      <c r="V191" s="44"/>
      <c r="W191" s="43"/>
      <c r="X191" s="44"/>
      <c r="Y191" s="43"/>
      <c r="Z191" s="44"/>
      <c r="AA191" s="43"/>
      <c r="AB191" s="44"/>
      <c r="AC191" s="35">
        <v>604200</v>
      </c>
      <c r="AD191" s="40">
        <v>604116.80000000005</v>
      </c>
      <c r="AE191" s="43"/>
      <c r="AF191" s="44"/>
      <c r="AG191" s="43"/>
      <c r="AH191" s="44"/>
      <c r="AI191" s="45"/>
      <c r="AJ191" s="38"/>
      <c r="AK191" s="46"/>
      <c r="AL191" s="72"/>
      <c r="AM191" s="70"/>
      <c r="AN191" s="23"/>
    </row>
    <row r="192" spans="1:40" s="59" customFormat="1" ht="96.75" customHeight="1">
      <c r="A192" s="50" t="s">
        <v>572</v>
      </c>
      <c r="B192" s="29"/>
      <c r="C192" s="29"/>
      <c r="D192" s="23"/>
      <c r="E192" s="51">
        <f t="shared" si="4"/>
        <v>1226939800</v>
      </c>
      <c r="F192" s="51">
        <f t="shared" si="4"/>
        <v>1225236835.73</v>
      </c>
      <c r="G192" s="52">
        <v>198398000</v>
      </c>
      <c r="H192" s="52">
        <v>198398000</v>
      </c>
      <c r="I192" s="53">
        <v>402113000</v>
      </c>
      <c r="J192" s="53">
        <v>400414131.48000002</v>
      </c>
      <c r="K192" s="56"/>
      <c r="L192" s="106"/>
      <c r="M192" s="55"/>
      <c r="N192" s="56"/>
      <c r="O192" s="56"/>
      <c r="P192" s="56"/>
      <c r="Q192" s="53">
        <v>102704000</v>
      </c>
      <c r="R192" s="53">
        <v>102704000</v>
      </c>
      <c r="S192" s="56"/>
      <c r="T192" s="56"/>
      <c r="U192" s="56">
        <v>13417000</v>
      </c>
      <c r="V192" s="56">
        <v>13417000</v>
      </c>
      <c r="W192" s="56"/>
      <c r="X192" s="56"/>
      <c r="Y192" s="56">
        <v>131684000</v>
      </c>
      <c r="Z192" s="56">
        <v>131683463.29000001</v>
      </c>
      <c r="AA192" s="53">
        <v>26863000</v>
      </c>
      <c r="AB192" s="56">
        <v>26861767</v>
      </c>
      <c r="AC192" s="53">
        <v>11015800</v>
      </c>
      <c r="AD192" s="53">
        <v>11015631.880000001</v>
      </c>
      <c r="AE192" s="56">
        <v>267107000</v>
      </c>
      <c r="AF192" s="53">
        <v>267105682.91</v>
      </c>
      <c r="AG192" s="56"/>
      <c r="AH192" s="56"/>
      <c r="AI192" s="57"/>
      <c r="AJ192" s="57"/>
      <c r="AK192" s="47">
        <v>29000000</v>
      </c>
      <c r="AL192" s="47">
        <v>28999999.989999998</v>
      </c>
      <c r="AM192" s="58">
        <v>44638000</v>
      </c>
      <c r="AN192" s="58">
        <v>44637159.18</v>
      </c>
    </row>
    <row r="193" spans="1:40" ht="36.75" customHeight="1">
      <c r="A193" s="73" t="s">
        <v>501</v>
      </c>
      <c r="B193" s="29"/>
      <c r="C193" s="29"/>
      <c r="D193" s="130" t="s">
        <v>476</v>
      </c>
      <c r="E193" s="74">
        <f t="shared" si="4"/>
        <v>1226939800</v>
      </c>
      <c r="F193" s="74">
        <f t="shared" si="4"/>
        <v>1225236835.73</v>
      </c>
      <c r="G193" s="75">
        <v>198398000</v>
      </c>
      <c r="H193" s="75">
        <v>198398000</v>
      </c>
      <c r="I193" s="76">
        <v>402113000</v>
      </c>
      <c r="J193" s="76">
        <v>400414131.48000002</v>
      </c>
      <c r="K193" s="79"/>
      <c r="L193" s="111"/>
      <c r="M193" s="78"/>
      <c r="N193" s="79"/>
      <c r="O193" s="79"/>
      <c r="P193" s="79"/>
      <c r="Q193" s="76">
        <v>102704000</v>
      </c>
      <c r="R193" s="76">
        <v>102704000</v>
      </c>
      <c r="S193" s="79"/>
      <c r="T193" s="79"/>
      <c r="U193" s="79">
        <v>13417000</v>
      </c>
      <c r="V193" s="79">
        <v>13417000</v>
      </c>
      <c r="W193" s="79"/>
      <c r="X193" s="79"/>
      <c r="Y193" s="79">
        <v>131684000</v>
      </c>
      <c r="Z193" s="79">
        <v>131683463.29000001</v>
      </c>
      <c r="AA193" s="76">
        <v>26863000</v>
      </c>
      <c r="AB193" s="79">
        <v>26861767</v>
      </c>
      <c r="AC193" s="76">
        <v>11015800</v>
      </c>
      <c r="AD193" s="76">
        <v>11015631.880000001</v>
      </c>
      <c r="AE193" s="79">
        <v>267107000</v>
      </c>
      <c r="AF193" s="76">
        <v>267105682.91</v>
      </c>
      <c r="AG193" s="79"/>
      <c r="AH193" s="79"/>
      <c r="AI193" s="80"/>
      <c r="AJ193" s="80"/>
      <c r="AK193" s="46">
        <v>29000000</v>
      </c>
      <c r="AL193" s="81">
        <v>28999999.989999998</v>
      </c>
      <c r="AM193" s="48">
        <v>44638000</v>
      </c>
      <c r="AN193" s="131">
        <v>44637159.18</v>
      </c>
    </row>
    <row r="194" spans="1:40" ht="36.75" customHeight="1">
      <c r="A194" s="28" t="s">
        <v>500</v>
      </c>
      <c r="B194" s="29"/>
      <c r="C194" s="29"/>
      <c r="D194" s="23"/>
      <c r="E194" s="30">
        <f t="shared" si="4"/>
        <v>1226939800</v>
      </c>
      <c r="F194" s="30">
        <f t="shared" si="4"/>
        <v>1225236835.73</v>
      </c>
      <c r="G194" s="39">
        <v>198398000</v>
      </c>
      <c r="H194" s="32">
        <v>198398000</v>
      </c>
      <c r="I194" s="35">
        <v>402113000</v>
      </c>
      <c r="J194" s="40">
        <v>400414131.48000002</v>
      </c>
      <c r="K194" s="43"/>
      <c r="L194" s="85"/>
      <c r="M194" s="71"/>
      <c r="N194" s="44"/>
      <c r="O194" s="43"/>
      <c r="P194" s="44"/>
      <c r="Q194" s="35">
        <v>102704000</v>
      </c>
      <c r="R194" s="40">
        <v>102704000</v>
      </c>
      <c r="S194" s="43"/>
      <c r="T194" s="44"/>
      <c r="U194" s="43">
        <v>13417000</v>
      </c>
      <c r="V194" s="44">
        <v>13417000</v>
      </c>
      <c r="W194" s="43"/>
      <c r="X194" s="44"/>
      <c r="Y194" s="43">
        <v>131684000</v>
      </c>
      <c r="Z194" s="44">
        <v>131683463.29000001</v>
      </c>
      <c r="AA194" s="35">
        <v>26863000</v>
      </c>
      <c r="AB194" s="44">
        <v>26861767</v>
      </c>
      <c r="AC194" s="35">
        <v>11015800</v>
      </c>
      <c r="AD194" s="40">
        <v>11015631.880000001</v>
      </c>
      <c r="AE194" s="43">
        <v>267107000</v>
      </c>
      <c r="AF194" s="40">
        <v>267105682.91</v>
      </c>
      <c r="AG194" s="43"/>
      <c r="AH194" s="44"/>
      <c r="AI194" s="45"/>
      <c r="AJ194" s="38"/>
      <c r="AK194" s="46">
        <v>29000000</v>
      </c>
      <c r="AL194" s="72">
        <v>28999999.989999998</v>
      </c>
      <c r="AM194" s="48">
        <v>44638000</v>
      </c>
      <c r="AN194" s="49">
        <v>44637159.18</v>
      </c>
    </row>
    <row r="195" spans="1:40" s="59" customFormat="1" ht="66" customHeight="1">
      <c r="A195" s="50" t="s">
        <v>573</v>
      </c>
      <c r="B195" s="29"/>
      <c r="C195" s="29"/>
      <c r="D195" s="61"/>
      <c r="E195" s="51">
        <f t="shared" si="4"/>
        <v>23784334900</v>
      </c>
      <c r="F195" s="51">
        <f t="shared" si="4"/>
        <v>16818506297.939999</v>
      </c>
      <c r="G195" s="52">
        <v>2364621000</v>
      </c>
      <c r="H195" s="52">
        <v>2364617168.9299998</v>
      </c>
      <c r="I195" s="53">
        <v>9534720000</v>
      </c>
      <c r="J195" s="53">
        <v>2647029857.8200002</v>
      </c>
      <c r="K195" s="53">
        <v>375951000</v>
      </c>
      <c r="L195" s="54">
        <v>375951000</v>
      </c>
      <c r="M195" s="55">
        <v>230343100</v>
      </c>
      <c r="N195" s="56">
        <v>230342407.99000001</v>
      </c>
      <c r="O195" s="52">
        <v>131327000</v>
      </c>
      <c r="P195" s="52">
        <v>116481591.78</v>
      </c>
      <c r="Q195" s="53">
        <v>2581643000</v>
      </c>
      <c r="R195" s="53">
        <v>2581511755.3499999</v>
      </c>
      <c r="S195" s="105">
        <v>174624900</v>
      </c>
      <c r="T195" s="105">
        <v>174621728.18000001</v>
      </c>
      <c r="U195" s="56">
        <v>1026228000</v>
      </c>
      <c r="V195" s="56">
        <v>1026227531.12</v>
      </c>
      <c r="W195" s="56">
        <v>108770000</v>
      </c>
      <c r="X195" s="56">
        <v>108666656.25</v>
      </c>
      <c r="Y195" s="56">
        <v>582651000</v>
      </c>
      <c r="Z195" s="56">
        <v>582650152.99000001</v>
      </c>
      <c r="AA195" s="53">
        <v>862486000</v>
      </c>
      <c r="AB195" s="56">
        <v>862485720.73000002</v>
      </c>
      <c r="AC195" s="53">
        <v>2629987700</v>
      </c>
      <c r="AD195" s="53">
        <v>2629825511.5799999</v>
      </c>
      <c r="AE195" s="56">
        <v>777956100</v>
      </c>
      <c r="AF195" s="53">
        <v>767393225.03999996</v>
      </c>
      <c r="AG195" s="56">
        <v>1323947000</v>
      </c>
      <c r="AH195" s="56">
        <v>1290730975.1800001</v>
      </c>
      <c r="AI195" s="57">
        <v>432394000</v>
      </c>
      <c r="AJ195" s="57">
        <v>432393194.56999999</v>
      </c>
      <c r="AK195" s="47">
        <v>271097100</v>
      </c>
      <c r="AL195" s="47">
        <v>270117616.04000002</v>
      </c>
      <c r="AM195" s="58">
        <v>375588000</v>
      </c>
      <c r="AN195" s="58">
        <v>357460204.38999999</v>
      </c>
    </row>
    <row r="196" spans="1:40" ht="36.75" customHeight="1">
      <c r="A196" s="73" t="s">
        <v>564</v>
      </c>
      <c r="B196" s="29"/>
      <c r="C196" s="29"/>
      <c r="D196" s="61" t="s">
        <v>467</v>
      </c>
      <c r="E196" s="74">
        <f t="shared" si="4"/>
        <v>840678900</v>
      </c>
      <c r="F196" s="74">
        <f t="shared" si="4"/>
        <v>835952127.02999997</v>
      </c>
      <c r="G196" s="79"/>
      <c r="H196" s="79"/>
      <c r="I196" s="76"/>
      <c r="J196" s="76"/>
      <c r="K196" s="79"/>
      <c r="L196" s="111"/>
      <c r="M196" s="78"/>
      <c r="N196" s="79"/>
      <c r="O196" s="75"/>
      <c r="P196" s="75"/>
      <c r="Q196" s="76">
        <v>111240000</v>
      </c>
      <c r="R196" s="76">
        <v>111240000</v>
      </c>
      <c r="S196" s="79">
        <v>900</v>
      </c>
      <c r="T196" s="79">
        <v>0</v>
      </c>
      <c r="U196" s="79"/>
      <c r="V196" s="79"/>
      <c r="W196" s="79">
        <v>108770000</v>
      </c>
      <c r="X196" s="79">
        <v>108666656.25</v>
      </c>
      <c r="Y196" s="79">
        <v>45433000</v>
      </c>
      <c r="Z196" s="79">
        <v>45432370.880000003</v>
      </c>
      <c r="AA196" s="79"/>
      <c r="AB196" s="79"/>
      <c r="AC196" s="79"/>
      <c r="AD196" s="79"/>
      <c r="AE196" s="79">
        <v>405891000</v>
      </c>
      <c r="AF196" s="76">
        <v>403146873.33999997</v>
      </c>
      <c r="AG196" s="79">
        <v>169344000</v>
      </c>
      <c r="AH196" s="79">
        <v>167466226.56</v>
      </c>
      <c r="AI196" s="80"/>
      <c r="AJ196" s="80"/>
      <c r="AK196" s="46"/>
      <c r="AL196" s="72"/>
      <c r="AM196" s="70"/>
      <c r="AN196" s="23"/>
    </row>
    <row r="197" spans="1:40" ht="24" customHeight="1">
      <c r="A197" s="28" t="s">
        <v>500</v>
      </c>
      <c r="B197" s="29"/>
      <c r="C197" s="29"/>
      <c r="D197" s="61"/>
      <c r="E197" s="30">
        <f t="shared" si="4"/>
        <v>671334900</v>
      </c>
      <c r="F197" s="30">
        <f t="shared" si="4"/>
        <v>668485900.47000003</v>
      </c>
      <c r="G197" s="43"/>
      <c r="H197" s="44"/>
      <c r="I197" s="35"/>
      <c r="J197" s="40"/>
      <c r="K197" s="43"/>
      <c r="L197" s="85"/>
      <c r="M197" s="71"/>
      <c r="N197" s="44"/>
      <c r="O197" s="39"/>
      <c r="P197" s="32"/>
      <c r="Q197" s="35">
        <v>111240000</v>
      </c>
      <c r="R197" s="40">
        <v>111240000</v>
      </c>
      <c r="S197" s="43">
        <v>900</v>
      </c>
      <c r="T197" s="44">
        <v>0</v>
      </c>
      <c r="U197" s="43"/>
      <c r="V197" s="44"/>
      <c r="W197" s="43">
        <v>108770000</v>
      </c>
      <c r="X197" s="44">
        <v>108666656.25</v>
      </c>
      <c r="Y197" s="43">
        <v>45433000</v>
      </c>
      <c r="Z197" s="44">
        <v>45432370.880000003</v>
      </c>
      <c r="AA197" s="43"/>
      <c r="AB197" s="44"/>
      <c r="AC197" s="43"/>
      <c r="AD197" s="44"/>
      <c r="AE197" s="43">
        <v>405891000</v>
      </c>
      <c r="AF197" s="40">
        <v>403146873.33999997</v>
      </c>
      <c r="AG197" s="43"/>
      <c r="AH197" s="44"/>
      <c r="AI197" s="45"/>
      <c r="AJ197" s="38"/>
      <c r="AK197" s="46"/>
      <c r="AL197" s="72"/>
      <c r="AM197" s="70"/>
      <c r="AN197" s="23"/>
    </row>
    <row r="198" spans="1:40" ht="24.75" customHeight="1">
      <c r="A198" s="28" t="s">
        <v>522</v>
      </c>
      <c r="B198" s="29"/>
      <c r="C198" s="29"/>
      <c r="D198" s="61"/>
      <c r="E198" s="30">
        <f t="shared" si="4"/>
        <v>169344000</v>
      </c>
      <c r="F198" s="30">
        <f t="shared" si="4"/>
        <v>167466226.56</v>
      </c>
      <c r="G198" s="43"/>
      <c r="H198" s="44"/>
      <c r="I198" s="35"/>
      <c r="J198" s="40"/>
      <c r="K198" s="43"/>
      <c r="L198" s="85"/>
      <c r="M198" s="71"/>
      <c r="N198" s="44"/>
      <c r="O198" s="39"/>
      <c r="P198" s="32"/>
      <c r="Q198" s="35"/>
      <c r="R198" s="40"/>
      <c r="S198" s="43"/>
      <c r="T198" s="44"/>
      <c r="U198" s="43"/>
      <c r="V198" s="44"/>
      <c r="W198" s="43"/>
      <c r="X198" s="44"/>
      <c r="Y198" s="43"/>
      <c r="Z198" s="44"/>
      <c r="AA198" s="43"/>
      <c r="AB198" s="44"/>
      <c r="AC198" s="43"/>
      <c r="AD198" s="44"/>
      <c r="AE198" s="43"/>
      <c r="AF198" s="40"/>
      <c r="AG198" s="43">
        <v>169344000</v>
      </c>
      <c r="AH198" s="44">
        <v>167466226.56</v>
      </c>
      <c r="AI198" s="45"/>
      <c r="AJ198" s="38"/>
      <c r="AK198" s="46"/>
      <c r="AL198" s="72"/>
      <c r="AM198" s="70"/>
      <c r="AN198" s="23"/>
    </row>
    <row r="199" spans="1:40" ht="36.75" customHeight="1">
      <c r="A199" s="60" t="s">
        <v>499</v>
      </c>
      <c r="B199" s="29"/>
      <c r="C199" s="29"/>
      <c r="D199" s="61" t="s">
        <v>467</v>
      </c>
      <c r="E199" s="62">
        <f t="shared" ref="E199:F262" si="5">G199+I199+K199+M199+O199+Q199+S199+U199+W199+Y199+AA199+AC199+AE199+AG199+AI199+AK199+AM199</f>
        <v>722507700</v>
      </c>
      <c r="F199" s="62">
        <f t="shared" si="5"/>
        <v>722505464.79999995</v>
      </c>
      <c r="G199" s="63"/>
      <c r="H199" s="63"/>
      <c r="I199" s="64"/>
      <c r="J199" s="64"/>
      <c r="K199" s="63"/>
      <c r="L199" s="109"/>
      <c r="M199" s="66"/>
      <c r="N199" s="63"/>
      <c r="O199" s="67"/>
      <c r="P199" s="67"/>
      <c r="Q199" s="64"/>
      <c r="R199" s="64"/>
      <c r="S199" s="63">
        <v>67975000</v>
      </c>
      <c r="T199" s="63">
        <v>67972998.799999997</v>
      </c>
      <c r="U199" s="63"/>
      <c r="V199" s="63"/>
      <c r="W199" s="63"/>
      <c r="X199" s="63"/>
      <c r="Y199" s="63"/>
      <c r="Z199" s="63"/>
      <c r="AA199" s="63"/>
      <c r="AB199" s="63"/>
      <c r="AC199" s="64">
        <v>654532700</v>
      </c>
      <c r="AD199" s="64">
        <v>654532466</v>
      </c>
      <c r="AE199" s="63"/>
      <c r="AF199" s="63"/>
      <c r="AG199" s="63"/>
      <c r="AH199" s="63"/>
      <c r="AI199" s="68"/>
      <c r="AJ199" s="68"/>
      <c r="AK199" s="46"/>
      <c r="AL199" s="72"/>
      <c r="AM199" s="70"/>
      <c r="AN199" s="23"/>
    </row>
    <row r="200" spans="1:40" ht="24" customHeight="1">
      <c r="A200" s="28" t="s">
        <v>500</v>
      </c>
      <c r="B200" s="29"/>
      <c r="C200" s="29"/>
      <c r="D200" s="61"/>
      <c r="E200" s="30">
        <f t="shared" si="5"/>
        <v>722507700</v>
      </c>
      <c r="F200" s="30">
        <f t="shared" si="5"/>
        <v>722505464.79999995</v>
      </c>
      <c r="G200" s="43"/>
      <c r="H200" s="44"/>
      <c r="I200" s="35"/>
      <c r="J200" s="40"/>
      <c r="K200" s="43"/>
      <c r="L200" s="85"/>
      <c r="M200" s="71"/>
      <c r="N200" s="44"/>
      <c r="O200" s="39"/>
      <c r="P200" s="32"/>
      <c r="Q200" s="35"/>
      <c r="R200" s="40"/>
      <c r="S200" s="43">
        <v>67975000</v>
      </c>
      <c r="T200" s="44">
        <v>67972998.799999997</v>
      </c>
      <c r="U200" s="43"/>
      <c r="V200" s="44"/>
      <c r="W200" s="43"/>
      <c r="X200" s="44"/>
      <c r="Y200" s="43"/>
      <c r="Z200" s="44"/>
      <c r="AA200" s="43"/>
      <c r="AB200" s="44"/>
      <c r="AC200" s="35">
        <v>654532700</v>
      </c>
      <c r="AD200" s="40">
        <v>654532466</v>
      </c>
      <c r="AE200" s="43"/>
      <c r="AF200" s="44"/>
      <c r="AG200" s="43"/>
      <c r="AH200" s="44"/>
      <c r="AI200" s="45"/>
      <c r="AJ200" s="38"/>
      <c r="AK200" s="46"/>
      <c r="AL200" s="72"/>
      <c r="AM200" s="70"/>
      <c r="AN200" s="23"/>
    </row>
    <row r="201" spans="1:40" ht="24.75" customHeight="1">
      <c r="A201" s="73" t="s">
        <v>501</v>
      </c>
      <c r="B201" s="2" t="s">
        <v>454</v>
      </c>
      <c r="C201" s="29"/>
      <c r="D201" s="61" t="s">
        <v>467</v>
      </c>
      <c r="E201" s="74">
        <f t="shared" si="5"/>
        <v>22221148300</v>
      </c>
      <c r="F201" s="74">
        <f t="shared" si="5"/>
        <v>15260048706.110001</v>
      </c>
      <c r="G201" s="75">
        <v>2364621000</v>
      </c>
      <c r="H201" s="75">
        <v>2364617168.9299998</v>
      </c>
      <c r="I201" s="76">
        <v>9534720000</v>
      </c>
      <c r="J201" s="76">
        <v>2647029857.8200002</v>
      </c>
      <c r="K201" s="76">
        <v>375951000</v>
      </c>
      <c r="L201" s="77">
        <v>375951000</v>
      </c>
      <c r="M201" s="78">
        <v>230343100</v>
      </c>
      <c r="N201" s="79">
        <v>230342407.99000001</v>
      </c>
      <c r="O201" s="75">
        <v>131327000</v>
      </c>
      <c r="P201" s="75">
        <v>116481591.78</v>
      </c>
      <c r="Q201" s="76">
        <v>2470403000</v>
      </c>
      <c r="R201" s="76">
        <v>2470271755.3499999</v>
      </c>
      <c r="S201" s="79">
        <v>106649000</v>
      </c>
      <c r="T201" s="79">
        <v>106648729.38</v>
      </c>
      <c r="U201" s="79">
        <v>1026228000</v>
      </c>
      <c r="V201" s="79">
        <v>1026227531.12</v>
      </c>
      <c r="W201" s="79"/>
      <c r="X201" s="79"/>
      <c r="Y201" s="79">
        <v>537218000</v>
      </c>
      <c r="Z201" s="79">
        <v>537217782.11000001</v>
      </c>
      <c r="AA201" s="76">
        <v>862486000</v>
      </c>
      <c r="AB201" s="79">
        <v>862485720.73000002</v>
      </c>
      <c r="AC201" s="76">
        <v>1975455000</v>
      </c>
      <c r="AD201" s="76">
        <v>1975293045.5799999</v>
      </c>
      <c r="AE201" s="79">
        <v>372065100</v>
      </c>
      <c r="AF201" s="76">
        <v>364246351.69999999</v>
      </c>
      <c r="AG201" s="79">
        <v>1154603000</v>
      </c>
      <c r="AH201" s="79">
        <v>1123264748.6199999</v>
      </c>
      <c r="AI201" s="80">
        <v>432394000</v>
      </c>
      <c r="AJ201" s="80">
        <v>432393194.56999999</v>
      </c>
      <c r="AK201" s="46">
        <v>271097100</v>
      </c>
      <c r="AL201" s="81">
        <v>270117616.04000002</v>
      </c>
      <c r="AM201" s="48">
        <v>375588000</v>
      </c>
      <c r="AN201" s="131">
        <v>357460204.38999999</v>
      </c>
    </row>
    <row r="202" spans="1:40" ht="27" customHeight="1">
      <c r="A202" s="28" t="s">
        <v>534</v>
      </c>
      <c r="B202" s="29"/>
      <c r="C202" s="29"/>
      <c r="D202" s="23"/>
      <c r="E202" s="30">
        <f t="shared" si="5"/>
        <v>10925700</v>
      </c>
      <c r="F202" s="30">
        <f t="shared" si="5"/>
        <v>10925691.59</v>
      </c>
      <c r="G202" s="83"/>
      <c r="H202" s="84"/>
      <c r="I202" s="35"/>
      <c r="J202" s="40"/>
      <c r="K202" s="35"/>
      <c r="L202" s="36"/>
      <c r="M202" s="71"/>
      <c r="N202" s="44"/>
      <c r="O202" s="39"/>
      <c r="P202" s="32"/>
      <c r="Q202" s="35"/>
      <c r="R202" s="40"/>
      <c r="S202" s="43"/>
      <c r="T202" s="44"/>
      <c r="U202" s="43"/>
      <c r="V202" s="44"/>
      <c r="W202" s="43"/>
      <c r="X202" s="44"/>
      <c r="Y202" s="43"/>
      <c r="Z202" s="44"/>
      <c r="AA202" s="35">
        <v>8960100</v>
      </c>
      <c r="AB202" s="44">
        <v>8960091.5899999999</v>
      </c>
      <c r="AC202" s="43"/>
      <c r="AD202" s="44"/>
      <c r="AE202" s="43"/>
      <c r="AF202" s="44"/>
      <c r="AG202" s="43"/>
      <c r="AH202" s="44"/>
      <c r="AI202" s="45"/>
      <c r="AJ202" s="38"/>
      <c r="AK202" s="46">
        <v>1965600</v>
      </c>
      <c r="AL202" s="72">
        <v>1965600</v>
      </c>
      <c r="AM202" s="70"/>
      <c r="AN202" s="23"/>
    </row>
    <row r="203" spans="1:40" ht="36.75" customHeight="1">
      <c r="A203" s="28" t="s">
        <v>535</v>
      </c>
      <c r="B203" s="29"/>
      <c r="C203" s="29"/>
      <c r="D203" s="23"/>
      <c r="E203" s="30">
        <f t="shared" si="5"/>
        <v>11987239300</v>
      </c>
      <c r="F203" s="30">
        <f t="shared" si="5"/>
        <v>5678366663.8999996</v>
      </c>
      <c r="G203" s="39">
        <v>470959000</v>
      </c>
      <c r="H203" s="32">
        <v>470955168.93000001</v>
      </c>
      <c r="I203" s="35">
        <v>8268056000</v>
      </c>
      <c r="J203" s="40">
        <v>2013242648.6700001</v>
      </c>
      <c r="K203" s="35">
        <v>375951000</v>
      </c>
      <c r="L203" s="36">
        <v>375951000</v>
      </c>
      <c r="M203" s="71">
        <v>136222200</v>
      </c>
      <c r="N203" s="44">
        <v>136222102.94999999</v>
      </c>
      <c r="O203" s="39">
        <v>48937000</v>
      </c>
      <c r="P203" s="32">
        <v>47942832.439999998</v>
      </c>
      <c r="Q203" s="35">
        <v>485085000</v>
      </c>
      <c r="R203" s="40">
        <v>485079755.35000002</v>
      </c>
      <c r="S203" s="43">
        <v>106649000</v>
      </c>
      <c r="T203" s="44">
        <v>106648729.38</v>
      </c>
      <c r="U203" s="43">
        <v>185578000</v>
      </c>
      <c r="V203" s="44">
        <v>185577531.12</v>
      </c>
      <c r="W203" s="43"/>
      <c r="X203" s="44"/>
      <c r="Y203" s="43">
        <v>45974000</v>
      </c>
      <c r="Z203" s="44">
        <v>45973837.770000003</v>
      </c>
      <c r="AA203" s="35">
        <v>603835500</v>
      </c>
      <c r="AB203" s="44">
        <v>603835486.13999999</v>
      </c>
      <c r="AC203" s="35">
        <v>373658900</v>
      </c>
      <c r="AD203" s="40">
        <v>373658490.57999998</v>
      </c>
      <c r="AE203" s="43">
        <v>259825300</v>
      </c>
      <c r="AF203" s="40">
        <v>252008211.69999999</v>
      </c>
      <c r="AG203" s="43">
        <v>327093000</v>
      </c>
      <c r="AH203" s="44">
        <v>295755115.81999999</v>
      </c>
      <c r="AI203" s="45">
        <v>96698000</v>
      </c>
      <c r="AJ203" s="38">
        <v>96697839.5</v>
      </c>
      <c r="AK203" s="46">
        <v>149207400</v>
      </c>
      <c r="AL203" s="72">
        <v>148227948.03999999</v>
      </c>
      <c r="AM203" s="48">
        <v>53510000</v>
      </c>
      <c r="AN203" s="49">
        <v>40589965.509999998</v>
      </c>
    </row>
    <row r="204" spans="1:40" ht="18.75" customHeight="1">
      <c r="A204" s="28" t="s">
        <v>513</v>
      </c>
      <c r="B204" s="29"/>
      <c r="C204" s="29"/>
      <c r="D204" s="23"/>
      <c r="E204" s="30">
        <f t="shared" si="5"/>
        <v>373205100</v>
      </c>
      <c r="F204" s="30">
        <f t="shared" si="5"/>
        <v>278897370.19999999</v>
      </c>
      <c r="G204" s="83"/>
      <c r="H204" s="84"/>
      <c r="I204" s="35">
        <v>180186000</v>
      </c>
      <c r="J204" s="40">
        <v>86036370.200000003</v>
      </c>
      <c r="K204" s="35"/>
      <c r="L204" s="36"/>
      <c r="M204" s="71"/>
      <c r="N204" s="44"/>
      <c r="O204" s="39"/>
      <c r="P204" s="32"/>
      <c r="Q204" s="35"/>
      <c r="R204" s="40"/>
      <c r="S204" s="43"/>
      <c r="T204" s="44"/>
      <c r="U204" s="43"/>
      <c r="V204" s="44"/>
      <c r="W204" s="43"/>
      <c r="X204" s="44"/>
      <c r="Y204" s="43"/>
      <c r="Z204" s="44"/>
      <c r="AA204" s="35"/>
      <c r="AB204" s="44"/>
      <c r="AC204" s="35">
        <v>123019100</v>
      </c>
      <c r="AD204" s="40">
        <v>122861000</v>
      </c>
      <c r="AE204" s="43"/>
      <c r="AF204" s="44"/>
      <c r="AG204" s="43"/>
      <c r="AH204" s="44"/>
      <c r="AI204" s="45"/>
      <c r="AJ204" s="38"/>
      <c r="AK204" s="46">
        <v>70000000</v>
      </c>
      <c r="AL204" s="72">
        <v>70000000</v>
      </c>
      <c r="AM204" s="70"/>
      <c r="AN204" s="23"/>
    </row>
    <row r="205" spans="1:40" ht="18.75" customHeight="1">
      <c r="A205" s="28" t="s">
        <v>500</v>
      </c>
      <c r="B205" s="29"/>
      <c r="C205" s="29"/>
      <c r="D205" s="23"/>
      <c r="E205" s="30">
        <f t="shared" si="5"/>
        <v>8929109300</v>
      </c>
      <c r="F205" s="30">
        <f t="shared" si="5"/>
        <v>8822735317.6199989</v>
      </c>
      <c r="G205" s="39">
        <v>1893662000</v>
      </c>
      <c r="H205" s="32">
        <v>1893662000</v>
      </c>
      <c r="I205" s="35">
        <v>423958000</v>
      </c>
      <c r="J205" s="40">
        <v>336775708.94999999</v>
      </c>
      <c r="K205" s="43"/>
      <c r="L205" s="85"/>
      <c r="M205" s="71">
        <v>94120900</v>
      </c>
      <c r="N205" s="44">
        <v>94120305.040000007</v>
      </c>
      <c r="O205" s="39">
        <v>82390000</v>
      </c>
      <c r="P205" s="32">
        <v>68538759.340000004</v>
      </c>
      <c r="Q205" s="35">
        <v>1985318000</v>
      </c>
      <c r="R205" s="40">
        <v>1985192000</v>
      </c>
      <c r="S205" s="43"/>
      <c r="T205" s="44"/>
      <c r="U205" s="43">
        <v>840650000</v>
      </c>
      <c r="V205" s="44">
        <v>840650000</v>
      </c>
      <c r="W205" s="43"/>
      <c r="X205" s="44"/>
      <c r="Y205" s="43">
        <v>491244000</v>
      </c>
      <c r="Z205" s="44">
        <v>491243944.33999997</v>
      </c>
      <c r="AA205" s="35">
        <v>249690400</v>
      </c>
      <c r="AB205" s="44">
        <v>249690143</v>
      </c>
      <c r="AC205" s="35">
        <v>1478777000</v>
      </c>
      <c r="AD205" s="40">
        <v>1478773555</v>
      </c>
      <c r="AE205" s="43">
        <v>112239800</v>
      </c>
      <c r="AF205" s="40">
        <v>112238140</v>
      </c>
      <c r="AG205" s="43">
        <v>614592000</v>
      </c>
      <c r="AH205" s="44">
        <v>614592000</v>
      </c>
      <c r="AI205" s="45">
        <v>335696000</v>
      </c>
      <c r="AJ205" s="38">
        <v>335695355.06999999</v>
      </c>
      <c r="AK205" s="46">
        <v>4693200</v>
      </c>
      <c r="AL205" s="72">
        <v>4693168</v>
      </c>
      <c r="AM205" s="48">
        <v>322078000</v>
      </c>
      <c r="AN205" s="49">
        <v>316870238.88</v>
      </c>
    </row>
    <row r="206" spans="1:40" ht="18.75" customHeight="1">
      <c r="A206" s="28" t="s">
        <v>522</v>
      </c>
      <c r="B206" s="29"/>
      <c r="C206" s="29"/>
      <c r="D206" s="23"/>
      <c r="E206" s="30">
        <f t="shared" si="5"/>
        <v>920668900</v>
      </c>
      <c r="F206" s="30">
        <f t="shared" si="5"/>
        <v>469123662.80000001</v>
      </c>
      <c r="G206" s="83"/>
      <c r="H206" s="84"/>
      <c r="I206" s="35">
        <v>662520000</v>
      </c>
      <c r="J206" s="40">
        <v>210975130</v>
      </c>
      <c r="K206" s="43"/>
      <c r="L206" s="85"/>
      <c r="M206" s="71"/>
      <c r="N206" s="44"/>
      <c r="O206" s="39"/>
      <c r="P206" s="32"/>
      <c r="Q206" s="35"/>
      <c r="R206" s="40"/>
      <c r="S206" s="43"/>
      <c r="T206" s="44"/>
      <c r="U206" s="43"/>
      <c r="V206" s="44"/>
      <c r="W206" s="43"/>
      <c r="X206" s="44"/>
      <c r="Y206" s="43"/>
      <c r="Z206" s="44"/>
      <c r="AA206" s="35"/>
      <c r="AB206" s="44"/>
      <c r="AC206" s="35"/>
      <c r="AD206" s="40"/>
      <c r="AE206" s="43"/>
      <c r="AF206" s="40"/>
      <c r="AG206" s="43">
        <v>212918000</v>
      </c>
      <c r="AH206" s="44">
        <v>212917632.80000001</v>
      </c>
      <c r="AI206" s="45"/>
      <c r="AJ206" s="38"/>
      <c r="AK206" s="46">
        <v>45230900</v>
      </c>
      <c r="AL206" s="72">
        <v>45230900</v>
      </c>
      <c r="AM206" s="70"/>
      <c r="AN206" s="23"/>
    </row>
    <row r="207" spans="1:40" s="59" customFormat="1" ht="57.75" customHeight="1">
      <c r="A207" s="50" t="s">
        <v>574</v>
      </c>
      <c r="B207" s="29"/>
      <c r="C207" s="29"/>
      <c r="D207" s="23"/>
      <c r="E207" s="51">
        <f t="shared" si="5"/>
        <v>1101000</v>
      </c>
      <c r="F207" s="51">
        <f t="shared" si="5"/>
        <v>938284.8</v>
      </c>
      <c r="G207" s="105"/>
      <c r="H207" s="105"/>
      <c r="I207" s="56"/>
      <c r="J207" s="56"/>
      <c r="K207" s="53">
        <v>84000</v>
      </c>
      <c r="L207" s="54">
        <v>83434.320000000007</v>
      </c>
      <c r="M207" s="55"/>
      <c r="N207" s="56"/>
      <c r="O207" s="52"/>
      <c r="P207" s="52"/>
      <c r="Q207" s="53">
        <v>402000</v>
      </c>
      <c r="R207" s="53">
        <v>241032.48</v>
      </c>
      <c r="S207" s="56"/>
      <c r="T207" s="56"/>
      <c r="U207" s="56"/>
      <c r="V207" s="56"/>
      <c r="W207" s="56">
        <v>75000</v>
      </c>
      <c r="X207" s="56">
        <v>74164</v>
      </c>
      <c r="Y207" s="56"/>
      <c r="Z207" s="56"/>
      <c r="AA207" s="56"/>
      <c r="AB207" s="56"/>
      <c r="AC207" s="53">
        <v>244000</v>
      </c>
      <c r="AD207" s="53">
        <v>243950</v>
      </c>
      <c r="AE207" s="56"/>
      <c r="AF207" s="56"/>
      <c r="AG207" s="56">
        <v>173000</v>
      </c>
      <c r="AH207" s="56">
        <v>173000</v>
      </c>
      <c r="AI207" s="57"/>
      <c r="AJ207" s="57"/>
      <c r="AK207" s="47">
        <v>123000</v>
      </c>
      <c r="AL207" s="47">
        <v>122704</v>
      </c>
      <c r="AM207" s="107"/>
      <c r="AN207" s="107"/>
    </row>
    <row r="208" spans="1:40" ht="36.75" customHeight="1">
      <c r="A208" s="60" t="s">
        <v>499</v>
      </c>
      <c r="B208" s="29" t="s">
        <v>466</v>
      </c>
      <c r="C208" s="29"/>
      <c r="D208" s="61" t="s">
        <v>405</v>
      </c>
      <c r="E208" s="62">
        <f t="shared" si="5"/>
        <v>1101000</v>
      </c>
      <c r="F208" s="62">
        <f t="shared" si="5"/>
        <v>938284.8</v>
      </c>
      <c r="G208" s="108"/>
      <c r="H208" s="108"/>
      <c r="I208" s="63"/>
      <c r="J208" s="63"/>
      <c r="K208" s="64">
        <v>84000</v>
      </c>
      <c r="L208" s="65">
        <v>83434.320000000007</v>
      </c>
      <c r="M208" s="66"/>
      <c r="N208" s="63"/>
      <c r="O208" s="67"/>
      <c r="P208" s="67"/>
      <c r="Q208" s="64">
        <v>402000</v>
      </c>
      <c r="R208" s="64">
        <v>241032.48</v>
      </c>
      <c r="S208" s="63"/>
      <c r="T208" s="63"/>
      <c r="U208" s="63"/>
      <c r="V208" s="63"/>
      <c r="W208" s="63">
        <v>75000</v>
      </c>
      <c r="X208" s="63">
        <v>74164</v>
      </c>
      <c r="Y208" s="63"/>
      <c r="Z208" s="63"/>
      <c r="AA208" s="63"/>
      <c r="AB208" s="63"/>
      <c r="AC208" s="64">
        <v>244000</v>
      </c>
      <c r="AD208" s="64">
        <v>243950</v>
      </c>
      <c r="AE208" s="63"/>
      <c r="AF208" s="63"/>
      <c r="AG208" s="63">
        <v>173000</v>
      </c>
      <c r="AH208" s="63">
        <v>173000</v>
      </c>
      <c r="AI208" s="68"/>
      <c r="AJ208" s="68"/>
      <c r="AK208" s="46">
        <v>123000</v>
      </c>
      <c r="AL208" s="69">
        <v>122704</v>
      </c>
      <c r="AM208" s="70"/>
      <c r="AN208" s="23"/>
    </row>
    <row r="209" spans="1:40" ht="36.75" customHeight="1">
      <c r="A209" s="28" t="s">
        <v>535</v>
      </c>
      <c r="B209" s="29"/>
      <c r="C209" s="29"/>
      <c r="D209" s="23"/>
      <c r="E209" s="30">
        <f t="shared" si="5"/>
        <v>646000</v>
      </c>
      <c r="F209" s="30">
        <f t="shared" si="5"/>
        <v>484982.48</v>
      </c>
      <c r="G209" s="83"/>
      <c r="H209" s="84"/>
      <c r="I209" s="43"/>
      <c r="J209" s="44"/>
      <c r="K209" s="43"/>
      <c r="L209" s="85"/>
      <c r="M209" s="71"/>
      <c r="N209" s="44"/>
      <c r="O209" s="39"/>
      <c r="P209" s="32"/>
      <c r="Q209" s="35">
        <v>402000</v>
      </c>
      <c r="R209" s="40">
        <v>241032.48</v>
      </c>
      <c r="S209" s="43"/>
      <c r="T209" s="44"/>
      <c r="U209" s="43"/>
      <c r="V209" s="44"/>
      <c r="W209" s="43"/>
      <c r="X209" s="44"/>
      <c r="Y209" s="43"/>
      <c r="Z209" s="44"/>
      <c r="AA209" s="43"/>
      <c r="AB209" s="44"/>
      <c r="AC209" s="35">
        <v>244000</v>
      </c>
      <c r="AD209" s="40">
        <v>243950</v>
      </c>
      <c r="AE209" s="43"/>
      <c r="AF209" s="44"/>
      <c r="AG209" s="43"/>
      <c r="AH209" s="44"/>
      <c r="AI209" s="45"/>
      <c r="AJ209" s="38"/>
      <c r="AK209" s="46"/>
      <c r="AL209" s="72"/>
      <c r="AM209" s="70"/>
      <c r="AN209" s="23"/>
    </row>
    <row r="210" spans="1:40" ht="22.5" customHeight="1">
      <c r="A210" s="28" t="s">
        <v>500</v>
      </c>
      <c r="B210" s="29"/>
      <c r="C210" s="29"/>
      <c r="D210" s="23"/>
      <c r="E210" s="30">
        <f t="shared" si="5"/>
        <v>455000</v>
      </c>
      <c r="F210" s="30">
        <f t="shared" si="5"/>
        <v>453302.32</v>
      </c>
      <c r="G210" s="83"/>
      <c r="H210" s="84"/>
      <c r="I210" s="43"/>
      <c r="J210" s="44"/>
      <c r="K210" s="35">
        <v>84000</v>
      </c>
      <c r="L210" s="36">
        <v>83434.320000000007</v>
      </c>
      <c r="M210" s="71"/>
      <c r="N210" s="44"/>
      <c r="O210" s="39"/>
      <c r="P210" s="32"/>
      <c r="Q210" s="35"/>
      <c r="R210" s="40"/>
      <c r="S210" s="43"/>
      <c r="T210" s="44"/>
      <c r="U210" s="43"/>
      <c r="V210" s="44"/>
      <c r="W210" s="43">
        <v>75000</v>
      </c>
      <c r="X210" s="44">
        <v>74164</v>
      </c>
      <c r="Y210" s="43"/>
      <c r="Z210" s="44"/>
      <c r="AA210" s="43"/>
      <c r="AB210" s="44"/>
      <c r="AC210" s="43"/>
      <c r="AD210" s="44"/>
      <c r="AE210" s="43"/>
      <c r="AF210" s="44"/>
      <c r="AG210" s="43">
        <v>173000</v>
      </c>
      <c r="AH210" s="44">
        <v>173000</v>
      </c>
      <c r="AI210" s="45"/>
      <c r="AJ210" s="38"/>
      <c r="AK210" s="46">
        <v>123000</v>
      </c>
      <c r="AL210" s="72">
        <v>122704</v>
      </c>
      <c r="AM210" s="70"/>
      <c r="AN210" s="23"/>
    </row>
    <row r="211" spans="1:40" s="89" customFormat="1" ht="53.25" customHeight="1">
      <c r="A211" s="86" t="s">
        <v>575</v>
      </c>
      <c r="B211" s="29"/>
      <c r="C211" s="29"/>
      <c r="D211" s="23"/>
      <c r="E211" s="87">
        <f t="shared" si="5"/>
        <v>7540688100</v>
      </c>
      <c r="F211" s="87">
        <f t="shared" si="5"/>
        <v>7535702505.6000004</v>
      </c>
      <c r="G211" s="39">
        <v>322770000</v>
      </c>
      <c r="H211" s="39">
        <v>322769800</v>
      </c>
      <c r="I211" s="35">
        <v>474451000</v>
      </c>
      <c r="J211" s="35">
        <v>474451000</v>
      </c>
      <c r="K211" s="35">
        <v>330912000</v>
      </c>
      <c r="L211" s="88">
        <v>330912000</v>
      </c>
      <c r="M211" s="71">
        <v>158123000</v>
      </c>
      <c r="N211" s="43">
        <v>158123000</v>
      </c>
      <c r="O211" s="39">
        <v>488513000</v>
      </c>
      <c r="P211" s="39">
        <v>485978828.94</v>
      </c>
      <c r="Q211" s="35">
        <v>585189000</v>
      </c>
      <c r="R211" s="35">
        <v>585189000</v>
      </c>
      <c r="S211" s="43">
        <v>475856000</v>
      </c>
      <c r="T211" s="43">
        <v>475855975.13999999</v>
      </c>
      <c r="U211" s="43">
        <v>319597000</v>
      </c>
      <c r="V211" s="43">
        <v>319597000</v>
      </c>
      <c r="W211" s="43">
        <v>623385000</v>
      </c>
      <c r="X211" s="43">
        <v>623385000</v>
      </c>
      <c r="Y211" s="43">
        <v>631119000</v>
      </c>
      <c r="Z211" s="43">
        <v>631119000</v>
      </c>
      <c r="AA211" s="35">
        <v>404230000</v>
      </c>
      <c r="AB211" s="43">
        <v>404230000</v>
      </c>
      <c r="AC211" s="35">
        <v>578010000</v>
      </c>
      <c r="AD211" s="35">
        <v>578010000</v>
      </c>
      <c r="AE211" s="43">
        <v>567137100</v>
      </c>
      <c r="AF211" s="35">
        <v>567137023.51999998</v>
      </c>
      <c r="AG211" s="43">
        <v>418035000</v>
      </c>
      <c r="AH211" s="43">
        <v>417698878</v>
      </c>
      <c r="AI211" s="45">
        <v>604537000</v>
      </c>
      <c r="AJ211" s="45">
        <v>604537000</v>
      </c>
      <c r="AK211" s="46">
        <v>349421000</v>
      </c>
      <c r="AL211" s="46">
        <v>349421000</v>
      </c>
      <c r="AM211" s="48">
        <v>209403000</v>
      </c>
      <c r="AN211" s="48">
        <v>207288000</v>
      </c>
    </row>
    <row r="212" spans="1:40" s="89" customFormat="1" ht="36.75" customHeight="1">
      <c r="A212" s="86" t="s">
        <v>499</v>
      </c>
      <c r="B212" s="29"/>
      <c r="C212" s="29"/>
      <c r="D212" s="23"/>
      <c r="E212" s="87">
        <f t="shared" si="5"/>
        <v>903696000</v>
      </c>
      <c r="F212" s="87">
        <f t="shared" si="5"/>
        <v>903695060.77999997</v>
      </c>
      <c r="G212" s="39">
        <v>30280000</v>
      </c>
      <c r="H212" s="39">
        <v>30280000</v>
      </c>
      <c r="I212" s="35">
        <v>69130000</v>
      </c>
      <c r="J212" s="35">
        <v>69130000</v>
      </c>
      <c r="K212" s="35">
        <v>30093000</v>
      </c>
      <c r="L212" s="88">
        <v>30093000</v>
      </c>
      <c r="M212" s="71">
        <v>14999000</v>
      </c>
      <c r="N212" s="43">
        <v>14999000</v>
      </c>
      <c r="O212" s="39">
        <v>58775000</v>
      </c>
      <c r="P212" s="39">
        <v>58774076.939999998</v>
      </c>
      <c r="Q212" s="35">
        <v>79746000</v>
      </c>
      <c r="R212" s="35">
        <v>79746000</v>
      </c>
      <c r="S212" s="43">
        <v>70856000</v>
      </c>
      <c r="T212" s="43">
        <v>70855983.840000004</v>
      </c>
      <c r="U212" s="43">
        <v>42919000</v>
      </c>
      <c r="V212" s="43">
        <v>42919000</v>
      </c>
      <c r="W212" s="43">
        <v>83711000</v>
      </c>
      <c r="X212" s="43">
        <v>83711000</v>
      </c>
      <c r="Y212" s="43">
        <v>74891000</v>
      </c>
      <c r="Z212" s="43">
        <v>74891000</v>
      </c>
      <c r="AA212" s="35">
        <v>40621000</v>
      </c>
      <c r="AB212" s="43">
        <v>40621000</v>
      </c>
      <c r="AC212" s="35">
        <v>48233000</v>
      </c>
      <c r="AD212" s="35">
        <v>48233000</v>
      </c>
      <c r="AE212" s="43">
        <v>78948000</v>
      </c>
      <c r="AF212" s="35">
        <v>78948000</v>
      </c>
      <c r="AG212" s="43">
        <v>31441000</v>
      </c>
      <c r="AH212" s="43">
        <v>31441000</v>
      </c>
      <c r="AI212" s="45">
        <v>90608000</v>
      </c>
      <c r="AJ212" s="45">
        <v>90608000</v>
      </c>
      <c r="AK212" s="46">
        <v>36706000</v>
      </c>
      <c r="AL212" s="46">
        <v>36706000</v>
      </c>
      <c r="AM212" s="48">
        <v>21739000</v>
      </c>
      <c r="AN212" s="48">
        <v>21739000</v>
      </c>
    </row>
    <row r="213" spans="1:40" s="89" customFormat="1" ht="24.75" customHeight="1">
      <c r="A213" s="86" t="s">
        <v>500</v>
      </c>
      <c r="B213" s="29"/>
      <c r="C213" s="29"/>
      <c r="D213" s="23"/>
      <c r="E213" s="87">
        <f t="shared" si="5"/>
        <v>903696000</v>
      </c>
      <c r="F213" s="87">
        <f t="shared" si="5"/>
        <v>903695060.77999997</v>
      </c>
      <c r="G213" s="39">
        <v>30280000</v>
      </c>
      <c r="H213" s="39">
        <v>30280000</v>
      </c>
      <c r="I213" s="35">
        <v>69130000</v>
      </c>
      <c r="J213" s="35">
        <v>69130000</v>
      </c>
      <c r="K213" s="35">
        <v>30093000</v>
      </c>
      <c r="L213" s="88">
        <v>30093000</v>
      </c>
      <c r="M213" s="71">
        <v>14999000</v>
      </c>
      <c r="N213" s="43">
        <v>14999000</v>
      </c>
      <c r="O213" s="39">
        <v>58775000</v>
      </c>
      <c r="P213" s="39">
        <v>58774076.939999998</v>
      </c>
      <c r="Q213" s="35">
        <v>79746000</v>
      </c>
      <c r="R213" s="35">
        <v>79746000</v>
      </c>
      <c r="S213" s="43">
        <v>70856000</v>
      </c>
      <c r="T213" s="43">
        <v>70855983.840000004</v>
      </c>
      <c r="U213" s="43">
        <v>42919000</v>
      </c>
      <c r="V213" s="43">
        <v>42919000</v>
      </c>
      <c r="W213" s="43">
        <v>83711000</v>
      </c>
      <c r="X213" s="43">
        <v>83711000</v>
      </c>
      <c r="Y213" s="43">
        <v>74891000</v>
      </c>
      <c r="Z213" s="43">
        <v>74891000</v>
      </c>
      <c r="AA213" s="35">
        <v>40621000</v>
      </c>
      <c r="AB213" s="43">
        <v>40621000</v>
      </c>
      <c r="AC213" s="35">
        <v>48233000</v>
      </c>
      <c r="AD213" s="35">
        <v>48233000</v>
      </c>
      <c r="AE213" s="43">
        <v>78948000</v>
      </c>
      <c r="AF213" s="35">
        <v>78948000</v>
      </c>
      <c r="AG213" s="43">
        <v>31441000</v>
      </c>
      <c r="AH213" s="43">
        <v>31441000</v>
      </c>
      <c r="AI213" s="45">
        <v>90608000</v>
      </c>
      <c r="AJ213" s="45">
        <v>90608000</v>
      </c>
      <c r="AK213" s="153">
        <v>36706000</v>
      </c>
      <c r="AL213" s="153">
        <v>36706000</v>
      </c>
      <c r="AM213" s="48">
        <v>21739000</v>
      </c>
      <c r="AN213" s="48">
        <v>21739000</v>
      </c>
    </row>
    <row r="214" spans="1:40" s="89" customFormat="1" ht="36.75" customHeight="1">
      <c r="A214" s="86" t="s">
        <v>501</v>
      </c>
      <c r="B214" s="29"/>
      <c r="C214" s="29"/>
      <c r="D214" s="23"/>
      <c r="E214" s="87">
        <f t="shared" si="5"/>
        <v>6636992100</v>
      </c>
      <c r="F214" s="87">
        <f t="shared" si="5"/>
        <v>6632007444.8199997</v>
      </c>
      <c r="G214" s="39">
        <v>292490000</v>
      </c>
      <c r="H214" s="39">
        <v>292489800</v>
      </c>
      <c r="I214" s="35">
        <v>405321000</v>
      </c>
      <c r="J214" s="35">
        <v>405321000</v>
      </c>
      <c r="K214" s="35">
        <v>300819000</v>
      </c>
      <c r="L214" s="88">
        <v>300819000</v>
      </c>
      <c r="M214" s="71">
        <v>143124000</v>
      </c>
      <c r="N214" s="43">
        <v>143124000</v>
      </c>
      <c r="O214" s="39">
        <v>429738000</v>
      </c>
      <c r="P214" s="39">
        <v>427204752</v>
      </c>
      <c r="Q214" s="35">
        <v>505443000</v>
      </c>
      <c r="R214" s="35">
        <v>505443000</v>
      </c>
      <c r="S214" s="43">
        <v>405000000</v>
      </c>
      <c r="T214" s="43">
        <v>404999991.30000001</v>
      </c>
      <c r="U214" s="43">
        <v>276678000</v>
      </c>
      <c r="V214" s="43">
        <v>276678000</v>
      </c>
      <c r="W214" s="43">
        <v>539674000</v>
      </c>
      <c r="X214" s="43">
        <v>539674000</v>
      </c>
      <c r="Y214" s="43">
        <v>556228000</v>
      </c>
      <c r="Z214" s="43">
        <v>556228000</v>
      </c>
      <c r="AA214" s="35">
        <v>363609000</v>
      </c>
      <c r="AB214" s="43">
        <v>363609000</v>
      </c>
      <c r="AC214" s="35">
        <v>529777000</v>
      </c>
      <c r="AD214" s="35">
        <v>529777000</v>
      </c>
      <c r="AE214" s="43">
        <v>488189100</v>
      </c>
      <c r="AF214" s="35">
        <v>488189023.51999998</v>
      </c>
      <c r="AG214" s="43">
        <v>386594000</v>
      </c>
      <c r="AH214" s="43">
        <v>386257878</v>
      </c>
      <c r="AI214" s="45">
        <v>513929000</v>
      </c>
      <c r="AJ214" s="45">
        <v>513929000</v>
      </c>
      <c r="AK214" s="46">
        <v>312715000</v>
      </c>
      <c r="AL214" s="46">
        <v>312715000</v>
      </c>
      <c r="AM214" s="48">
        <v>187664000</v>
      </c>
      <c r="AN214" s="48">
        <v>185549000</v>
      </c>
    </row>
    <row r="215" spans="1:40" s="89" customFormat="1" ht="23.25" customHeight="1">
      <c r="A215" s="86" t="s">
        <v>500</v>
      </c>
      <c r="B215" s="29"/>
      <c r="C215" s="29"/>
      <c r="D215" s="23"/>
      <c r="E215" s="87">
        <f t="shared" si="5"/>
        <v>6631551100</v>
      </c>
      <c r="F215" s="87">
        <f t="shared" si="5"/>
        <v>6626902566.8199997</v>
      </c>
      <c r="G215" s="39">
        <v>292490000</v>
      </c>
      <c r="H215" s="39">
        <v>292489800</v>
      </c>
      <c r="I215" s="35">
        <v>405321000</v>
      </c>
      <c r="J215" s="35">
        <v>405321000</v>
      </c>
      <c r="K215" s="35">
        <v>300819000</v>
      </c>
      <c r="L215" s="88">
        <v>300819000</v>
      </c>
      <c r="M215" s="71">
        <v>143124000</v>
      </c>
      <c r="N215" s="43">
        <v>143124000</v>
      </c>
      <c r="O215" s="39">
        <v>429738000</v>
      </c>
      <c r="P215" s="39">
        <v>427204752</v>
      </c>
      <c r="Q215" s="35">
        <v>505443000</v>
      </c>
      <c r="R215" s="35">
        <v>505443000</v>
      </c>
      <c r="S215" s="43">
        <v>405000000</v>
      </c>
      <c r="T215" s="43">
        <v>404999991.30000001</v>
      </c>
      <c r="U215" s="43">
        <v>276678000</v>
      </c>
      <c r="V215" s="43">
        <v>276678000</v>
      </c>
      <c r="W215" s="43">
        <v>539674000</v>
      </c>
      <c r="X215" s="43">
        <v>539674000</v>
      </c>
      <c r="Y215" s="43">
        <v>556228000</v>
      </c>
      <c r="Z215" s="43">
        <v>556228000</v>
      </c>
      <c r="AA215" s="35">
        <v>363609000</v>
      </c>
      <c r="AB215" s="43">
        <v>363609000</v>
      </c>
      <c r="AC215" s="35">
        <v>529777000</v>
      </c>
      <c r="AD215" s="35">
        <v>529777000</v>
      </c>
      <c r="AE215" s="43">
        <v>488189100</v>
      </c>
      <c r="AF215" s="35">
        <v>488189023.51999998</v>
      </c>
      <c r="AG215" s="43">
        <v>381153000</v>
      </c>
      <c r="AH215" s="43">
        <v>381153000</v>
      </c>
      <c r="AI215" s="45">
        <v>513929000</v>
      </c>
      <c r="AJ215" s="45">
        <v>513929000</v>
      </c>
      <c r="AK215" s="46">
        <v>312715000</v>
      </c>
      <c r="AL215" s="46">
        <v>312715000</v>
      </c>
      <c r="AM215" s="48">
        <v>187664000</v>
      </c>
      <c r="AN215" s="48">
        <v>185549000</v>
      </c>
    </row>
    <row r="216" spans="1:40" s="89" customFormat="1" ht="23.25" customHeight="1">
      <c r="A216" s="86" t="s">
        <v>523</v>
      </c>
      <c r="B216" s="29"/>
      <c r="C216" s="29"/>
      <c r="D216" s="23"/>
      <c r="E216" s="87">
        <f t="shared" si="5"/>
        <v>5441000</v>
      </c>
      <c r="F216" s="87">
        <f t="shared" si="5"/>
        <v>5104878</v>
      </c>
      <c r="G216" s="83"/>
      <c r="H216" s="83"/>
      <c r="I216" s="35"/>
      <c r="J216" s="35"/>
      <c r="K216" s="35"/>
      <c r="L216" s="88"/>
      <c r="M216" s="71"/>
      <c r="N216" s="43"/>
      <c r="O216" s="39"/>
      <c r="P216" s="39"/>
      <c r="Q216" s="35"/>
      <c r="R216" s="35"/>
      <c r="S216" s="43"/>
      <c r="T216" s="43"/>
      <c r="U216" s="43"/>
      <c r="V216" s="43"/>
      <c r="W216" s="43"/>
      <c r="X216" s="43"/>
      <c r="Y216" s="43"/>
      <c r="Z216" s="43"/>
      <c r="AA216" s="35"/>
      <c r="AB216" s="43"/>
      <c r="AC216" s="35"/>
      <c r="AD216" s="35"/>
      <c r="AE216" s="43"/>
      <c r="AF216" s="35"/>
      <c r="AG216" s="43">
        <v>5441000</v>
      </c>
      <c r="AH216" s="43">
        <v>5104878</v>
      </c>
      <c r="AI216" s="45"/>
      <c r="AJ216" s="45"/>
      <c r="AK216" s="46"/>
      <c r="AL216" s="46"/>
      <c r="AM216" s="70"/>
      <c r="AN216" s="70"/>
    </row>
    <row r="217" spans="1:40" s="89" customFormat="1" ht="43.5" customHeight="1">
      <c r="A217" s="86" t="s">
        <v>576</v>
      </c>
      <c r="B217" s="29"/>
      <c r="C217" s="29"/>
      <c r="D217" s="23"/>
      <c r="E217" s="87">
        <f t="shared" si="5"/>
        <v>431548000</v>
      </c>
      <c r="F217" s="87">
        <f t="shared" si="5"/>
        <v>431546202.19999999</v>
      </c>
      <c r="G217" s="39">
        <v>89157000</v>
      </c>
      <c r="H217" s="39">
        <v>89156010</v>
      </c>
      <c r="I217" s="43"/>
      <c r="J217" s="43"/>
      <c r="K217" s="35">
        <v>9072000</v>
      </c>
      <c r="L217" s="88">
        <v>9071220.1999999993</v>
      </c>
      <c r="M217" s="71">
        <v>62534000</v>
      </c>
      <c r="N217" s="43">
        <v>62533972</v>
      </c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35">
        <v>250004000</v>
      </c>
      <c r="AB217" s="43">
        <v>250004000</v>
      </c>
      <c r="AC217" s="43"/>
      <c r="AD217" s="43"/>
      <c r="AE217" s="43"/>
      <c r="AF217" s="43"/>
      <c r="AG217" s="43"/>
      <c r="AH217" s="43"/>
      <c r="AI217" s="45">
        <v>20781000</v>
      </c>
      <c r="AJ217" s="45">
        <v>20781000</v>
      </c>
      <c r="AK217" s="46"/>
      <c r="AL217" s="46"/>
      <c r="AM217" s="154"/>
      <c r="AN217" s="154"/>
    </row>
    <row r="218" spans="1:40" s="89" customFormat="1" ht="36.75" customHeight="1">
      <c r="A218" s="86" t="s">
        <v>499</v>
      </c>
      <c r="B218" s="29"/>
      <c r="C218" s="29"/>
      <c r="D218" s="23"/>
      <c r="E218" s="87">
        <f t="shared" si="5"/>
        <v>89652000</v>
      </c>
      <c r="F218" s="87">
        <f t="shared" si="5"/>
        <v>89651220.200000003</v>
      </c>
      <c r="G218" s="39">
        <v>23875000</v>
      </c>
      <c r="H218" s="39">
        <v>23875000</v>
      </c>
      <c r="I218" s="43"/>
      <c r="J218" s="43"/>
      <c r="K218" s="35">
        <v>9072000</v>
      </c>
      <c r="L218" s="88">
        <v>9071220.1999999993</v>
      </c>
      <c r="M218" s="71">
        <v>12054000</v>
      </c>
      <c r="N218" s="43">
        <v>12054000</v>
      </c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35">
        <v>44651000</v>
      </c>
      <c r="AB218" s="43">
        <v>44651000</v>
      </c>
      <c r="AC218" s="43"/>
      <c r="AD218" s="43"/>
      <c r="AE218" s="43"/>
      <c r="AF218" s="43"/>
      <c r="AG218" s="43"/>
      <c r="AH218" s="43"/>
      <c r="AI218" s="45"/>
      <c r="AJ218" s="45"/>
      <c r="AK218" s="46"/>
      <c r="AL218" s="46"/>
      <c r="AM218" s="70"/>
      <c r="AN218" s="70"/>
    </row>
    <row r="219" spans="1:40" s="89" customFormat="1" ht="23.25" customHeight="1">
      <c r="A219" s="86" t="s">
        <v>500</v>
      </c>
      <c r="B219" s="29"/>
      <c r="C219" s="29"/>
      <c r="D219" s="23"/>
      <c r="E219" s="87">
        <f t="shared" si="5"/>
        <v>68526000</v>
      </c>
      <c r="F219" s="87">
        <f t="shared" si="5"/>
        <v>68526000</v>
      </c>
      <c r="G219" s="39">
        <v>23875000</v>
      </c>
      <c r="H219" s="39">
        <v>23875000</v>
      </c>
      <c r="I219" s="43"/>
      <c r="J219" s="43"/>
      <c r="K219" s="35"/>
      <c r="L219" s="88"/>
      <c r="M219" s="71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35">
        <v>44651000</v>
      </c>
      <c r="AB219" s="43">
        <v>44651000</v>
      </c>
      <c r="AC219" s="43"/>
      <c r="AD219" s="43"/>
      <c r="AE219" s="43"/>
      <c r="AF219" s="43"/>
      <c r="AG219" s="43"/>
      <c r="AH219" s="43"/>
      <c r="AI219" s="45"/>
      <c r="AJ219" s="45"/>
      <c r="AK219" s="46"/>
      <c r="AL219" s="46"/>
      <c r="AM219" s="70"/>
      <c r="AN219" s="70"/>
    </row>
    <row r="220" spans="1:40" s="89" customFormat="1" ht="23.25" customHeight="1">
      <c r="A220" s="86" t="s">
        <v>523</v>
      </c>
      <c r="B220" s="29"/>
      <c r="C220" s="29"/>
      <c r="D220" s="23"/>
      <c r="E220" s="87">
        <f t="shared" si="5"/>
        <v>5900000</v>
      </c>
      <c r="F220" s="87">
        <f t="shared" si="5"/>
        <v>5899220.2000000002</v>
      </c>
      <c r="G220" s="83"/>
      <c r="H220" s="83"/>
      <c r="I220" s="43"/>
      <c r="J220" s="43"/>
      <c r="K220" s="35">
        <v>5900000</v>
      </c>
      <c r="L220" s="88">
        <v>5899220.2000000002</v>
      </c>
      <c r="M220" s="71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5"/>
      <c r="AJ220" s="45"/>
      <c r="AK220" s="46"/>
      <c r="AL220" s="46"/>
      <c r="AM220" s="70"/>
      <c r="AN220" s="70"/>
    </row>
    <row r="221" spans="1:40" s="89" customFormat="1" ht="23.25" customHeight="1">
      <c r="A221" s="86" t="s">
        <v>577</v>
      </c>
      <c r="B221" s="29"/>
      <c r="C221" s="29"/>
      <c r="D221" s="23"/>
      <c r="E221" s="87">
        <f t="shared" si="5"/>
        <v>12054000</v>
      </c>
      <c r="F221" s="87">
        <f t="shared" si="5"/>
        <v>12054000</v>
      </c>
      <c r="G221" s="83"/>
      <c r="H221" s="83"/>
      <c r="I221" s="43"/>
      <c r="J221" s="43"/>
      <c r="K221" s="43"/>
      <c r="L221" s="155"/>
      <c r="M221" s="71">
        <v>12054000</v>
      </c>
      <c r="N221" s="43">
        <v>12054000</v>
      </c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5"/>
      <c r="AJ221" s="45"/>
      <c r="AK221" s="46"/>
      <c r="AL221" s="46"/>
      <c r="AM221" s="70"/>
      <c r="AN221" s="70"/>
    </row>
    <row r="222" spans="1:40" s="89" customFormat="1" ht="23.25" customHeight="1">
      <c r="A222" s="86" t="s">
        <v>522</v>
      </c>
      <c r="B222" s="29"/>
      <c r="C222" s="29"/>
      <c r="D222" s="23"/>
      <c r="E222" s="87">
        <f t="shared" si="5"/>
        <v>3172000</v>
      </c>
      <c r="F222" s="87">
        <f t="shared" si="5"/>
        <v>3172000</v>
      </c>
      <c r="G222" s="83"/>
      <c r="H222" s="83"/>
      <c r="I222" s="43"/>
      <c r="J222" s="43"/>
      <c r="K222" s="35">
        <v>3172000</v>
      </c>
      <c r="L222" s="88">
        <v>3172000</v>
      </c>
      <c r="M222" s="71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5"/>
      <c r="AJ222" s="45"/>
      <c r="AK222" s="46"/>
      <c r="AL222" s="46"/>
      <c r="AM222" s="70"/>
      <c r="AN222" s="70"/>
    </row>
    <row r="223" spans="1:40" s="89" customFormat="1" ht="23.25" customHeight="1">
      <c r="A223" s="86" t="s">
        <v>501</v>
      </c>
      <c r="B223" s="29"/>
      <c r="C223" s="29"/>
      <c r="D223" s="23"/>
      <c r="E223" s="87">
        <f t="shared" si="5"/>
        <v>341896000</v>
      </c>
      <c r="F223" s="87">
        <f t="shared" si="5"/>
        <v>341894982</v>
      </c>
      <c r="G223" s="39">
        <v>65282000</v>
      </c>
      <c r="H223" s="39">
        <v>65281010</v>
      </c>
      <c r="I223" s="43"/>
      <c r="J223" s="43"/>
      <c r="K223" s="43"/>
      <c r="L223" s="155"/>
      <c r="M223" s="71">
        <v>50480000</v>
      </c>
      <c r="N223" s="43">
        <v>50479972</v>
      </c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35">
        <v>205353000</v>
      </c>
      <c r="AB223" s="43">
        <v>205353000</v>
      </c>
      <c r="AC223" s="43"/>
      <c r="AD223" s="43"/>
      <c r="AE223" s="43"/>
      <c r="AF223" s="43"/>
      <c r="AG223" s="43"/>
      <c r="AH223" s="43"/>
      <c r="AI223" s="45">
        <v>20781000</v>
      </c>
      <c r="AJ223" s="45">
        <v>20781000</v>
      </c>
      <c r="AK223" s="46"/>
      <c r="AL223" s="46"/>
      <c r="AM223" s="70"/>
      <c r="AN223" s="70"/>
    </row>
    <row r="224" spans="1:40" ht="23.25" customHeight="1">
      <c r="A224" s="28" t="s">
        <v>500</v>
      </c>
      <c r="B224" s="29"/>
      <c r="C224" s="29"/>
      <c r="D224" s="23"/>
      <c r="E224" s="30">
        <f t="shared" si="5"/>
        <v>270635000</v>
      </c>
      <c r="F224" s="30">
        <f t="shared" si="5"/>
        <v>270634010</v>
      </c>
      <c r="G224" s="39">
        <v>65282000</v>
      </c>
      <c r="H224" s="32">
        <v>65281010</v>
      </c>
      <c r="I224" s="43"/>
      <c r="J224" s="44"/>
      <c r="K224" s="43"/>
      <c r="L224" s="85"/>
      <c r="M224" s="71"/>
      <c r="N224" s="44"/>
      <c r="O224" s="43"/>
      <c r="P224" s="44"/>
      <c r="Q224" s="43"/>
      <c r="R224" s="44"/>
      <c r="S224" s="43"/>
      <c r="T224" s="44"/>
      <c r="U224" s="43"/>
      <c r="V224" s="44"/>
      <c r="W224" s="43"/>
      <c r="X224" s="44"/>
      <c r="Y224" s="43"/>
      <c r="Z224" s="44"/>
      <c r="AA224" s="35">
        <v>205353000</v>
      </c>
      <c r="AB224" s="44">
        <v>205353000</v>
      </c>
      <c r="AC224" s="43"/>
      <c r="AD224" s="44"/>
      <c r="AE224" s="43"/>
      <c r="AF224" s="44"/>
      <c r="AG224" s="43"/>
      <c r="AH224" s="44"/>
      <c r="AI224" s="45"/>
      <c r="AJ224" s="38"/>
      <c r="AK224" s="46"/>
      <c r="AL224" s="72"/>
      <c r="AM224" s="70"/>
      <c r="AN224" s="23"/>
    </row>
    <row r="225" spans="1:40" ht="23.25" customHeight="1">
      <c r="A225" s="28" t="s">
        <v>522</v>
      </c>
      <c r="B225" s="29"/>
      <c r="C225" s="29"/>
      <c r="D225" s="23"/>
      <c r="E225" s="30">
        <f t="shared" si="5"/>
        <v>11532600</v>
      </c>
      <c r="F225" s="30">
        <f t="shared" si="5"/>
        <v>11532572</v>
      </c>
      <c r="G225" s="83"/>
      <c r="H225" s="84"/>
      <c r="I225" s="43"/>
      <c r="J225" s="44"/>
      <c r="K225" s="43"/>
      <c r="L225" s="85"/>
      <c r="M225" s="71">
        <v>2627600</v>
      </c>
      <c r="N225" s="44">
        <v>2627572</v>
      </c>
      <c r="O225" s="43"/>
      <c r="P225" s="44"/>
      <c r="Q225" s="43"/>
      <c r="R225" s="44"/>
      <c r="S225" s="43"/>
      <c r="T225" s="44"/>
      <c r="U225" s="43"/>
      <c r="V225" s="44"/>
      <c r="W225" s="43"/>
      <c r="X225" s="44"/>
      <c r="Y225" s="43"/>
      <c r="Z225" s="44"/>
      <c r="AA225" s="43"/>
      <c r="AB225" s="44"/>
      <c r="AC225" s="43"/>
      <c r="AD225" s="44"/>
      <c r="AE225" s="43"/>
      <c r="AF225" s="44"/>
      <c r="AG225" s="43"/>
      <c r="AH225" s="44"/>
      <c r="AI225" s="45">
        <v>8905000</v>
      </c>
      <c r="AJ225" s="38">
        <v>8905000</v>
      </c>
      <c r="AK225" s="46"/>
      <c r="AL225" s="72"/>
      <c r="AM225" s="70"/>
      <c r="AN225" s="23"/>
    </row>
    <row r="226" spans="1:40" ht="23.25" customHeight="1">
      <c r="A226" s="28" t="s">
        <v>577</v>
      </c>
      <c r="B226" s="29"/>
      <c r="C226" s="29"/>
      <c r="D226" s="23"/>
      <c r="E226" s="30">
        <f t="shared" si="5"/>
        <v>59728400</v>
      </c>
      <c r="F226" s="30">
        <f t="shared" si="5"/>
        <v>59728400</v>
      </c>
      <c r="G226" s="83"/>
      <c r="H226" s="84"/>
      <c r="I226" s="43"/>
      <c r="J226" s="44"/>
      <c r="K226" s="43"/>
      <c r="L226" s="85"/>
      <c r="M226" s="71">
        <v>47852400</v>
      </c>
      <c r="N226" s="44">
        <v>47852400</v>
      </c>
      <c r="O226" s="43"/>
      <c r="P226" s="44"/>
      <c r="Q226" s="43"/>
      <c r="R226" s="44"/>
      <c r="S226" s="43"/>
      <c r="T226" s="44"/>
      <c r="U226" s="43"/>
      <c r="V226" s="44"/>
      <c r="W226" s="43"/>
      <c r="X226" s="44"/>
      <c r="Y226" s="43"/>
      <c r="Z226" s="44"/>
      <c r="AA226" s="43"/>
      <c r="AB226" s="44"/>
      <c r="AC226" s="43"/>
      <c r="AD226" s="44"/>
      <c r="AE226" s="43"/>
      <c r="AF226" s="44"/>
      <c r="AG226" s="43"/>
      <c r="AH226" s="44"/>
      <c r="AI226" s="45">
        <v>11876000</v>
      </c>
      <c r="AJ226" s="38">
        <v>11876000</v>
      </c>
      <c r="AK226" s="46"/>
      <c r="AL226" s="72"/>
      <c r="AM226" s="70"/>
      <c r="AN226" s="23"/>
    </row>
    <row r="227" spans="1:40" s="59" customFormat="1" ht="75" customHeight="1">
      <c r="A227" s="50" t="s">
        <v>578</v>
      </c>
      <c r="B227" s="29"/>
      <c r="C227" s="29"/>
      <c r="D227" s="23"/>
      <c r="E227" s="51">
        <f t="shared" si="5"/>
        <v>2400975100</v>
      </c>
      <c r="F227" s="51">
        <f t="shared" si="5"/>
        <v>2398646895.8299999</v>
      </c>
      <c r="G227" s="105"/>
      <c r="H227" s="105"/>
      <c r="I227" s="56"/>
      <c r="J227" s="56"/>
      <c r="K227" s="56"/>
      <c r="L227" s="106"/>
      <c r="M227" s="55">
        <v>1001864200</v>
      </c>
      <c r="N227" s="56">
        <v>1001613212.17</v>
      </c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7"/>
      <c r="AJ227" s="57"/>
      <c r="AK227" s="47">
        <v>444510400</v>
      </c>
      <c r="AL227" s="47">
        <v>444510395</v>
      </c>
      <c r="AM227" s="58">
        <v>954600500</v>
      </c>
      <c r="AN227" s="58">
        <v>952523288.65999997</v>
      </c>
    </row>
    <row r="228" spans="1:40" ht="22.5" customHeight="1">
      <c r="A228" s="73" t="s">
        <v>564</v>
      </c>
      <c r="B228" s="29"/>
      <c r="C228" s="29"/>
      <c r="D228" s="130" t="s">
        <v>476</v>
      </c>
      <c r="E228" s="74">
        <f t="shared" si="5"/>
        <v>1110545800</v>
      </c>
      <c r="F228" s="74">
        <f t="shared" si="5"/>
        <v>1108218925.01</v>
      </c>
      <c r="G228" s="79"/>
      <c r="H228" s="79"/>
      <c r="I228" s="79"/>
      <c r="J228" s="79"/>
      <c r="K228" s="79"/>
      <c r="L228" s="111"/>
      <c r="M228" s="78">
        <v>742299300</v>
      </c>
      <c r="N228" s="79">
        <v>742048368.83000004</v>
      </c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80"/>
      <c r="AJ228" s="80"/>
      <c r="AK228" s="46"/>
      <c r="AL228" s="72"/>
      <c r="AM228" s="48">
        <v>368246500</v>
      </c>
      <c r="AN228" s="49">
        <v>366170556.18000001</v>
      </c>
    </row>
    <row r="229" spans="1:40" ht="22.5" customHeight="1">
      <c r="A229" s="150" t="s">
        <v>571</v>
      </c>
      <c r="B229" s="151"/>
      <c r="C229" s="151"/>
      <c r="D229" s="130"/>
      <c r="E229" s="74">
        <f t="shared" si="5"/>
        <v>368246500</v>
      </c>
      <c r="F229" s="74">
        <f t="shared" si="5"/>
        <v>366170556.18000001</v>
      </c>
      <c r="G229" s="79"/>
      <c r="H229" s="79"/>
      <c r="I229" s="79"/>
      <c r="J229" s="79"/>
      <c r="K229" s="79"/>
      <c r="L229" s="111"/>
      <c r="M229" s="78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80"/>
      <c r="AJ229" s="80"/>
      <c r="AK229" s="46"/>
      <c r="AL229" s="72"/>
      <c r="AM229" s="48">
        <v>368246500</v>
      </c>
      <c r="AN229" s="49">
        <v>366170556.18000001</v>
      </c>
    </row>
    <row r="230" spans="1:40" ht="36.75" customHeight="1">
      <c r="A230" s="28" t="s">
        <v>565</v>
      </c>
      <c r="B230" s="29"/>
      <c r="C230" s="29"/>
      <c r="D230" s="130"/>
      <c r="E230" s="30">
        <f t="shared" si="5"/>
        <v>742299300</v>
      </c>
      <c r="F230" s="30">
        <f t="shared" si="5"/>
        <v>742048368.83000004</v>
      </c>
      <c r="G230" s="83"/>
      <c r="H230" s="84"/>
      <c r="I230" s="43"/>
      <c r="J230" s="44"/>
      <c r="K230" s="43"/>
      <c r="L230" s="85"/>
      <c r="M230" s="71">
        <v>742299300</v>
      </c>
      <c r="N230" s="44">
        <v>742048368.83000004</v>
      </c>
      <c r="O230" s="43"/>
      <c r="P230" s="44"/>
      <c r="Q230" s="43"/>
      <c r="R230" s="44"/>
      <c r="S230" s="43"/>
      <c r="T230" s="44"/>
      <c r="U230" s="43"/>
      <c r="V230" s="44"/>
      <c r="W230" s="43"/>
      <c r="X230" s="44"/>
      <c r="Y230" s="43"/>
      <c r="Z230" s="44"/>
      <c r="AA230" s="43"/>
      <c r="AB230" s="44"/>
      <c r="AC230" s="43"/>
      <c r="AD230" s="44"/>
      <c r="AE230" s="43"/>
      <c r="AF230" s="44"/>
      <c r="AG230" s="43"/>
      <c r="AH230" s="44"/>
      <c r="AI230" s="45"/>
      <c r="AJ230" s="38"/>
      <c r="AK230" s="46"/>
      <c r="AL230" s="72"/>
      <c r="AM230" s="70"/>
      <c r="AN230" s="23"/>
    </row>
    <row r="231" spans="1:40" ht="36.75" customHeight="1">
      <c r="A231" s="60" t="s">
        <v>499</v>
      </c>
      <c r="B231" s="29"/>
      <c r="C231" s="29"/>
      <c r="D231" s="130" t="s">
        <v>476</v>
      </c>
      <c r="E231" s="62">
        <f t="shared" si="5"/>
        <v>832000900</v>
      </c>
      <c r="F231" s="62">
        <f t="shared" si="5"/>
        <v>831999575.82000005</v>
      </c>
      <c r="G231" s="63"/>
      <c r="H231" s="63"/>
      <c r="I231" s="63"/>
      <c r="J231" s="63"/>
      <c r="K231" s="63"/>
      <c r="L231" s="109"/>
      <c r="M231" s="66">
        <v>245646900</v>
      </c>
      <c r="N231" s="63">
        <v>245646843.34</v>
      </c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8"/>
      <c r="AJ231" s="68"/>
      <c r="AK231" s="46"/>
      <c r="AL231" s="72"/>
      <c r="AM231" s="48">
        <v>586354000</v>
      </c>
      <c r="AN231" s="127">
        <v>586352732.48000002</v>
      </c>
    </row>
    <row r="232" spans="1:40" ht="36.75" customHeight="1">
      <c r="A232" s="156" t="s">
        <v>571</v>
      </c>
      <c r="B232" s="151"/>
      <c r="C232" s="151"/>
      <c r="D232" s="130"/>
      <c r="E232" s="30">
        <f t="shared" si="5"/>
        <v>586354000</v>
      </c>
      <c r="F232" s="30">
        <f t="shared" si="5"/>
        <v>586352732.48000002</v>
      </c>
      <c r="G232" s="44"/>
      <c r="H232" s="44"/>
      <c r="I232" s="44"/>
      <c r="J232" s="44"/>
      <c r="K232" s="44"/>
      <c r="L232" s="85"/>
      <c r="M232" s="152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38"/>
      <c r="AJ232" s="38"/>
      <c r="AK232" s="46"/>
      <c r="AL232" s="72"/>
      <c r="AM232" s="48">
        <v>586354000</v>
      </c>
      <c r="AN232" s="157">
        <v>586352732.48000002</v>
      </c>
    </row>
    <row r="233" spans="1:40" ht="36.75" customHeight="1">
      <c r="A233" s="28" t="s">
        <v>565</v>
      </c>
      <c r="B233" s="29"/>
      <c r="C233" s="29"/>
      <c r="D233" s="130"/>
      <c r="E233" s="30">
        <f t="shared" si="5"/>
        <v>245646900</v>
      </c>
      <c r="F233" s="30">
        <f t="shared" si="5"/>
        <v>245646843.34</v>
      </c>
      <c r="G233" s="83"/>
      <c r="H233" s="84"/>
      <c r="I233" s="43"/>
      <c r="J233" s="44"/>
      <c r="K233" s="43"/>
      <c r="L233" s="85"/>
      <c r="M233" s="71">
        <v>245646900</v>
      </c>
      <c r="N233" s="44">
        <v>245646843.34</v>
      </c>
      <c r="O233" s="43"/>
      <c r="P233" s="44"/>
      <c r="Q233" s="43"/>
      <c r="R233" s="44"/>
      <c r="S233" s="43"/>
      <c r="T233" s="44"/>
      <c r="U233" s="43"/>
      <c r="V233" s="44"/>
      <c r="W233" s="43"/>
      <c r="X233" s="44"/>
      <c r="Y233" s="43"/>
      <c r="Z233" s="44"/>
      <c r="AA233" s="43"/>
      <c r="AB233" s="44"/>
      <c r="AC233" s="43"/>
      <c r="AD233" s="44"/>
      <c r="AE233" s="43"/>
      <c r="AF233" s="44"/>
      <c r="AG233" s="43"/>
      <c r="AH233" s="44"/>
      <c r="AI233" s="45"/>
      <c r="AJ233" s="38"/>
      <c r="AK233" s="46"/>
      <c r="AL233" s="72"/>
      <c r="AM233" s="70"/>
      <c r="AN233" s="23"/>
    </row>
    <row r="234" spans="1:40" ht="22.5" customHeight="1">
      <c r="A234" s="73" t="s">
        <v>501</v>
      </c>
      <c r="B234" s="29"/>
      <c r="C234" s="29"/>
      <c r="D234" s="130" t="s">
        <v>476</v>
      </c>
      <c r="E234" s="74">
        <f t="shared" si="5"/>
        <v>458428400</v>
      </c>
      <c r="F234" s="74">
        <f t="shared" si="5"/>
        <v>458428395</v>
      </c>
      <c r="G234" s="79"/>
      <c r="H234" s="79"/>
      <c r="I234" s="79"/>
      <c r="J234" s="79"/>
      <c r="K234" s="79"/>
      <c r="L234" s="111"/>
      <c r="M234" s="78">
        <v>13918000</v>
      </c>
      <c r="N234" s="79">
        <v>13918000</v>
      </c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80"/>
      <c r="AJ234" s="80"/>
      <c r="AK234" s="46">
        <v>444510400</v>
      </c>
      <c r="AL234" s="72">
        <v>444510395</v>
      </c>
      <c r="AM234" s="70"/>
      <c r="AN234" s="23"/>
    </row>
    <row r="235" spans="1:40" ht="33.75" customHeight="1">
      <c r="A235" s="28" t="s">
        <v>566</v>
      </c>
      <c r="B235" s="29"/>
      <c r="C235" s="29"/>
      <c r="D235" s="23"/>
      <c r="E235" s="30">
        <f t="shared" si="5"/>
        <v>458428400</v>
      </c>
      <c r="F235" s="30">
        <f t="shared" si="5"/>
        <v>458428395</v>
      </c>
      <c r="G235" s="83"/>
      <c r="H235" s="84"/>
      <c r="I235" s="43"/>
      <c r="J235" s="44"/>
      <c r="K235" s="43"/>
      <c r="L235" s="85"/>
      <c r="M235" s="71">
        <v>13918000</v>
      </c>
      <c r="N235" s="44">
        <v>13918000</v>
      </c>
      <c r="O235" s="43"/>
      <c r="P235" s="44"/>
      <c r="Q235" s="43"/>
      <c r="R235" s="44"/>
      <c r="S235" s="43"/>
      <c r="T235" s="44"/>
      <c r="U235" s="43"/>
      <c r="V235" s="44"/>
      <c r="W235" s="43"/>
      <c r="X235" s="44"/>
      <c r="Y235" s="43"/>
      <c r="Z235" s="44"/>
      <c r="AA235" s="43"/>
      <c r="AB235" s="44"/>
      <c r="AC235" s="43"/>
      <c r="AD235" s="44"/>
      <c r="AE235" s="43"/>
      <c r="AF235" s="44"/>
      <c r="AG235" s="43"/>
      <c r="AH235" s="44"/>
      <c r="AI235" s="45"/>
      <c r="AJ235" s="38"/>
      <c r="AK235" s="46">
        <v>444510400</v>
      </c>
      <c r="AL235" s="72">
        <v>444510395</v>
      </c>
      <c r="AM235" s="70"/>
      <c r="AN235" s="23"/>
    </row>
    <row r="236" spans="1:40" ht="53.25" customHeight="1">
      <c r="A236" s="50" t="s">
        <v>579</v>
      </c>
      <c r="B236" s="29"/>
      <c r="C236" s="29"/>
      <c r="D236" s="23"/>
      <c r="E236" s="51">
        <f t="shared" si="5"/>
        <v>2924149600</v>
      </c>
      <c r="F236" s="51">
        <f t="shared" si="5"/>
        <v>2874110868.8499999</v>
      </c>
      <c r="G236" s="105"/>
      <c r="H236" s="105"/>
      <c r="I236" s="56"/>
      <c r="J236" s="56"/>
      <c r="K236" s="56"/>
      <c r="L236" s="106"/>
      <c r="M236" s="55">
        <v>73018000</v>
      </c>
      <c r="N236" s="56">
        <v>73017599.200000003</v>
      </c>
      <c r="O236" s="52">
        <v>219607000</v>
      </c>
      <c r="P236" s="52">
        <v>206862259.16</v>
      </c>
      <c r="Q236" s="53">
        <v>418544000</v>
      </c>
      <c r="R236" s="53">
        <v>418543797.02999997</v>
      </c>
      <c r="S236" s="56">
        <v>188728000</v>
      </c>
      <c r="T236" s="56">
        <v>188727645.38999999</v>
      </c>
      <c r="U236" s="56">
        <v>174101000</v>
      </c>
      <c r="V236" s="56">
        <v>164419162.52000001</v>
      </c>
      <c r="W236" s="56">
        <v>424285000</v>
      </c>
      <c r="X236" s="56">
        <v>424284289.57999998</v>
      </c>
      <c r="Y236" s="56">
        <v>176376000</v>
      </c>
      <c r="Z236" s="56">
        <v>176376000</v>
      </c>
      <c r="AA236" s="53">
        <v>194460000</v>
      </c>
      <c r="AB236" s="56">
        <v>194459175.66999999</v>
      </c>
      <c r="AC236" s="53">
        <v>202744000</v>
      </c>
      <c r="AD236" s="53">
        <v>202743384.74000001</v>
      </c>
      <c r="AE236" s="56">
        <v>157790000</v>
      </c>
      <c r="AF236" s="53">
        <v>157789526.41999999</v>
      </c>
      <c r="AG236" s="56">
        <v>158290000</v>
      </c>
      <c r="AH236" s="56">
        <v>158289415.71000001</v>
      </c>
      <c r="AI236" s="57"/>
      <c r="AJ236" s="57"/>
      <c r="AK236" s="46">
        <v>281542600</v>
      </c>
      <c r="AL236" s="72">
        <v>281542600</v>
      </c>
      <c r="AM236" s="48">
        <v>254664000</v>
      </c>
      <c r="AN236" s="49">
        <v>227056013.43000001</v>
      </c>
    </row>
    <row r="237" spans="1:40" ht="36.75" customHeight="1">
      <c r="A237" s="60" t="s">
        <v>580</v>
      </c>
      <c r="B237" s="29"/>
      <c r="C237" s="29"/>
      <c r="D237" s="130" t="s">
        <v>476</v>
      </c>
      <c r="E237" s="62">
        <f t="shared" si="5"/>
        <v>2803453000</v>
      </c>
      <c r="F237" s="62">
        <f t="shared" si="5"/>
        <v>2760967258.8499999</v>
      </c>
      <c r="G237" s="63"/>
      <c r="H237" s="63"/>
      <c r="I237" s="63"/>
      <c r="J237" s="63"/>
      <c r="K237" s="63"/>
      <c r="L237" s="109"/>
      <c r="M237" s="66">
        <v>73018000</v>
      </c>
      <c r="N237" s="63">
        <v>73017599.200000003</v>
      </c>
      <c r="O237" s="67">
        <v>163145000</v>
      </c>
      <c r="P237" s="67">
        <v>154085114.16</v>
      </c>
      <c r="Q237" s="64">
        <v>418544000</v>
      </c>
      <c r="R237" s="64">
        <v>418543797.02999997</v>
      </c>
      <c r="S237" s="63">
        <v>188728000</v>
      </c>
      <c r="T237" s="63">
        <v>188727645.38999999</v>
      </c>
      <c r="U237" s="63">
        <v>174101000</v>
      </c>
      <c r="V237" s="63">
        <v>164419162.52000001</v>
      </c>
      <c r="W237" s="63">
        <v>424285000</v>
      </c>
      <c r="X237" s="63">
        <v>424284289.57999998</v>
      </c>
      <c r="Y237" s="63">
        <v>176376000</v>
      </c>
      <c r="Z237" s="63">
        <v>176376000</v>
      </c>
      <c r="AA237" s="64">
        <v>194460000</v>
      </c>
      <c r="AB237" s="63">
        <v>194459175.66999999</v>
      </c>
      <c r="AC237" s="64">
        <v>202744000</v>
      </c>
      <c r="AD237" s="64">
        <v>202743384.74000001</v>
      </c>
      <c r="AE237" s="63">
        <v>157790000</v>
      </c>
      <c r="AF237" s="64">
        <v>157789526.41999999</v>
      </c>
      <c r="AG237" s="63">
        <v>158290000</v>
      </c>
      <c r="AH237" s="63">
        <v>158289415.71000001</v>
      </c>
      <c r="AI237" s="68"/>
      <c r="AJ237" s="68"/>
      <c r="AK237" s="46">
        <v>244936000</v>
      </c>
      <c r="AL237" s="72">
        <v>244936000</v>
      </c>
      <c r="AM237" s="48">
        <v>227036000</v>
      </c>
      <c r="AN237" s="127">
        <v>203296148.43000001</v>
      </c>
    </row>
    <row r="238" spans="1:40" ht="24" customHeight="1">
      <c r="A238" s="28" t="s">
        <v>522</v>
      </c>
      <c r="B238" s="29"/>
      <c r="C238" s="29"/>
      <c r="D238" s="130"/>
      <c r="E238" s="30">
        <f t="shared" si="5"/>
        <v>476244005</v>
      </c>
      <c r="F238" s="30">
        <f t="shared" si="5"/>
        <v>476243020.91000003</v>
      </c>
      <c r="G238" s="83"/>
      <c r="H238" s="84"/>
      <c r="I238" s="35"/>
      <c r="J238" s="40"/>
      <c r="K238" s="43"/>
      <c r="L238" s="85"/>
      <c r="M238" s="71">
        <v>73018000</v>
      </c>
      <c r="N238" s="44">
        <v>73017599.200000003</v>
      </c>
      <c r="O238" s="43"/>
      <c r="P238" s="44"/>
      <c r="Q238" s="43"/>
      <c r="R238" s="44"/>
      <c r="S238" s="43"/>
      <c r="T238" s="44"/>
      <c r="U238" s="43">
        <v>5</v>
      </c>
      <c r="V238" s="44">
        <v>6</v>
      </c>
      <c r="W238" s="43"/>
      <c r="X238" s="44"/>
      <c r="Y238" s="43"/>
      <c r="Z238" s="44"/>
      <c r="AA238" s="43"/>
      <c r="AB238" s="44"/>
      <c r="AC238" s="43"/>
      <c r="AD238" s="44"/>
      <c r="AE238" s="43"/>
      <c r="AF238" s="44"/>
      <c r="AG238" s="43">
        <v>158290000</v>
      </c>
      <c r="AH238" s="44">
        <v>158289415.71000001</v>
      </c>
      <c r="AI238" s="45"/>
      <c r="AJ238" s="38"/>
      <c r="AK238" s="46">
        <v>244936000</v>
      </c>
      <c r="AL238" s="72">
        <v>244936000</v>
      </c>
      <c r="AM238" s="70"/>
      <c r="AN238" s="23"/>
    </row>
    <row r="239" spans="1:40" ht="36.75" customHeight="1">
      <c r="A239" s="132" t="s">
        <v>530</v>
      </c>
      <c r="B239" s="133"/>
      <c r="C239" s="133"/>
      <c r="D239" s="130"/>
      <c r="E239" s="30">
        <f t="shared" si="5"/>
        <v>2327209000</v>
      </c>
      <c r="F239" s="30">
        <f t="shared" si="5"/>
        <v>2284724243.9400001</v>
      </c>
      <c r="G239" s="83"/>
      <c r="H239" s="84"/>
      <c r="I239" s="35"/>
      <c r="J239" s="40"/>
      <c r="K239" s="43"/>
      <c r="L239" s="85"/>
      <c r="M239" s="71"/>
      <c r="N239" s="44"/>
      <c r="O239" s="39">
        <v>163145000</v>
      </c>
      <c r="P239" s="32">
        <v>154085114.16</v>
      </c>
      <c r="Q239" s="35">
        <v>418544000</v>
      </c>
      <c r="R239" s="40">
        <v>418543797.02999997</v>
      </c>
      <c r="S239" s="43">
        <v>188728000</v>
      </c>
      <c r="T239" s="44">
        <v>188727645.38999999</v>
      </c>
      <c r="U239" s="43">
        <v>174101000</v>
      </c>
      <c r="V239" s="44">
        <v>164419162.52000001</v>
      </c>
      <c r="W239" s="43">
        <v>424285000</v>
      </c>
      <c r="X239" s="44">
        <v>424284289.57999998</v>
      </c>
      <c r="Y239" s="43">
        <v>176376000</v>
      </c>
      <c r="Z239" s="44">
        <v>176376000</v>
      </c>
      <c r="AA239" s="35">
        <v>194460000</v>
      </c>
      <c r="AB239" s="44">
        <v>194459175.66999999</v>
      </c>
      <c r="AC239" s="35">
        <v>202744000</v>
      </c>
      <c r="AD239" s="40">
        <v>202743384.74000001</v>
      </c>
      <c r="AE239" s="43">
        <v>157790000</v>
      </c>
      <c r="AF239" s="40">
        <v>157789526.41999999</v>
      </c>
      <c r="AG239" s="43"/>
      <c r="AH239" s="44"/>
      <c r="AI239" s="45"/>
      <c r="AJ239" s="38"/>
      <c r="AK239" s="46"/>
      <c r="AL239" s="72"/>
      <c r="AM239" s="48">
        <v>227036000</v>
      </c>
      <c r="AN239" s="49">
        <v>203296148.43000001</v>
      </c>
    </row>
    <row r="240" spans="1:40" ht="22.5" customHeight="1">
      <c r="A240" s="158" t="s">
        <v>581</v>
      </c>
      <c r="B240" s="91"/>
      <c r="C240" s="91"/>
      <c r="D240" s="130" t="s">
        <v>476</v>
      </c>
      <c r="E240" s="74">
        <f t="shared" si="5"/>
        <v>120696600</v>
      </c>
      <c r="F240" s="74">
        <f t="shared" si="5"/>
        <v>113143610</v>
      </c>
      <c r="G240" s="110"/>
      <c r="H240" s="110"/>
      <c r="I240" s="76"/>
      <c r="J240" s="76"/>
      <c r="K240" s="79"/>
      <c r="L240" s="111"/>
      <c r="M240" s="78"/>
      <c r="N240" s="79"/>
      <c r="O240" s="75">
        <v>56462000</v>
      </c>
      <c r="P240" s="75">
        <v>52777145</v>
      </c>
      <c r="Q240" s="76"/>
      <c r="R240" s="76"/>
      <c r="S240" s="79"/>
      <c r="T240" s="79"/>
      <c r="U240" s="79"/>
      <c r="V240" s="79"/>
      <c r="W240" s="79"/>
      <c r="X240" s="79"/>
      <c r="Y240" s="79"/>
      <c r="Z240" s="79"/>
      <c r="AA240" s="76"/>
      <c r="AB240" s="79"/>
      <c r="AC240" s="76"/>
      <c r="AD240" s="76"/>
      <c r="AE240" s="79"/>
      <c r="AF240" s="76"/>
      <c r="AG240" s="79"/>
      <c r="AH240" s="79"/>
      <c r="AI240" s="80"/>
      <c r="AJ240" s="80"/>
      <c r="AK240" s="46">
        <v>36606600</v>
      </c>
      <c r="AL240" s="81">
        <v>36606600</v>
      </c>
      <c r="AM240" s="48">
        <v>27628000</v>
      </c>
      <c r="AN240" s="131">
        <v>23759865</v>
      </c>
    </row>
    <row r="241" spans="1:40" ht="22.5" customHeight="1">
      <c r="A241" s="126" t="s">
        <v>582</v>
      </c>
      <c r="B241" s="91"/>
      <c r="C241" s="91"/>
      <c r="D241" s="23"/>
      <c r="E241" s="74">
        <f t="shared" si="5"/>
        <v>36606600</v>
      </c>
      <c r="F241" s="74">
        <f t="shared" si="5"/>
        <v>36606600</v>
      </c>
      <c r="G241" s="110"/>
      <c r="H241" s="110"/>
      <c r="I241" s="76"/>
      <c r="J241" s="76"/>
      <c r="K241" s="79"/>
      <c r="L241" s="111"/>
      <c r="M241" s="78"/>
      <c r="N241" s="79"/>
      <c r="O241" s="75"/>
      <c r="P241" s="75"/>
      <c r="Q241" s="76"/>
      <c r="R241" s="76"/>
      <c r="S241" s="79"/>
      <c r="T241" s="79"/>
      <c r="U241" s="79"/>
      <c r="V241" s="79"/>
      <c r="W241" s="79"/>
      <c r="X241" s="79"/>
      <c r="Y241" s="79"/>
      <c r="Z241" s="79"/>
      <c r="AA241" s="76"/>
      <c r="AB241" s="79"/>
      <c r="AC241" s="76"/>
      <c r="AD241" s="76"/>
      <c r="AE241" s="79"/>
      <c r="AF241" s="76"/>
      <c r="AG241" s="79"/>
      <c r="AH241" s="79"/>
      <c r="AI241" s="80"/>
      <c r="AJ241" s="80"/>
      <c r="AK241" s="46">
        <v>36606600</v>
      </c>
      <c r="AL241" s="72">
        <v>36606600</v>
      </c>
      <c r="AM241" s="70"/>
      <c r="AN241" s="23"/>
    </row>
    <row r="242" spans="1:40" ht="27.75" customHeight="1">
      <c r="A242" s="126" t="s">
        <v>583</v>
      </c>
      <c r="B242" s="91"/>
      <c r="C242" s="91"/>
      <c r="D242" s="23"/>
      <c r="E242" s="30">
        <f t="shared" si="5"/>
        <v>84090000</v>
      </c>
      <c r="F242" s="30">
        <f t="shared" si="5"/>
        <v>76537010</v>
      </c>
      <c r="G242" s="83"/>
      <c r="H242" s="84"/>
      <c r="I242" s="35"/>
      <c r="J242" s="40"/>
      <c r="K242" s="43"/>
      <c r="L242" s="85"/>
      <c r="M242" s="71"/>
      <c r="N242" s="44"/>
      <c r="O242" s="39">
        <v>56462000</v>
      </c>
      <c r="P242" s="32">
        <v>52777145</v>
      </c>
      <c r="Q242" s="35"/>
      <c r="R242" s="40"/>
      <c r="S242" s="43"/>
      <c r="T242" s="44"/>
      <c r="U242" s="43"/>
      <c r="V242" s="44"/>
      <c r="W242" s="43"/>
      <c r="X242" s="44"/>
      <c r="Y242" s="43"/>
      <c r="Z242" s="44"/>
      <c r="AA242" s="35"/>
      <c r="AB242" s="44"/>
      <c r="AC242" s="35"/>
      <c r="AD242" s="40"/>
      <c r="AE242" s="43"/>
      <c r="AF242" s="40"/>
      <c r="AG242" s="43"/>
      <c r="AH242" s="44"/>
      <c r="AI242" s="45"/>
      <c r="AJ242" s="38"/>
      <c r="AK242" s="46"/>
      <c r="AL242" s="72"/>
      <c r="AM242" s="48">
        <v>27628000</v>
      </c>
      <c r="AN242" s="49">
        <v>23759865</v>
      </c>
    </row>
    <row r="243" spans="1:40" s="89" customFormat="1" ht="42.75" customHeight="1">
      <c r="A243" s="86" t="s">
        <v>584</v>
      </c>
      <c r="B243" s="29"/>
      <c r="C243" s="29"/>
      <c r="D243" s="23"/>
      <c r="E243" s="87">
        <f t="shared" si="5"/>
        <v>1096477500</v>
      </c>
      <c r="F243" s="87">
        <f t="shared" si="5"/>
        <v>1089275349.28</v>
      </c>
      <c r="G243" s="83"/>
      <c r="H243" s="83"/>
      <c r="I243" s="35"/>
      <c r="J243" s="35"/>
      <c r="K243" s="43"/>
      <c r="L243" s="155"/>
      <c r="M243" s="71">
        <v>155366100</v>
      </c>
      <c r="N243" s="43">
        <v>154550254.62</v>
      </c>
      <c r="O243" s="39">
        <v>50576000</v>
      </c>
      <c r="P243" s="39">
        <v>48774810</v>
      </c>
      <c r="Q243" s="35">
        <v>131762000</v>
      </c>
      <c r="R243" s="35">
        <v>131761054</v>
      </c>
      <c r="S243" s="43"/>
      <c r="T243" s="43"/>
      <c r="U243" s="43"/>
      <c r="V243" s="43"/>
      <c r="W243" s="43"/>
      <c r="X243" s="43"/>
      <c r="Y243" s="43">
        <v>29517000</v>
      </c>
      <c r="Z243" s="43">
        <v>29515948</v>
      </c>
      <c r="AA243" s="35">
        <v>226775000</v>
      </c>
      <c r="AB243" s="43">
        <v>222275102</v>
      </c>
      <c r="AC243" s="35">
        <v>123824000</v>
      </c>
      <c r="AD243" s="35">
        <v>123823892.98</v>
      </c>
      <c r="AE243" s="43">
        <v>69314000</v>
      </c>
      <c r="AF243" s="35">
        <v>69313876.939999998</v>
      </c>
      <c r="AG243" s="43">
        <v>148480000</v>
      </c>
      <c r="AH243" s="43">
        <v>148397336.91</v>
      </c>
      <c r="AI243" s="45"/>
      <c r="AJ243" s="45"/>
      <c r="AK243" s="46">
        <v>160863400</v>
      </c>
      <c r="AL243" s="46">
        <v>160863073.83000001</v>
      </c>
      <c r="AM243" s="70"/>
      <c r="AN243" s="70"/>
    </row>
    <row r="244" spans="1:40" s="89" customFormat="1" ht="18.75" customHeight="1">
      <c r="A244" s="159" t="s">
        <v>501</v>
      </c>
      <c r="B244" s="133"/>
      <c r="C244" s="133"/>
      <c r="D244" s="23"/>
      <c r="E244" s="87">
        <f t="shared" si="5"/>
        <v>1096477500</v>
      </c>
      <c r="F244" s="87">
        <f t="shared" si="5"/>
        <v>1089275349.28</v>
      </c>
      <c r="G244" s="83"/>
      <c r="H244" s="83"/>
      <c r="I244" s="35"/>
      <c r="J244" s="35"/>
      <c r="K244" s="35"/>
      <c r="L244" s="88"/>
      <c r="M244" s="71">
        <v>155366100</v>
      </c>
      <c r="N244" s="43">
        <v>154550254.62</v>
      </c>
      <c r="O244" s="45">
        <v>50576000</v>
      </c>
      <c r="P244" s="45">
        <v>48774810</v>
      </c>
      <c r="Q244" s="43">
        <v>131762000</v>
      </c>
      <c r="R244" s="43">
        <v>131761054</v>
      </c>
      <c r="S244" s="43"/>
      <c r="T244" s="43"/>
      <c r="U244" s="43"/>
      <c r="V244" s="43"/>
      <c r="W244" s="43"/>
      <c r="X244" s="43"/>
      <c r="Y244" s="43">
        <v>29517000</v>
      </c>
      <c r="Z244" s="43">
        <v>29515948</v>
      </c>
      <c r="AA244" s="43">
        <v>226775000</v>
      </c>
      <c r="AB244" s="43">
        <v>222275102</v>
      </c>
      <c r="AC244" s="43">
        <v>123824000</v>
      </c>
      <c r="AD244" s="43">
        <v>123823892.98</v>
      </c>
      <c r="AE244" s="43">
        <v>69314000</v>
      </c>
      <c r="AF244" s="43">
        <v>69313876.939999998</v>
      </c>
      <c r="AG244" s="43">
        <v>148480000</v>
      </c>
      <c r="AH244" s="43">
        <v>148397336.91</v>
      </c>
      <c r="AI244" s="45"/>
      <c r="AJ244" s="45"/>
      <c r="AK244" s="121">
        <v>160863400</v>
      </c>
      <c r="AL244" s="121">
        <v>160863073.83000001</v>
      </c>
      <c r="AM244" s="70"/>
      <c r="AN244" s="70"/>
    </row>
    <row r="245" spans="1:40" ht="20.25" customHeight="1">
      <c r="A245" s="28" t="s">
        <v>545</v>
      </c>
      <c r="B245" s="29"/>
      <c r="C245" s="29"/>
      <c r="D245" s="23"/>
      <c r="E245" s="30">
        <f t="shared" si="5"/>
        <v>824652600</v>
      </c>
      <c r="F245" s="30">
        <f t="shared" si="5"/>
        <v>819746265.37</v>
      </c>
      <c r="G245" s="83"/>
      <c r="H245" s="84"/>
      <c r="I245" s="35"/>
      <c r="J245" s="40"/>
      <c r="K245" s="35"/>
      <c r="L245" s="36"/>
      <c r="M245" s="71">
        <v>74336500</v>
      </c>
      <c r="N245" s="44">
        <v>73520851.620000005</v>
      </c>
      <c r="O245" s="160">
        <v>31815000</v>
      </c>
      <c r="P245" s="161">
        <v>31814832</v>
      </c>
      <c r="Q245" s="43">
        <v>112833000</v>
      </c>
      <c r="R245" s="44">
        <v>112832054</v>
      </c>
      <c r="S245" s="43"/>
      <c r="T245" s="44"/>
      <c r="U245" s="43"/>
      <c r="V245" s="44"/>
      <c r="W245" s="43"/>
      <c r="X245" s="44"/>
      <c r="Y245" s="43">
        <v>26131000</v>
      </c>
      <c r="Z245" s="44">
        <v>26130104</v>
      </c>
      <c r="AA245" s="35">
        <v>209537000</v>
      </c>
      <c r="AB245" s="44">
        <v>205530692</v>
      </c>
      <c r="AC245" s="35">
        <v>64365600</v>
      </c>
      <c r="AD245" s="40">
        <v>64365592.979999997</v>
      </c>
      <c r="AE245" s="43">
        <v>63707000</v>
      </c>
      <c r="AF245" s="40">
        <v>63706911.939999998</v>
      </c>
      <c r="AG245" s="43">
        <v>93605000</v>
      </c>
      <c r="AH245" s="44">
        <v>93522761</v>
      </c>
      <c r="AI245" s="45"/>
      <c r="AJ245" s="38"/>
      <c r="AK245" s="121">
        <v>148322500</v>
      </c>
      <c r="AL245" s="122">
        <v>148322465.83000001</v>
      </c>
      <c r="AM245" s="70"/>
      <c r="AN245" s="23"/>
    </row>
    <row r="246" spans="1:40" ht="20.25" customHeight="1">
      <c r="A246" s="126" t="s">
        <v>582</v>
      </c>
      <c r="B246" s="91"/>
      <c r="C246" s="91"/>
      <c r="D246" s="23"/>
      <c r="E246" s="30">
        <f t="shared" si="5"/>
        <v>11925200</v>
      </c>
      <c r="F246" s="30">
        <f t="shared" si="5"/>
        <v>11925200</v>
      </c>
      <c r="G246" s="83"/>
      <c r="H246" s="84"/>
      <c r="I246" s="35"/>
      <c r="J246" s="40"/>
      <c r="K246" s="35"/>
      <c r="L246" s="36"/>
      <c r="M246" s="71"/>
      <c r="N246" s="44"/>
      <c r="O246" s="160"/>
      <c r="P246" s="161"/>
      <c r="Q246" s="43"/>
      <c r="R246" s="44"/>
      <c r="S246" s="43"/>
      <c r="T246" s="44"/>
      <c r="U246" s="43"/>
      <c r="V246" s="44"/>
      <c r="W246" s="43"/>
      <c r="X246" s="44"/>
      <c r="Y246" s="43"/>
      <c r="Z246" s="44"/>
      <c r="AA246" s="35"/>
      <c r="AB246" s="44"/>
      <c r="AC246" s="35"/>
      <c r="AD246" s="40"/>
      <c r="AE246" s="43"/>
      <c r="AF246" s="40"/>
      <c r="AG246" s="43"/>
      <c r="AH246" s="44"/>
      <c r="AI246" s="45"/>
      <c r="AJ246" s="38"/>
      <c r="AK246" s="121">
        <v>11925200</v>
      </c>
      <c r="AL246" s="122">
        <v>11925200</v>
      </c>
      <c r="AM246" s="70"/>
      <c r="AN246" s="23"/>
    </row>
    <row r="247" spans="1:40" ht="20.25" customHeight="1">
      <c r="A247" s="162" t="s">
        <v>585</v>
      </c>
      <c r="B247" s="163"/>
      <c r="C247" s="163"/>
      <c r="D247" s="23"/>
      <c r="E247" s="30">
        <f t="shared" si="5"/>
        <v>200441300</v>
      </c>
      <c r="F247" s="30">
        <f t="shared" si="5"/>
        <v>198145583.91</v>
      </c>
      <c r="G247" s="164"/>
      <c r="H247" s="164"/>
      <c r="I247" s="165"/>
      <c r="J247" s="165"/>
      <c r="K247" s="165"/>
      <c r="L247" s="166"/>
      <c r="M247" s="152">
        <v>81029600</v>
      </c>
      <c r="N247" s="44">
        <v>81029403</v>
      </c>
      <c r="O247" s="38">
        <v>18761000</v>
      </c>
      <c r="P247" s="38">
        <v>16959978</v>
      </c>
      <c r="Q247" s="165">
        <v>18929000</v>
      </c>
      <c r="R247" s="165">
        <v>18929000</v>
      </c>
      <c r="S247" s="165"/>
      <c r="T247" s="165"/>
      <c r="U247" s="165"/>
      <c r="V247" s="165"/>
      <c r="W247" s="167"/>
      <c r="X247" s="165"/>
      <c r="Y247" s="167">
        <v>3386000</v>
      </c>
      <c r="Z247" s="165">
        <v>3385844</v>
      </c>
      <c r="AA247" s="43">
        <v>17238000</v>
      </c>
      <c r="AB247" s="44">
        <v>16744410</v>
      </c>
      <c r="AC247" s="165"/>
      <c r="AD247" s="165"/>
      <c r="AE247" s="44">
        <v>5607000</v>
      </c>
      <c r="AF247" s="44">
        <v>5606965</v>
      </c>
      <c r="AG247" s="165">
        <v>54875000</v>
      </c>
      <c r="AH247" s="165">
        <v>54874575.909999996</v>
      </c>
      <c r="AI247" s="165"/>
      <c r="AJ247" s="165"/>
      <c r="AK247" s="121">
        <v>615700</v>
      </c>
      <c r="AL247" s="122">
        <v>615408</v>
      </c>
      <c r="AM247" s="70"/>
      <c r="AN247" s="23"/>
    </row>
    <row r="248" spans="1:40" ht="27.75" customHeight="1">
      <c r="A248" s="28" t="s">
        <v>523</v>
      </c>
      <c r="B248" s="29"/>
      <c r="C248" s="29"/>
      <c r="D248" s="23"/>
      <c r="E248" s="30">
        <f t="shared" si="5"/>
        <v>59458400</v>
      </c>
      <c r="F248" s="30">
        <f t="shared" si="5"/>
        <v>59458300</v>
      </c>
      <c r="G248" s="168"/>
      <c r="H248" s="169"/>
      <c r="I248" s="35"/>
      <c r="J248" s="40"/>
      <c r="K248" s="35"/>
      <c r="L248" s="36"/>
      <c r="M248" s="71"/>
      <c r="N248" s="44"/>
      <c r="O248" s="39"/>
      <c r="P248" s="32"/>
      <c r="Q248" s="43"/>
      <c r="R248" s="44"/>
      <c r="S248" s="43"/>
      <c r="T248" s="44"/>
      <c r="U248" s="43"/>
      <c r="V248" s="44"/>
      <c r="W248" s="43"/>
      <c r="X248" s="44"/>
      <c r="Y248" s="43"/>
      <c r="Z248" s="44"/>
      <c r="AA248" s="35"/>
      <c r="AB248" s="44"/>
      <c r="AC248" s="35">
        <v>59458400</v>
      </c>
      <c r="AD248" s="40">
        <v>59458300</v>
      </c>
      <c r="AE248" s="43"/>
      <c r="AF248" s="44"/>
      <c r="AG248" s="43"/>
      <c r="AH248" s="44"/>
      <c r="AI248" s="45"/>
      <c r="AJ248" s="38"/>
      <c r="AK248" s="46"/>
      <c r="AL248" s="72"/>
      <c r="AM248" s="70"/>
      <c r="AN248" s="23"/>
    </row>
    <row r="249" spans="1:40" ht="30" customHeight="1">
      <c r="A249" s="132" t="s">
        <v>586</v>
      </c>
      <c r="B249" s="133"/>
      <c r="C249" s="133"/>
      <c r="D249" s="23"/>
      <c r="E249" s="30">
        <f t="shared" si="5"/>
        <v>0</v>
      </c>
      <c r="F249" s="30">
        <f t="shared" si="5"/>
        <v>0</v>
      </c>
      <c r="G249" s="168"/>
      <c r="H249" s="169"/>
      <c r="I249" s="35"/>
      <c r="J249" s="40"/>
      <c r="K249" s="35"/>
      <c r="L249" s="36"/>
      <c r="M249" s="71"/>
      <c r="N249" s="44"/>
      <c r="O249" s="39"/>
      <c r="P249" s="32"/>
      <c r="Q249" s="43"/>
      <c r="R249" s="44"/>
      <c r="S249" s="43"/>
      <c r="T249" s="44"/>
      <c r="U249" s="43"/>
      <c r="V249" s="44"/>
      <c r="W249" s="43"/>
      <c r="X249" s="44"/>
      <c r="Y249" s="43"/>
      <c r="Z249" s="44"/>
      <c r="AA249" s="43"/>
      <c r="AB249" s="44"/>
      <c r="AC249" s="43"/>
      <c r="AD249" s="44"/>
      <c r="AE249" s="43"/>
      <c r="AF249" s="44"/>
      <c r="AG249" s="43"/>
      <c r="AH249" s="44"/>
      <c r="AI249" s="45"/>
      <c r="AJ249" s="38"/>
      <c r="AK249" s="46"/>
      <c r="AL249" s="72"/>
      <c r="AM249" s="70"/>
      <c r="AN249" s="23"/>
    </row>
    <row r="250" spans="1:40" ht="45.75" customHeight="1">
      <c r="A250" s="50" t="s">
        <v>587</v>
      </c>
      <c r="B250" s="29"/>
      <c r="C250" s="29"/>
      <c r="D250" s="23"/>
      <c r="E250" s="51">
        <f t="shared" si="5"/>
        <v>4750283600</v>
      </c>
      <c r="F250" s="51">
        <f t="shared" si="5"/>
        <v>4748506663.7200003</v>
      </c>
      <c r="G250" s="170"/>
      <c r="H250" s="170"/>
      <c r="I250" s="53"/>
      <c r="J250" s="53"/>
      <c r="K250" s="53"/>
      <c r="L250" s="54"/>
      <c r="M250" s="55">
        <v>279887700</v>
      </c>
      <c r="N250" s="56">
        <v>279887640.98000002</v>
      </c>
      <c r="O250" s="56"/>
      <c r="P250" s="56"/>
      <c r="Q250" s="53">
        <v>1222983000</v>
      </c>
      <c r="R250" s="53">
        <v>1222983000</v>
      </c>
      <c r="S250" s="56">
        <v>168764000</v>
      </c>
      <c r="T250" s="56">
        <v>168761591.86000001</v>
      </c>
      <c r="U250" s="56"/>
      <c r="V250" s="56"/>
      <c r="W250" s="56">
        <v>553397700</v>
      </c>
      <c r="X250" s="56">
        <v>553394619.25</v>
      </c>
      <c r="Y250" s="56"/>
      <c r="Z250" s="56"/>
      <c r="AA250" s="53">
        <v>460139000</v>
      </c>
      <c r="AB250" s="56">
        <v>459736740.25999999</v>
      </c>
      <c r="AC250" s="53">
        <v>759973000</v>
      </c>
      <c r="AD250" s="53">
        <v>759970939.75</v>
      </c>
      <c r="AE250" s="56"/>
      <c r="AF250" s="56"/>
      <c r="AG250" s="56">
        <v>281270000</v>
      </c>
      <c r="AH250" s="56">
        <v>279903750.10000002</v>
      </c>
      <c r="AI250" s="57">
        <v>536698000</v>
      </c>
      <c r="AJ250" s="57">
        <v>536697181.51999998</v>
      </c>
      <c r="AK250" s="121">
        <v>487171200</v>
      </c>
      <c r="AL250" s="171">
        <v>487171200</v>
      </c>
      <c r="AM250" s="70"/>
      <c r="AN250" s="23"/>
    </row>
    <row r="251" spans="1:40" ht="30" customHeight="1">
      <c r="A251" s="60" t="s">
        <v>499</v>
      </c>
      <c r="B251" s="29"/>
      <c r="C251" s="29"/>
      <c r="D251" s="130" t="s">
        <v>476</v>
      </c>
      <c r="E251" s="62">
        <f t="shared" si="5"/>
        <v>4360429400</v>
      </c>
      <c r="F251" s="62">
        <f t="shared" si="5"/>
        <v>4358658074.5900002</v>
      </c>
      <c r="G251" s="172"/>
      <c r="H251" s="172"/>
      <c r="I251" s="64"/>
      <c r="J251" s="64"/>
      <c r="K251" s="64"/>
      <c r="L251" s="65"/>
      <c r="M251" s="66">
        <v>251898900</v>
      </c>
      <c r="N251" s="63">
        <v>251898876.88</v>
      </c>
      <c r="O251" s="63"/>
      <c r="P251" s="63"/>
      <c r="Q251" s="64">
        <v>1127186000</v>
      </c>
      <c r="R251" s="64">
        <v>1127186000</v>
      </c>
      <c r="S251" s="63">
        <v>151886000</v>
      </c>
      <c r="T251" s="63">
        <v>151885432.66999999</v>
      </c>
      <c r="U251" s="63"/>
      <c r="V251" s="63"/>
      <c r="W251" s="63">
        <v>500058000</v>
      </c>
      <c r="X251" s="63">
        <v>500055157.26999998</v>
      </c>
      <c r="Y251" s="63"/>
      <c r="Z251" s="63"/>
      <c r="AA251" s="64">
        <v>393372000</v>
      </c>
      <c r="AB251" s="63">
        <v>392971711.37</v>
      </c>
      <c r="AC251" s="64">
        <v>683975000</v>
      </c>
      <c r="AD251" s="64">
        <v>683973839.78999996</v>
      </c>
      <c r="AE251" s="63"/>
      <c r="AF251" s="63"/>
      <c r="AG251" s="63">
        <v>253279000</v>
      </c>
      <c r="AH251" s="63">
        <v>251913375.09</v>
      </c>
      <c r="AI251" s="68">
        <v>517937000</v>
      </c>
      <c r="AJ251" s="68">
        <v>517936181.51999998</v>
      </c>
      <c r="AK251" s="121">
        <v>480837500</v>
      </c>
      <c r="AL251" s="173">
        <v>480837500</v>
      </c>
      <c r="AM251" s="70"/>
      <c r="AN251" s="23"/>
    </row>
    <row r="252" spans="1:40" ht="36.75" customHeight="1">
      <c r="A252" s="28" t="s">
        <v>565</v>
      </c>
      <c r="B252" s="29"/>
      <c r="C252" s="29"/>
      <c r="D252" s="130"/>
      <c r="E252" s="30">
        <f t="shared" si="5"/>
        <v>4360429400</v>
      </c>
      <c r="F252" s="30">
        <f t="shared" si="5"/>
        <v>4358658074.5900002</v>
      </c>
      <c r="G252" s="168"/>
      <c r="H252" s="169"/>
      <c r="I252" s="35"/>
      <c r="J252" s="40"/>
      <c r="K252" s="35"/>
      <c r="L252" s="36"/>
      <c r="M252" s="71">
        <v>251898900</v>
      </c>
      <c r="N252" s="44">
        <v>251898876.88</v>
      </c>
      <c r="O252" s="43"/>
      <c r="P252" s="44"/>
      <c r="Q252" s="35">
        <v>1127186000</v>
      </c>
      <c r="R252" s="40">
        <v>1127186000</v>
      </c>
      <c r="S252" s="43">
        <v>151886000</v>
      </c>
      <c r="T252" s="44">
        <v>151885432.66999999</v>
      </c>
      <c r="U252" s="43"/>
      <c r="V252" s="44"/>
      <c r="W252" s="43">
        <v>500058000</v>
      </c>
      <c r="X252" s="44">
        <v>500055157.26999998</v>
      </c>
      <c r="Y252" s="43"/>
      <c r="Z252" s="44"/>
      <c r="AA252" s="35">
        <v>393372000</v>
      </c>
      <c r="AB252" s="44">
        <v>392971711.37</v>
      </c>
      <c r="AC252" s="35">
        <v>683975000</v>
      </c>
      <c r="AD252" s="40">
        <v>683973839.78999996</v>
      </c>
      <c r="AE252" s="43"/>
      <c r="AF252" s="44"/>
      <c r="AG252" s="43">
        <v>253279000</v>
      </c>
      <c r="AH252" s="44">
        <v>251913375.09</v>
      </c>
      <c r="AI252" s="45">
        <v>517937000</v>
      </c>
      <c r="AJ252" s="38">
        <v>517936181.51999998</v>
      </c>
      <c r="AK252" s="121">
        <v>480837500</v>
      </c>
      <c r="AL252" s="122">
        <v>480837500</v>
      </c>
      <c r="AM252" s="70"/>
      <c r="AN252" s="23"/>
    </row>
    <row r="253" spans="1:40" ht="19.5" customHeight="1">
      <c r="A253" s="73" t="s">
        <v>501</v>
      </c>
      <c r="B253" s="29"/>
      <c r="C253" s="29"/>
      <c r="D253" s="130" t="s">
        <v>476</v>
      </c>
      <c r="E253" s="74">
        <f t="shared" si="5"/>
        <v>389854200</v>
      </c>
      <c r="F253" s="74">
        <f t="shared" si="5"/>
        <v>389848589.12999994</v>
      </c>
      <c r="G253" s="174"/>
      <c r="H253" s="174"/>
      <c r="I253" s="76"/>
      <c r="J253" s="76"/>
      <c r="K253" s="76"/>
      <c r="L253" s="77"/>
      <c r="M253" s="78">
        <v>27988800</v>
      </c>
      <c r="N253" s="79">
        <v>27988764.100000001</v>
      </c>
      <c r="O253" s="79"/>
      <c r="P253" s="79"/>
      <c r="Q253" s="76">
        <v>95797000</v>
      </c>
      <c r="R253" s="76">
        <v>95797000</v>
      </c>
      <c r="S253" s="79">
        <v>16878000</v>
      </c>
      <c r="T253" s="79">
        <v>16876159.190000001</v>
      </c>
      <c r="U253" s="79"/>
      <c r="V253" s="79"/>
      <c r="W253" s="79">
        <v>53339700</v>
      </c>
      <c r="X253" s="79">
        <v>53339461.979999997</v>
      </c>
      <c r="Y253" s="79"/>
      <c r="Z253" s="79"/>
      <c r="AA253" s="76">
        <v>66767000</v>
      </c>
      <c r="AB253" s="79">
        <v>66765028.890000001</v>
      </c>
      <c r="AC253" s="76">
        <v>75998000</v>
      </c>
      <c r="AD253" s="76">
        <v>75997099.959999993</v>
      </c>
      <c r="AE253" s="79"/>
      <c r="AF253" s="79"/>
      <c r="AG253" s="79">
        <v>27991000</v>
      </c>
      <c r="AH253" s="79">
        <v>27990375.010000002</v>
      </c>
      <c r="AI253" s="80">
        <v>18761000</v>
      </c>
      <c r="AJ253" s="80">
        <v>18761000</v>
      </c>
      <c r="AK253" s="121">
        <v>6333700</v>
      </c>
      <c r="AL253" s="175">
        <v>6333700</v>
      </c>
      <c r="AM253" s="70"/>
      <c r="AN253" s="23"/>
    </row>
    <row r="254" spans="1:40" ht="36.75" customHeight="1">
      <c r="A254" s="28" t="s">
        <v>565</v>
      </c>
      <c r="B254" s="29"/>
      <c r="C254" s="29"/>
      <c r="D254" s="23"/>
      <c r="E254" s="30">
        <f t="shared" si="5"/>
        <v>389854200</v>
      </c>
      <c r="F254" s="30">
        <f t="shared" si="5"/>
        <v>389848589.12999994</v>
      </c>
      <c r="G254" s="168"/>
      <c r="H254" s="169"/>
      <c r="I254" s="35"/>
      <c r="J254" s="40"/>
      <c r="K254" s="35"/>
      <c r="L254" s="36"/>
      <c r="M254" s="71">
        <v>27988800</v>
      </c>
      <c r="N254" s="44">
        <v>27988764.100000001</v>
      </c>
      <c r="O254" s="43"/>
      <c r="P254" s="44"/>
      <c r="Q254" s="35">
        <v>95797000</v>
      </c>
      <c r="R254" s="40">
        <v>95797000</v>
      </c>
      <c r="S254" s="43">
        <v>16878000</v>
      </c>
      <c r="T254" s="44">
        <v>16876159.190000001</v>
      </c>
      <c r="U254" s="43"/>
      <c r="V254" s="44"/>
      <c r="W254" s="43">
        <v>53339700</v>
      </c>
      <c r="X254" s="44">
        <v>53339461.979999997</v>
      </c>
      <c r="Y254" s="43"/>
      <c r="Z254" s="44"/>
      <c r="AA254" s="35">
        <v>66767000</v>
      </c>
      <c r="AB254" s="44">
        <v>66765028.890000001</v>
      </c>
      <c r="AC254" s="35">
        <v>75998000</v>
      </c>
      <c r="AD254" s="40">
        <v>75997099.959999993</v>
      </c>
      <c r="AE254" s="43"/>
      <c r="AF254" s="44"/>
      <c r="AG254" s="43">
        <v>27991000</v>
      </c>
      <c r="AH254" s="44">
        <v>27990375.010000002</v>
      </c>
      <c r="AI254" s="45">
        <v>18761000</v>
      </c>
      <c r="AJ254" s="38">
        <v>18761000</v>
      </c>
      <c r="AK254" s="121">
        <v>6333700</v>
      </c>
      <c r="AL254" s="122">
        <v>6333700</v>
      </c>
      <c r="AM254" s="70"/>
      <c r="AN254" s="23"/>
    </row>
    <row r="255" spans="1:40" ht="27" customHeight="1">
      <c r="A255" s="50" t="s">
        <v>588</v>
      </c>
      <c r="B255" s="29"/>
      <c r="C255" s="29"/>
      <c r="D255" s="23"/>
      <c r="E255" s="51">
        <f t="shared" si="5"/>
        <v>538000000</v>
      </c>
      <c r="F255" s="51">
        <f t="shared" si="5"/>
        <v>538000000</v>
      </c>
      <c r="G255" s="170"/>
      <c r="H255" s="170"/>
      <c r="I255" s="53"/>
      <c r="J255" s="53"/>
      <c r="K255" s="53"/>
      <c r="L255" s="54"/>
      <c r="M255" s="55"/>
      <c r="N255" s="56"/>
      <c r="O255" s="56"/>
      <c r="P255" s="56"/>
      <c r="Q255" s="53"/>
      <c r="R255" s="53"/>
      <c r="S255" s="56"/>
      <c r="T255" s="56"/>
      <c r="U255" s="56"/>
      <c r="V255" s="56"/>
      <c r="W255" s="56"/>
      <c r="X255" s="56"/>
      <c r="Y255" s="56"/>
      <c r="Z255" s="56"/>
      <c r="AA255" s="53"/>
      <c r="AB255" s="56"/>
      <c r="AC255" s="53">
        <v>538000000</v>
      </c>
      <c r="AD255" s="53">
        <v>538000000</v>
      </c>
      <c r="AE255" s="56"/>
      <c r="AF255" s="56"/>
      <c r="AG255" s="56"/>
      <c r="AH255" s="56"/>
      <c r="AI255" s="57"/>
      <c r="AJ255" s="57"/>
      <c r="AK255" s="46"/>
      <c r="AL255" s="72"/>
      <c r="AM255" s="70"/>
      <c r="AN255" s="23"/>
    </row>
    <row r="256" spans="1:40" ht="25.5" customHeight="1">
      <c r="A256" s="73" t="s">
        <v>501</v>
      </c>
      <c r="B256" s="29"/>
      <c r="C256" s="29"/>
      <c r="D256" s="130" t="s">
        <v>476</v>
      </c>
      <c r="E256" s="74">
        <f t="shared" si="5"/>
        <v>538000000</v>
      </c>
      <c r="F256" s="74">
        <f t="shared" si="5"/>
        <v>538000000</v>
      </c>
      <c r="G256" s="174"/>
      <c r="H256" s="174"/>
      <c r="I256" s="76"/>
      <c r="J256" s="76"/>
      <c r="K256" s="76"/>
      <c r="L256" s="77"/>
      <c r="M256" s="78"/>
      <c r="N256" s="79"/>
      <c r="O256" s="79"/>
      <c r="P256" s="79"/>
      <c r="Q256" s="76"/>
      <c r="R256" s="76"/>
      <c r="S256" s="79"/>
      <c r="T256" s="79"/>
      <c r="U256" s="79"/>
      <c r="V256" s="79"/>
      <c r="W256" s="79"/>
      <c r="X256" s="79"/>
      <c r="Y256" s="79"/>
      <c r="Z256" s="79"/>
      <c r="AA256" s="76"/>
      <c r="AB256" s="79"/>
      <c r="AC256" s="76">
        <v>538000000</v>
      </c>
      <c r="AD256" s="76">
        <v>538000000</v>
      </c>
      <c r="AE256" s="79"/>
      <c r="AF256" s="79"/>
      <c r="AG256" s="79"/>
      <c r="AH256" s="79"/>
      <c r="AI256" s="80"/>
      <c r="AJ256" s="80"/>
      <c r="AK256" s="46"/>
      <c r="AL256" s="72"/>
      <c r="AM256" s="70"/>
      <c r="AN256" s="23"/>
    </row>
    <row r="257" spans="1:40" ht="26.25" customHeight="1">
      <c r="A257" s="28" t="s">
        <v>589</v>
      </c>
      <c r="B257" s="29"/>
      <c r="C257" s="29"/>
      <c r="D257" s="23"/>
      <c r="E257" s="30">
        <f t="shared" si="5"/>
        <v>538000000</v>
      </c>
      <c r="F257" s="30">
        <f t="shared" si="5"/>
        <v>538000000</v>
      </c>
      <c r="G257" s="168"/>
      <c r="H257" s="169"/>
      <c r="I257" s="35"/>
      <c r="J257" s="40"/>
      <c r="K257" s="35"/>
      <c r="L257" s="36"/>
      <c r="M257" s="71"/>
      <c r="N257" s="44"/>
      <c r="O257" s="43"/>
      <c r="P257" s="44"/>
      <c r="Q257" s="35"/>
      <c r="R257" s="40"/>
      <c r="S257" s="43"/>
      <c r="T257" s="44"/>
      <c r="U257" s="43"/>
      <c r="V257" s="44"/>
      <c r="W257" s="43"/>
      <c r="X257" s="44"/>
      <c r="Y257" s="43"/>
      <c r="Z257" s="44"/>
      <c r="AA257" s="35"/>
      <c r="AB257" s="44"/>
      <c r="AC257" s="35">
        <v>538000000</v>
      </c>
      <c r="AD257" s="40">
        <v>538000000</v>
      </c>
      <c r="AE257" s="43"/>
      <c r="AF257" s="44"/>
      <c r="AG257" s="43"/>
      <c r="AH257" s="44"/>
      <c r="AI257" s="45"/>
      <c r="AJ257" s="38"/>
      <c r="AK257" s="46"/>
      <c r="AL257" s="72"/>
      <c r="AM257" s="70"/>
      <c r="AN257" s="23"/>
    </row>
    <row r="258" spans="1:40" ht="36.75" customHeight="1">
      <c r="A258" s="50" t="s">
        <v>590</v>
      </c>
      <c r="B258" s="29"/>
      <c r="C258" s="29"/>
      <c r="D258" s="23"/>
      <c r="E258" s="51">
        <f t="shared" si="5"/>
        <v>12322358300</v>
      </c>
      <c r="F258" s="51">
        <f t="shared" si="5"/>
        <v>12312737242.299999</v>
      </c>
      <c r="G258" s="170"/>
      <c r="H258" s="170"/>
      <c r="I258" s="53"/>
      <c r="J258" s="53"/>
      <c r="K258" s="53">
        <v>4089706000</v>
      </c>
      <c r="L258" s="54">
        <v>4089706000</v>
      </c>
      <c r="M258" s="55">
        <v>178709000</v>
      </c>
      <c r="N258" s="56">
        <v>178709000</v>
      </c>
      <c r="O258" s="52">
        <v>441457000</v>
      </c>
      <c r="P258" s="52">
        <v>431840000</v>
      </c>
      <c r="Q258" s="53">
        <v>807464000</v>
      </c>
      <c r="R258" s="53">
        <v>807463374</v>
      </c>
      <c r="S258" s="56">
        <v>1674638800</v>
      </c>
      <c r="T258" s="56">
        <v>1674636886.3</v>
      </c>
      <c r="U258" s="56">
        <v>1332836000</v>
      </c>
      <c r="V258" s="56">
        <v>1332835670</v>
      </c>
      <c r="W258" s="56"/>
      <c r="X258" s="56"/>
      <c r="Y258" s="56">
        <v>398321000</v>
      </c>
      <c r="Z258" s="56">
        <v>398321000</v>
      </c>
      <c r="AA258" s="56"/>
      <c r="AB258" s="56"/>
      <c r="AC258" s="53">
        <v>26993000</v>
      </c>
      <c r="AD258" s="53">
        <v>26993000</v>
      </c>
      <c r="AE258" s="56">
        <v>739958000</v>
      </c>
      <c r="AF258" s="53">
        <v>739958000</v>
      </c>
      <c r="AG258" s="56">
        <v>1173789000</v>
      </c>
      <c r="AH258" s="56">
        <v>1173787812</v>
      </c>
      <c r="AI258" s="57">
        <v>165592000</v>
      </c>
      <c r="AJ258" s="57">
        <v>165592000</v>
      </c>
      <c r="AK258" s="121">
        <v>1281894500</v>
      </c>
      <c r="AL258" s="171">
        <v>1281894500</v>
      </c>
      <c r="AM258" s="48">
        <v>11000000</v>
      </c>
      <c r="AN258" s="49">
        <v>11000000</v>
      </c>
    </row>
    <row r="259" spans="1:40" ht="18" customHeight="1">
      <c r="A259" s="73" t="s">
        <v>501</v>
      </c>
      <c r="B259" s="29" t="s">
        <v>591</v>
      </c>
      <c r="C259" s="29"/>
      <c r="D259" s="130" t="s">
        <v>476</v>
      </c>
      <c r="E259" s="74">
        <f t="shared" si="5"/>
        <v>12322358300</v>
      </c>
      <c r="F259" s="74">
        <f t="shared" si="5"/>
        <v>12312737242.299999</v>
      </c>
      <c r="G259" s="174"/>
      <c r="H259" s="174"/>
      <c r="I259" s="76"/>
      <c r="J259" s="76"/>
      <c r="K259" s="76">
        <v>4089706000</v>
      </c>
      <c r="L259" s="77">
        <v>4089706000</v>
      </c>
      <c r="M259" s="78">
        <v>178709000</v>
      </c>
      <c r="N259" s="79">
        <v>178709000</v>
      </c>
      <c r="O259" s="75">
        <v>441457000</v>
      </c>
      <c r="P259" s="75">
        <v>431840000</v>
      </c>
      <c r="Q259" s="76">
        <v>807464000</v>
      </c>
      <c r="R259" s="76">
        <v>807463374</v>
      </c>
      <c r="S259" s="79">
        <v>1674638800</v>
      </c>
      <c r="T259" s="79">
        <v>1674636886.3</v>
      </c>
      <c r="U259" s="79">
        <v>1332836000</v>
      </c>
      <c r="V259" s="79">
        <v>1332835670</v>
      </c>
      <c r="W259" s="79"/>
      <c r="X259" s="79"/>
      <c r="Y259" s="79">
        <v>398321000</v>
      </c>
      <c r="Z259" s="79">
        <v>398321000</v>
      </c>
      <c r="AA259" s="79"/>
      <c r="AB259" s="79"/>
      <c r="AC259" s="76">
        <v>26993000</v>
      </c>
      <c r="AD259" s="76">
        <v>26993000</v>
      </c>
      <c r="AE259" s="79">
        <v>739958000</v>
      </c>
      <c r="AF259" s="76">
        <v>739958000</v>
      </c>
      <c r="AG259" s="79">
        <v>1173789000</v>
      </c>
      <c r="AH259" s="79">
        <v>1173787812</v>
      </c>
      <c r="AI259" s="80">
        <v>165592000</v>
      </c>
      <c r="AJ259" s="80">
        <v>165592000</v>
      </c>
      <c r="AK259" s="46">
        <v>1281894500</v>
      </c>
      <c r="AL259" s="81">
        <v>1281894500</v>
      </c>
      <c r="AM259" s="48">
        <v>11000000</v>
      </c>
      <c r="AN259" s="131">
        <v>11000000</v>
      </c>
    </row>
    <row r="260" spans="1:40" ht="36.75" customHeight="1">
      <c r="A260" s="28" t="s">
        <v>592</v>
      </c>
      <c r="B260" s="29"/>
      <c r="C260" s="29"/>
      <c r="D260" s="23"/>
      <c r="E260" s="30">
        <f t="shared" si="5"/>
        <v>10846243600</v>
      </c>
      <c r="F260" s="30">
        <f t="shared" si="5"/>
        <v>10846241110.299999</v>
      </c>
      <c r="G260" s="168"/>
      <c r="H260" s="169"/>
      <c r="I260" s="35"/>
      <c r="J260" s="40"/>
      <c r="K260" s="35">
        <v>4089706000</v>
      </c>
      <c r="L260" s="36">
        <v>4089706000</v>
      </c>
      <c r="M260" s="71">
        <v>178709000</v>
      </c>
      <c r="N260" s="44">
        <v>178709000</v>
      </c>
      <c r="O260" s="39">
        <v>44266000</v>
      </c>
      <c r="P260" s="32">
        <v>44266000</v>
      </c>
      <c r="Q260" s="35">
        <v>632068500</v>
      </c>
      <c r="R260" s="40">
        <v>632068281</v>
      </c>
      <c r="S260" s="43">
        <v>1257454800</v>
      </c>
      <c r="T260" s="44">
        <v>1257453687.3</v>
      </c>
      <c r="U260" s="43">
        <v>1090730000</v>
      </c>
      <c r="V260" s="44">
        <v>1090729830</v>
      </c>
      <c r="W260" s="43"/>
      <c r="X260" s="44"/>
      <c r="Y260" s="43">
        <v>380078000</v>
      </c>
      <c r="Z260" s="44">
        <v>380078000</v>
      </c>
      <c r="AA260" s="43"/>
      <c r="AB260" s="44"/>
      <c r="AC260" s="35">
        <v>21112000</v>
      </c>
      <c r="AD260" s="40">
        <v>21112000</v>
      </c>
      <c r="AE260" s="43">
        <v>609586000</v>
      </c>
      <c r="AF260" s="40">
        <v>609586000</v>
      </c>
      <c r="AG260" s="43">
        <v>1084046800</v>
      </c>
      <c r="AH260" s="44">
        <v>1084045812</v>
      </c>
      <c r="AI260" s="45">
        <v>165592000</v>
      </c>
      <c r="AJ260" s="38">
        <v>165592000</v>
      </c>
      <c r="AK260" s="46">
        <v>1281894500</v>
      </c>
      <c r="AL260" s="72">
        <v>1281894500</v>
      </c>
      <c r="AM260" s="48">
        <v>11000000</v>
      </c>
      <c r="AN260" s="49">
        <v>11000000</v>
      </c>
    </row>
    <row r="261" spans="1:40" ht="43.5" customHeight="1">
      <c r="A261" s="132" t="s">
        <v>593</v>
      </c>
      <c r="B261" s="133"/>
      <c r="C261" s="133"/>
      <c r="D261" s="23"/>
      <c r="E261" s="30">
        <f t="shared" si="5"/>
        <v>653247300</v>
      </c>
      <c r="F261" s="30">
        <f t="shared" si="5"/>
        <v>643629013</v>
      </c>
      <c r="G261" s="168"/>
      <c r="H261" s="169"/>
      <c r="I261" s="35"/>
      <c r="J261" s="40"/>
      <c r="K261" s="43"/>
      <c r="L261" s="85"/>
      <c r="M261" s="71"/>
      <c r="N261" s="44"/>
      <c r="O261" s="39">
        <v>9617000</v>
      </c>
      <c r="P261" s="32">
        <v>0</v>
      </c>
      <c r="Q261" s="35">
        <v>148374500</v>
      </c>
      <c r="R261" s="40">
        <v>148374093</v>
      </c>
      <c r="S261" s="43">
        <v>283182000</v>
      </c>
      <c r="T261" s="44">
        <v>283181391</v>
      </c>
      <c r="U261" s="43">
        <v>114311600</v>
      </c>
      <c r="V261" s="44">
        <v>114311529</v>
      </c>
      <c r="W261" s="43"/>
      <c r="X261" s="44"/>
      <c r="Y261" s="43"/>
      <c r="Z261" s="44"/>
      <c r="AA261" s="43"/>
      <c r="AB261" s="44"/>
      <c r="AC261" s="43"/>
      <c r="AD261" s="44"/>
      <c r="AE261" s="43">
        <v>8020000</v>
      </c>
      <c r="AF261" s="40">
        <v>8020000</v>
      </c>
      <c r="AG261" s="43">
        <v>89742200</v>
      </c>
      <c r="AH261" s="44">
        <v>89742000</v>
      </c>
      <c r="AI261" s="45"/>
      <c r="AJ261" s="38"/>
      <c r="AK261" s="46"/>
      <c r="AL261" s="72"/>
      <c r="AM261" s="70"/>
      <c r="AN261" s="23"/>
    </row>
    <row r="262" spans="1:40" ht="39" customHeight="1">
      <c r="A262" s="28" t="s">
        <v>594</v>
      </c>
      <c r="B262" s="29"/>
      <c r="C262" s="29"/>
      <c r="D262" s="23"/>
      <c r="E262" s="30">
        <f t="shared" si="5"/>
        <v>288817400</v>
      </c>
      <c r="F262" s="30">
        <f t="shared" si="5"/>
        <v>288817119</v>
      </c>
      <c r="G262" s="168"/>
      <c r="H262" s="169"/>
      <c r="I262" s="35"/>
      <c r="J262" s="40"/>
      <c r="K262" s="43"/>
      <c r="L262" s="85"/>
      <c r="M262" s="71"/>
      <c r="N262" s="44"/>
      <c r="O262" s="39"/>
      <c r="P262" s="32"/>
      <c r="Q262" s="35">
        <v>27021000</v>
      </c>
      <c r="R262" s="40">
        <v>27021000</v>
      </c>
      <c r="S262" s="43">
        <v>134002000</v>
      </c>
      <c r="T262" s="44">
        <v>134001808</v>
      </c>
      <c r="U262" s="43">
        <v>127794400</v>
      </c>
      <c r="V262" s="44">
        <v>127794311</v>
      </c>
      <c r="W262" s="43"/>
      <c r="X262" s="44"/>
      <c r="Y262" s="43"/>
      <c r="Z262" s="44"/>
      <c r="AA262" s="43"/>
      <c r="AB262" s="44"/>
      <c r="AC262" s="43"/>
      <c r="AD262" s="44"/>
      <c r="AE262" s="43"/>
      <c r="AF262" s="44"/>
      <c r="AG262" s="43"/>
      <c r="AH262" s="44"/>
      <c r="AI262" s="45"/>
      <c r="AJ262" s="38"/>
      <c r="AK262" s="46"/>
      <c r="AL262" s="72"/>
      <c r="AM262" s="70"/>
      <c r="AN262" s="23"/>
    </row>
    <row r="263" spans="1:40" ht="40.5" customHeight="1">
      <c r="A263" s="132" t="s">
        <v>595</v>
      </c>
      <c r="B263" s="133"/>
      <c r="C263" s="133"/>
      <c r="D263" s="23"/>
      <c r="E263" s="30">
        <f t="shared" ref="E263:F304" si="6">G263+I263+K263+M263+O263+Q263+S263+U263+W263+Y263+AA263+AC263+AE263+AG263+AI263+AK263+AM263</f>
        <v>534050000</v>
      </c>
      <c r="F263" s="30">
        <f t="shared" si="6"/>
        <v>534050000</v>
      </c>
      <c r="G263" s="168"/>
      <c r="H263" s="169"/>
      <c r="I263" s="35"/>
      <c r="J263" s="40"/>
      <c r="K263" s="43"/>
      <c r="L263" s="85"/>
      <c r="M263" s="71"/>
      <c r="N263" s="44"/>
      <c r="O263" s="39">
        <v>387574000</v>
      </c>
      <c r="P263" s="32">
        <v>387574000</v>
      </c>
      <c r="Q263" s="35"/>
      <c r="R263" s="40"/>
      <c r="S263" s="43"/>
      <c r="T263" s="44"/>
      <c r="U263" s="43"/>
      <c r="V263" s="44"/>
      <c r="W263" s="43"/>
      <c r="X263" s="44"/>
      <c r="Y263" s="43">
        <v>18243000</v>
      </c>
      <c r="Z263" s="44">
        <v>18243000</v>
      </c>
      <c r="AA263" s="43"/>
      <c r="AB263" s="44"/>
      <c r="AC263" s="35">
        <v>5881000</v>
      </c>
      <c r="AD263" s="40">
        <v>5881000</v>
      </c>
      <c r="AE263" s="43">
        <v>122352000</v>
      </c>
      <c r="AF263" s="40">
        <v>122352000</v>
      </c>
      <c r="AG263" s="43"/>
      <c r="AH263" s="44"/>
      <c r="AI263" s="45"/>
      <c r="AJ263" s="38"/>
      <c r="AK263" s="46"/>
      <c r="AL263" s="72"/>
      <c r="AM263" s="70"/>
      <c r="AN263" s="23"/>
    </row>
    <row r="264" spans="1:40" ht="82.5" customHeight="1">
      <c r="A264" s="50" t="s">
        <v>596</v>
      </c>
      <c r="B264" s="29"/>
      <c r="C264" s="29"/>
      <c r="D264" s="23"/>
      <c r="E264" s="51">
        <f t="shared" si="6"/>
        <v>6387970900</v>
      </c>
      <c r="F264" s="51">
        <f t="shared" si="6"/>
        <v>6387200213.7099991</v>
      </c>
      <c r="G264" s="52">
        <v>1097210100</v>
      </c>
      <c r="H264" s="52">
        <v>1097209967.1300001</v>
      </c>
      <c r="I264" s="53">
        <v>1472886500</v>
      </c>
      <c r="J264" s="53">
        <v>1472804380</v>
      </c>
      <c r="K264" s="56"/>
      <c r="L264" s="106"/>
      <c r="M264" s="55"/>
      <c r="N264" s="56"/>
      <c r="O264" s="52">
        <v>229201000</v>
      </c>
      <c r="P264" s="52">
        <v>228537241.53</v>
      </c>
      <c r="Q264" s="118">
        <v>190325500</v>
      </c>
      <c r="R264" s="118">
        <v>190325030</v>
      </c>
      <c r="S264" s="56"/>
      <c r="T264" s="56"/>
      <c r="U264" s="56">
        <v>364380200</v>
      </c>
      <c r="V264" s="56">
        <v>364357360.63999999</v>
      </c>
      <c r="W264" s="56">
        <v>2782100</v>
      </c>
      <c r="X264" s="56">
        <v>2782061</v>
      </c>
      <c r="Y264" s="56"/>
      <c r="Z264" s="56"/>
      <c r="AA264" s="53">
        <v>699989000</v>
      </c>
      <c r="AB264" s="56">
        <v>699988994</v>
      </c>
      <c r="AC264" s="53">
        <v>96001600</v>
      </c>
      <c r="AD264" s="53">
        <v>96001455.849999994</v>
      </c>
      <c r="AE264" s="56">
        <v>104020000</v>
      </c>
      <c r="AF264" s="53">
        <v>104018977.23999999</v>
      </c>
      <c r="AG264" s="56">
        <v>807174300</v>
      </c>
      <c r="AH264" s="56">
        <v>807174251</v>
      </c>
      <c r="AI264" s="57"/>
      <c r="AJ264" s="57"/>
      <c r="AK264" s="46">
        <v>1095654200</v>
      </c>
      <c r="AL264" s="72">
        <v>1095654140.3199999</v>
      </c>
      <c r="AM264" s="48">
        <v>228346400</v>
      </c>
      <c r="AN264" s="49">
        <v>228346355</v>
      </c>
    </row>
    <row r="265" spans="1:40" ht="81" customHeight="1">
      <c r="A265" s="73" t="s">
        <v>597</v>
      </c>
      <c r="B265" s="29"/>
      <c r="C265" s="29"/>
      <c r="D265" s="130" t="s">
        <v>476</v>
      </c>
      <c r="E265" s="74">
        <f t="shared" si="6"/>
        <v>6387970900</v>
      </c>
      <c r="F265" s="74">
        <f t="shared" si="6"/>
        <v>6387200213.7099991</v>
      </c>
      <c r="G265" s="75">
        <v>1097210100</v>
      </c>
      <c r="H265" s="75">
        <v>1097209967.1300001</v>
      </c>
      <c r="I265" s="76">
        <v>1472886500</v>
      </c>
      <c r="J265" s="76">
        <v>1472804380</v>
      </c>
      <c r="K265" s="79"/>
      <c r="L265" s="111"/>
      <c r="M265" s="78"/>
      <c r="N265" s="79"/>
      <c r="O265" s="75">
        <v>229201000</v>
      </c>
      <c r="P265" s="75">
        <v>228537241.53</v>
      </c>
      <c r="Q265" s="76">
        <v>190325500</v>
      </c>
      <c r="R265" s="76">
        <v>190325030</v>
      </c>
      <c r="S265" s="79"/>
      <c r="T265" s="79"/>
      <c r="U265" s="79">
        <v>364380200</v>
      </c>
      <c r="V265" s="79">
        <v>364357360.63999999</v>
      </c>
      <c r="W265" s="79">
        <v>2782100</v>
      </c>
      <c r="X265" s="79">
        <v>2782061</v>
      </c>
      <c r="Y265" s="79"/>
      <c r="Z265" s="79"/>
      <c r="AA265" s="76">
        <v>699989000</v>
      </c>
      <c r="AB265" s="79">
        <v>699988994</v>
      </c>
      <c r="AC265" s="76">
        <v>96001600</v>
      </c>
      <c r="AD265" s="76">
        <v>96001455.849999994</v>
      </c>
      <c r="AE265" s="79">
        <v>104020000</v>
      </c>
      <c r="AF265" s="76">
        <v>104018977.23999999</v>
      </c>
      <c r="AG265" s="79">
        <v>807174300</v>
      </c>
      <c r="AH265" s="79">
        <v>807174251</v>
      </c>
      <c r="AI265" s="80"/>
      <c r="AJ265" s="80"/>
      <c r="AK265" s="46">
        <v>1095654200</v>
      </c>
      <c r="AL265" s="72">
        <v>1095654140.3199999</v>
      </c>
      <c r="AM265" s="48">
        <v>228346400</v>
      </c>
      <c r="AN265" s="49">
        <v>228346355</v>
      </c>
    </row>
    <row r="266" spans="1:40" ht="36" customHeight="1">
      <c r="A266" s="28" t="s">
        <v>535</v>
      </c>
      <c r="B266" s="29"/>
      <c r="C266" s="29"/>
      <c r="D266" s="23"/>
      <c r="E266" s="30">
        <f t="shared" si="6"/>
        <v>1235451700</v>
      </c>
      <c r="F266" s="30">
        <f t="shared" si="6"/>
        <v>1235450581.3199999</v>
      </c>
      <c r="G266" s="39">
        <v>13950500</v>
      </c>
      <c r="H266" s="32">
        <v>13950500</v>
      </c>
      <c r="I266" s="43"/>
      <c r="J266" s="44"/>
      <c r="K266" s="43"/>
      <c r="L266" s="85"/>
      <c r="M266" s="71"/>
      <c r="N266" s="44"/>
      <c r="O266" s="39">
        <v>137851000</v>
      </c>
      <c r="P266" s="32">
        <v>137850019</v>
      </c>
      <c r="Q266" s="43"/>
      <c r="R266" s="44"/>
      <c r="S266" s="43"/>
      <c r="T266" s="44"/>
      <c r="U266" s="43">
        <v>189957200</v>
      </c>
      <c r="V266" s="44">
        <v>189957126</v>
      </c>
      <c r="W266" s="43"/>
      <c r="X266" s="44"/>
      <c r="Y266" s="43"/>
      <c r="Z266" s="44"/>
      <c r="AA266" s="35">
        <v>25469000</v>
      </c>
      <c r="AB266" s="44">
        <v>25468994</v>
      </c>
      <c r="AC266" s="43"/>
      <c r="AD266" s="44"/>
      <c r="AE266" s="43">
        <v>60049400</v>
      </c>
      <c r="AF266" s="40">
        <v>60049344</v>
      </c>
      <c r="AG266" s="43">
        <v>471715000</v>
      </c>
      <c r="AH266" s="44">
        <v>471715000</v>
      </c>
      <c r="AI266" s="45"/>
      <c r="AJ266" s="38"/>
      <c r="AK266" s="46">
        <v>336459600</v>
      </c>
      <c r="AL266" s="72">
        <v>336459598.31999999</v>
      </c>
      <c r="AM266" s="70"/>
      <c r="AN266" s="23"/>
    </row>
    <row r="267" spans="1:40" ht="22.5" customHeight="1">
      <c r="A267" s="28" t="s">
        <v>513</v>
      </c>
      <c r="B267" s="29"/>
      <c r="C267" s="29"/>
      <c r="D267" s="23"/>
      <c r="E267" s="30">
        <f t="shared" si="6"/>
        <v>1334618400</v>
      </c>
      <c r="F267" s="30">
        <f t="shared" si="6"/>
        <v>1334618235.1300001</v>
      </c>
      <c r="G267" s="39">
        <v>31503600</v>
      </c>
      <c r="H267" s="32">
        <v>31503583.129999999</v>
      </c>
      <c r="I267" s="35">
        <v>499987500</v>
      </c>
      <c r="J267" s="40">
        <v>499987500</v>
      </c>
      <c r="K267" s="43"/>
      <c r="L267" s="85"/>
      <c r="M267" s="71"/>
      <c r="N267" s="44"/>
      <c r="O267" s="43"/>
      <c r="P267" s="44"/>
      <c r="Q267" s="43"/>
      <c r="R267" s="44"/>
      <c r="S267" s="43"/>
      <c r="T267" s="44"/>
      <c r="U267" s="43">
        <v>2796000</v>
      </c>
      <c r="V267" s="44">
        <v>2796000</v>
      </c>
      <c r="W267" s="43"/>
      <c r="X267" s="44"/>
      <c r="Y267" s="43"/>
      <c r="Z267" s="44"/>
      <c r="AA267" s="35">
        <v>674520000</v>
      </c>
      <c r="AB267" s="44">
        <v>674520000</v>
      </c>
      <c r="AC267" s="35">
        <v>45992000</v>
      </c>
      <c r="AD267" s="40">
        <v>45991910</v>
      </c>
      <c r="AE267" s="43">
        <v>3600000</v>
      </c>
      <c r="AF267" s="40">
        <v>3600000</v>
      </c>
      <c r="AG267" s="43"/>
      <c r="AH267" s="44"/>
      <c r="AI267" s="45"/>
      <c r="AJ267" s="38"/>
      <c r="AK267" s="46">
        <v>73282600</v>
      </c>
      <c r="AL267" s="72">
        <v>73282542</v>
      </c>
      <c r="AM267" s="48">
        <v>2936700</v>
      </c>
      <c r="AN267" s="49">
        <v>2936700</v>
      </c>
    </row>
    <row r="268" spans="1:40" ht="22.5" customHeight="1">
      <c r="A268" s="28" t="s">
        <v>514</v>
      </c>
      <c r="B268" s="29"/>
      <c r="C268" s="29"/>
      <c r="D268" s="23"/>
      <c r="E268" s="30">
        <f t="shared" si="6"/>
        <v>696700</v>
      </c>
      <c r="F268" s="30">
        <f t="shared" si="6"/>
        <v>695733.24</v>
      </c>
      <c r="G268" s="83"/>
      <c r="H268" s="84"/>
      <c r="I268" s="35"/>
      <c r="J268" s="40"/>
      <c r="K268" s="43"/>
      <c r="L268" s="85"/>
      <c r="M268" s="71"/>
      <c r="N268" s="44"/>
      <c r="O268" s="43"/>
      <c r="P268" s="44"/>
      <c r="Q268" s="43"/>
      <c r="R268" s="44"/>
      <c r="S268" s="43"/>
      <c r="T268" s="44"/>
      <c r="U268" s="43"/>
      <c r="V268" s="44"/>
      <c r="W268" s="43"/>
      <c r="X268" s="44"/>
      <c r="Y268" s="43"/>
      <c r="Z268" s="44"/>
      <c r="AA268" s="35"/>
      <c r="AB268" s="44"/>
      <c r="AC268" s="35"/>
      <c r="AD268" s="40"/>
      <c r="AE268" s="43">
        <v>696700</v>
      </c>
      <c r="AF268" s="40">
        <v>695733.24</v>
      </c>
      <c r="AG268" s="43"/>
      <c r="AH268" s="44"/>
      <c r="AI268" s="45"/>
      <c r="AJ268" s="38"/>
      <c r="AK268" s="46"/>
      <c r="AL268" s="72"/>
      <c r="AM268" s="70"/>
      <c r="AN268" s="23"/>
    </row>
    <row r="269" spans="1:40" ht="22.5" customHeight="1">
      <c r="A269" s="132" t="s">
        <v>516</v>
      </c>
      <c r="B269" s="133"/>
      <c r="C269" s="133"/>
      <c r="D269" s="23"/>
      <c r="E269" s="30">
        <f t="shared" si="6"/>
        <v>4454000</v>
      </c>
      <c r="F269" s="30">
        <f t="shared" si="6"/>
        <v>4452587.5</v>
      </c>
      <c r="G269" s="83"/>
      <c r="H269" s="84"/>
      <c r="I269" s="43"/>
      <c r="J269" s="44"/>
      <c r="K269" s="43"/>
      <c r="L269" s="85"/>
      <c r="M269" s="71"/>
      <c r="N269" s="44"/>
      <c r="O269" s="39">
        <v>4454000</v>
      </c>
      <c r="P269" s="32">
        <v>4452587.5</v>
      </c>
      <c r="Q269" s="43"/>
      <c r="R269" s="44"/>
      <c r="S269" s="43"/>
      <c r="T269" s="44"/>
      <c r="U269" s="43"/>
      <c r="V269" s="44"/>
      <c r="W269" s="43"/>
      <c r="X269" s="44"/>
      <c r="Y269" s="43"/>
      <c r="Z269" s="44"/>
      <c r="AA269" s="35"/>
      <c r="AB269" s="44"/>
      <c r="AC269" s="43"/>
      <c r="AD269" s="44"/>
      <c r="AE269" s="43"/>
      <c r="AF269" s="44"/>
      <c r="AG269" s="43"/>
      <c r="AH269" s="44"/>
      <c r="AI269" s="45"/>
      <c r="AJ269" s="38"/>
      <c r="AK269" s="46"/>
      <c r="AL269" s="72"/>
      <c r="AM269" s="70"/>
      <c r="AN269" s="23"/>
    </row>
    <row r="270" spans="1:40" ht="22.5" customHeight="1">
      <c r="A270" s="132" t="s">
        <v>517</v>
      </c>
      <c r="B270" s="133"/>
      <c r="C270" s="133"/>
      <c r="D270" s="23"/>
      <c r="E270" s="30">
        <f t="shared" si="6"/>
        <v>62898000</v>
      </c>
      <c r="F270" s="30">
        <f t="shared" si="6"/>
        <v>62265000</v>
      </c>
      <c r="G270" s="83"/>
      <c r="H270" s="84"/>
      <c r="I270" s="43"/>
      <c r="J270" s="44"/>
      <c r="K270" s="43"/>
      <c r="L270" s="85"/>
      <c r="M270" s="71"/>
      <c r="N270" s="44"/>
      <c r="O270" s="39">
        <v>62898000</v>
      </c>
      <c r="P270" s="32">
        <v>62265000</v>
      </c>
      <c r="Q270" s="43"/>
      <c r="R270" s="44"/>
      <c r="S270" s="43"/>
      <c r="T270" s="44"/>
      <c r="U270" s="43"/>
      <c r="V270" s="44"/>
      <c r="W270" s="43"/>
      <c r="X270" s="44"/>
      <c r="Y270" s="43"/>
      <c r="Z270" s="44"/>
      <c r="AA270" s="43"/>
      <c r="AB270" s="44"/>
      <c r="AC270" s="43"/>
      <c r="AD270" s="44"/>
      <c r="AE270" s="43"/>
      <c r="AF270" s="44"/>
      <c r="AG270" s="43"/>
      <c r="AH270" s="44"/>
      <c r="AI270" s="45"/>
      <c r="AJ270" s="38"/>
      <c r="AK270" s="46"/>
      <c r="AL270" s="72"/>
      <c r="AM270" s="70"/>
      <c r="AN270" s="23"/>
    </row>
    <row r="271" spans="1:40" ht="22.5" customHeight="1">
      <c r="A271" s="28" t="s">
        <v>500</v>
      </c>
      <c r="B271" s="29"/>
      <c r="C271" s="29"/>
      <c r="D271" s="23"/>
      <c r="E271" s="30">
        <f t="shared" si="6"/>
        <v>1075345900</v>
      </c>
      <c r="F271" s="30">
        <f t="shared" si="6"/>
        <v>1075233791.52</v>
      </c>
      <c r="G271" s="39">
        <v>365253800</v>
      </c>
      <c r="H271" s="32">
        <v>365253768</v>
      </c>
      <c r="I271" s="35">
        <v>423153000</v>
      </c>
      <c r="J271" s="40">
        <v>423070880</v>
      </c>
      <c r="K271" s="43"/>
      <c r="L271" s="85"/>
      <c r="M271" s="71"/>
      <c r="N271" s="44"/>
      <c r="O271" s="39">
        <v>23998000</v>
      </c>
      <c r="P271" s="32">
        <v>23969635.030000001</v>
      </c>
      <c r="Q271" s="35">
        <v>53157000</v>
      </c>
      <c r="R271" s="40">
        <v>53156530</v>
      </c>
      <c r="S271" s="43"/>
      <c r="T271" s="44"/>
      <c r="U271" s="43">
        <v>6459000</v>
      </c>
      <c r="V271" s="44">
        <v>6458016.6399999997</v>
      </c>
      <c r="W271" s="43">
        <v>2782100</v>
      </c>
      <c r="X271" s="44">
        <v>2782061</v>
      </c>
      <c r="Y271" s="43"/>
      <c r="Z271" s="44"/>
      <c r="AA271" s="43"/>
      <c r="AB271" s="44"/>
      <c r="AC271" s="35">
        <v>41559400</v>
      </c>
      <c r="AD271" s="40">
        <v>41559345.850000001</v>
      </c>
      <c r="AE271" s="43">
        <v>26173900</v>
      </c>
      <c r="AF271" s="40">
        <v>26173900</v>
      </c>
      <c r="AG271" s="43"/>
      <c r="AH271" s="44"/>
      <c r="AI271" s="45"/>
      <c r="AJ271" s="38"/>
      <c r="AK271" s="46"/>
      <c r="AL271" s="72"/>
      <c r="AM271" s="48">
        <v>132809700</v>
      </c>
      <c r="AN271" s="49">
        <v>132809655</v>
      </c>
    </row>
    <row r="272" spans="1:40" ht="36" customHeight="1">
      <c r="A272" s="28" t="s">
        <v>522</v>
      </c>
      <c r="B272" s="29"/>
      <c r="C272" s="29"/>
      <c r="D272" s="23"/>
      <c r="E272" s="30">
        <f t="shared" si="6"/>
        <v>541367300</v>
      </c>
      <c r="F272" s="30">
        <f t="shared" si="6"/>
        <v>541366487</v>
      </c>
      <c r="G272" s="83"/>
      <c r="H272" s="84"/>
      <c r="I272" s="43"/>
      <c r="J272" s="44"/>
      <c r="K272" s="43"/>
      <c r="L272" s="85"/>
      <c r="M272" s="71"/>
      <c r="N272" s="44"/>
      <c r="O272" s="39"/>
      <c r="P272" s="32"/>
      <c r="Q272" s="43"/>
      <c r="R272" s="44"/>
      <c r="S272" s="43"/>
      <c r="T272" s="44"/>
      <c r="U272" s="43">
        <v>164281000</v>
      </c>
      <c r="V272" s="44">
        <v>164280236</v>
      </c>
      <c r="W272" s="43"/>
      <c r="X272" s="44"/>
      <c r="Y272" s="43"/>
      <c r="Z272" s="44"/>
      <c r="AA272" s="43"/>
      <c r="AB272" s="44"/>
      <c r="AC272" s="43"/>
      <c r="AD272" s="44"/>
      <c r="AE272" s="43"/>
      <c r="AF272" s="44"/>
      <c r="AG272" s="43">
        <v>257459300</v>
      </c>
      <c r="AH272" s="44">
        <v>257459251</v>
      </c>
      <c r="AI272" s="45"/>
      <c r="AJ272" s="38"/>
      <c r="AK272" s="46">
        <v>119627000</v>
      </c>
      <c r="AL272" s="72">
        <v>119627000</v>
      </c>
      <c r="AM272" s="70"/>
      <c r="AN272" s="23"/>
    </row>
    <row r="273" spans="1:44" ht="36" customHeight="1">
      <c r="A273" s="28" t="s">
        <v>536</v>
      </c>
      <c r="B273" s="29"/>
      <c r="C273" s="29"/>
      <c r="D273" s="23"/>
      <c r="E273" s="30">
        <f t="shared" si="6"/>
        <v>579785000</v>
      </c>
      <c r="F273" s="30">
        <f t="shared" si="6"/>
        <v>579785000</v>
      </c>
      <c r="G273" s="83"/>
      <c r="H273" s="84"/>
      <c r="I273" s="43"/>
      <c r="J273" s="44"/>
      <c r="K273" s="43"/>
      <c r="L273" s="85"/>
      <c r="M273" s="71"/>
      <c r="N273" s="44"/>
      <c r="O273" s="39"/>
      <c r="P273" s="32"/>
      <c r="Q273" s="43"/>
      <c r="R273" s="44"/>
      <c r="S273" s="43"/>
      <c r="T273" s="44"/>
      <c r="U273" s="43"/>
      <c r="V273" s="44"/>
      <c r="W273" s="43"/>
      <c r="X273" s="44"/>
      <c r="Y273" s="43"/>
      <c r="Z273" s="44"/>
      <c r="AA273" s="43"/>
      <c r="AB273" s="44"/>
      <c r="AC273" s="43"/>
      <c r="AD273" s="44"/>
      <c r="AE273" s="43">
        <v>13500000</v>
      </c>
      <c r="AF273" s="40">
        <v>13500000</v>
      </c>
      <c r="AG273" s="43"/>
      <c r="AH273" s="44"/>
      <c r="AI273" s="45"/>
      <c r="AJ273" s="38"/>
      <c r="AK273" s="46">
        <v>566285000</v>
      </c>
      <c r="AL273" s="72">
        <v>566285000</v>
      </c>
      <c r="AM273" s="70"/>
      <c r="AN273" s="23"/>
    </row>
    <row r="274" spans="1:44" ht="36" customHeight="1">
      <c r="A274" s="28" t="s">
        <v>524</v>
      </c>
      <c r="B274" s="29"/>
      <c r="C274" s="29"/>
      <c r="D274" s="23"/>
      <c r="E274" s="30">
        <f t="shared" si="6"/>
        <v>1258983900</v>
      </c>
      <c r="F274" s="30">
        <f t="shared" si="6"/>
        <v>1258962798</v>
      </c>
      <c r="G274" s="39">
        <v>470132200</v>
      </c>
      <c r="H274" s="32">
        <v>470132116</v>
      </c>
      <c r="I274" s="35">
        <v>549746000</v>
      </c>
      <c r="J274" s="40">
        <v>549746000</v>
      </c>
      <c r="K274" s="43"/>
      <c r="L274" s="85"/>
      <c r="M274" s="71"/>
      <c r="N274" s="44"/>
      <c r="O274" s="43"/>
      <c r="P274" s="44"/>
      <c r="Q274" s="35">
        <v>137168500</v>
      </c>
      <c r="R274" s="40">
        <v>137168500</v>
      </c>
      <c r="S274" s="43"/>
      <c r="T274" s="44"/>
      <c r="U274" s="43">
        <v>887000</v>
      </c>
      <c r="V274" s="44">
        <v>865982</v>
      </c>
      <c r="W274" s="43"/>
      <c r="X274" s="44"/>
      <c r="Y274" s="43"/>
      <c r="Z274" s="44"/>
      <c r="AA274" s="43"/>
      <c r="AB274" s="44"/>
      <c r="AC274" s="35">
        <v>8450200</v>
      </c>
      <c r="AD274" s="40">
        <v>8450200</v>
      </c>
      <c r="AE274" s="43"/>
      <c r="AF274" s="44"/>
      <c r="AG274" s="43"/>
      <c r="AH274" s="44"/>
      <c r="AI274" s="45"/>
      <c r="AJ274" s="38"/>
      <c r="AK274" s="46"/>
      <c r="AL274" s="72"/>
      <c r="AM274" s="48">
        <v>92600000</v>
      </c>
      <c r="AN274" s="49">
        <v>92600000</v>
      </c>
    </row>
    <row r="275" spans="1:44" ht="47.25" customHeight="1">
      <c r="A275" s="28" t="s">
        <v>530</v>
      </c>
      <c r="B275" s="29"/>
      <c r="C275" s="29"/>
      <c r="D275" s="23"/>
      <c r="E275" s="30">
        <f t="shared" si="6"/>
        <v>294370000</v>
      </c>
      <c r="F275" s="30">
        <f t="shared" si="6"/>
        <v>294370000</v>
      </c>
      <c r="G275" s="39">
        <v>216370000</v>
      </c>
      <c r="H275" s="32">
        <v>216370000</v>
      </c>
      <c r="I275" s="43"/>
      <c r="J275" s="44"/>
      <c r="K275" s="43"/>
      <c r="L275" s="85"/>
      <c r="M275" s="71"/>
      <c r="N275" s="44"/>
      <c r="O275" s="43"/>
      <c r="P275" s="44"/>
      <c r="Q275" s="43"/>
      <c r="R275" s="44"/>
      <c r="S275" s="43"/>
      <c r="T275" s="44"/>
      <c r="U275" s="43"/>
      <c r="V275" s="44"/>
      <c r="W275" s="43"/>
      <c r="X275" s="44"/>
      <c r="Y275" s="43"/>
      <c r="Z275" s="44"/>
      <c r="AA275" s="43"/>
      <c r="AB275" s="44"/>
      <c r="AC275" s="43"/>
      <c r="AD275" s="44"/>
      <c r="AE275" s="43"/>
      <c r="AF275" s="44"/>
      <c r="AG275" s="43">
        <v>78000000</v>
      </c>
      <c r="AH275" s="44">
        <v>78000000</v>
      </c>
      <c r="AI275" s="45"/>
      <c r="AJ275" s="38"/>
      <c r="AK275" s="46"/>
      <c r="AL275" s="72"/>
      <c r="AM275" s="70"/>
      <c r="AN275" s="23"/>
    </row>
    <row r="276" spans="1:44" ht="43.5" customHeight="1">
      <c r="A276" s="50" t="s">
        <v>598</v>
      </c>
      <c r="B276" s="29"/>
      <c r="C276" s="29"/>
      <c r="D276" s="23"/>
      <c r="E276" s="51">
        <f t="shared" si="6"/>
        <v>10631409800</v>
      </c>
      <c r="F276" s="51">
        <f t="shared" si="6"/>
        <v>10619080049.439999</v>
      </c>
      <c r="G276" s="52">
        <v>1312579500</v>
      </c>
      <c r="H276" s="52">
        <v>1312576545.01</v>
      </c>
      <c r="I276" s="53">
        <v>375520100</v>
      </c>
      <c r="J276" s="53">
        <v>372374549.5</v>
      </c>
      <c r="K276" s="53">
        <v>1981793000</v>
      </c>
      <c r="L276" s="54">
        <v>1981792886.9200001</v>
      </c>
      <c r="M276" s="55">
        <v>526017700</v>
      </c>
      <c r="N276" s="56">
        <v>526017622</v>
      </c>
      <c r="O276" s="52">
        <v>426429000</v>
      </c>
      <c r="P276" s="52">
        <v>417576232</v>
      </c>
      <c r="Q276" s="53">
        <v>905387500</v>
      </c>
      <c r="R276" s="53">
        <v>905387300</v>
      </c>
      <c r="S276" s="56">
        <v>431160200</v>
      </c>
      <c r="T276" s="56">
        <v>431160123</v>
      </c>
      <c r="U276" s="56"/>
      <c r="V276" s="56"/>
      <c r="W276" s="56">
        <v>5539400</v>
      </c>
      <c r="X276" s="56">
        <v>5539366.5599999996</v>
      </c>
      <c r="Y276" s="56">
        <v>1884949100</v>
      </c>
      <c r="Z276" s="56">
        <v>1884621743.3599999</v>
      </c>
      <c r="AA276" s="56"/>
      <c r="AB276" s="56"/>
      <c r="AC276" s="56"/>
      <c r="AD276" s="56"/>
      <c r="AE276" s="56">
        <v>210485700</v>
      </c>
      <c r="AF276" s="53">
        <v>210485631.24000001</v>
      </c>
      <c r="AG276" s="56">
        <v>408239000</v>
      </c>
      <c r="AH276" s="56">
        <v>408239000</v>
      </c>
      <c r="AI276" s="57">
        <v>1680783000</v>
      </c>
      <c r="AJ276" s="57">
        <v>1680782678.05</v>
      </c>
      <c r="AK276" s="46">
        <v>184700000</v>
      </c>
      <c r="AL276" s="72">
        <v>184699936.80000001</v>
      </c>
      <c r="AM276" s="48">
        <v>297826600</v>
      </c>
      <c r="AN276" s="49">
        <v>297826435</v>
      </c>
    </row>
    <row r="277" spans="1:44" ht="36" customHeight="1">
      <c r="A277" s="73" t="s">
        <v>599</v>
      </c>
      <c r="B277" s="29" t="s">
        <v>591</v>
      </c>
      <c r="C277" s="29"/>
      <c r="D277" s="130" t="s">
        <v>476</v>
      </c>
      <c r="E277" s="74">
        <f t="shared" si="6"/>
        <v>10631409800</v>
      </c>
      <c r="F277" s="74">
        <f t="shared" si="6"/>
        <v>10619080049.439999</v>
      </c>
      <c r="G277" s="75">
        <v>1312579500</v>
      </c>
      <c r="H277" s="75">
        <v>1312576545.01</v>
      </c>
      <c r="I277" s="76">
        <v>375520100</v>
      </c>
      <c r="J277" s="76">
        <v>372374549.5</v>
      </c>
      <c r="K277" s="76">
        <v>1981793000</v>
      </c>
      <c r="L277" s="77">
        <v>1981792886.9200001</v>
      </c>
      <c r="M277" s="78">
        <v>526017700</v>
      </c>
      <c r="N277" s="79">
        <v>526017622</v>
      </c>
      <c r="O277" s="75">
        <v>426429000</v>
      </c>
      <c r="P277" s="75">
        <v>417576232</v>
      </c>
      <c r="Q277" s="76">
        <v>905387500</v>
      </c>
      <c r="R277" s="76">
        <v>905387300</v>
      </c>
      <c r="S277" s="79">
        <v>431160200</v>
      </c>
      <c r="T277" s="79">
        <v>431160123</v>
      </c>
      <c r="U277" s="79"/>
      <c r="V277" s="79"/>
      <c r="W277" s="79">
        <v>5539400</v>
      </c>
      <c r="X277" s="79">
        <v>5539366.5599999996</v>
      </c>
      <c r="Y277" s="79">
        <v>1884949100</v>
      </c>
      <c r="Z277" s="79">
        <v>1884621743.3599999</v>
      </c>
      <c r="AA277" s="79"/>
      <c r="AB277" s="79"/>
      <c r="AC277" s="79"/>
      <c r="AD277" s="79"/>
      <c r="AE277" s="79">
        <v>210485700</v>
      </c>
      <c r="AF277" s="76">
        <v>210485631.24000001</v>
      </c>
      <c r="AG277" s="79">
        <v>408239000</v>
      </c>
      <c r="AH277" s="79">
        <v>408239000</v>
      </c>
      <c r="AI277" s="80">
        <v>1680783000</v>
      </c>
      <c r="AJ277" s="80">
        <v>1680782678.05</v>
      </c>
      <c r="AK277" s="46">
        <v>184700000</v>
      </c>
      <c r="AL277" s="72">
        <v>184699936.80000001</v>
      </c>
      <c r="AM277" s="48">
        <v>297826600</v>
      </c>
      <c r="AN277" s="49">
        <v>297826435</v>
      </c>
      <c r="AR277" s="82">
        <f>L277+L259</f>
        <v>6071498886.9200001</v>
      </c>
    </row>
    <row r="278" spans="1:44" ht="36" customHeight="1">
      <c r="A278" s="28" t="s">
        <v>534</v>
      </c>
      <c r="B278" s="29"/>
      <c r="C278" s="29"/>
      <c r="D278" s="23"/>
      <c r="E278" s="30">
        <f t="shared" si="6"/>
        <v>31380600</v>
      </c>
      <c r="F278" s="30">
        <f t="shared" si="6"/>
        <v>31380523</v>
      </c>
      <c r="G278" s="83"/>
      <c r="H278" s="84"/>
      <c r="I278" s="35"/>
      <c r="J278" s="40"/>
      <c r="K278" s="35"/>
      <c r="L278" s="36"/>
      <c r="M278" s="71"/>
      <c r="N278" s="44"/>
      <c r="O278" s="39"/>
      <c r="P278" s="32"/>
      <c r="Q278" s="35"/>
      <c r="R278" s="40"/>
      <c r="S278" s="43">
        <v>31380600</v>
      </c>
      <c r="T278" s="44">
        <v>31380523</v>
      </c>
      <c r="U278" s="43"/>
      <c r="V278" s="44"/>
      <c r="W278" s="43"/>
      <c r="X278" s="44"/>
      <c r="Y278" s="43"/>
      <c r="Z278" s="44"/>
      <c r="AA278" s="43"/>
      <c r="AB278" s="44"/>
      <c r="AC278" s="43"/>
      <c r="AD278" s="44"/>
      <c r="AE278" s="43"/>
      <c r="AF278" s="44"/>
      <c r="AG278" s="43"/>
      <c r="AH278" s="44"/>
      <c r="AI278" s="45"/>
      <c r="AJ278" s="38"/>
      <c r="AK278" s="46"/>
      <c r="AL278" s="72"/>
      <c r="AM278" s="70"/>
      <c r="AN278" s="23"/>
    </row>
    <row r="279" spans="1:44" ht="36" customHeight="1">
      <c r="A279" s="28" t="s">
        <v>535</v>
      </c>
      <c r="B279" s="29"/>
      <c r="C279" s="29"/>
      <c r="D279" s="23"/>
      <c r="E279" s="30">
        <f t="shared" si="6"/>
        <v>2624019700</v>
      </c>
      <c r="F279" s="30">
        <f t="shared" si="6"/>
        <v>2624016357.3599997</v>
      </c>
      <c r="G279" s="39">
        <v>426122000</v>
      </c>
      <c r="H279" s="32">
        <v>426119068</v>
      </c>
      <c r="I279" s="35">
        <v>34500000</v>
      </c>
      <c r="J279" s="40">
        <v>34500000</v>
      </c>
      <c r="K279" s="35">
        <v>187304900</v>
      </c>
      <c r="L279" s="36">
        <v>187304820.91999999</v>
      </c>
      <c r="M279" s="71">
        <v>93024300</v>
      </c>
      <c r="N279" s="44">
        <v>93024222</v>
      </c>
      <c r="O279" s="39">
        <v>3200000</v>
      </c>
      <c r="P279" s="32">
        <v>3200000</v>
      </c>
      <c r="Q279" s="35">
        <v>210000000</v>
      </c>
      <c r="R279" s="40">
        <v>209999800</v>
      </c>
      <c r="S279" s="43"/>
      <c r="T279" s="44"/>
      <c r="U279" s="43"/>
      <c r="V279" s="44"/>
      <c r="W279" s="43"/>
      <c r="X279" s="44"/>
      <c r="Y279" s="43">
        <v>904369500</v>
      </c>
      <c r="Z279" s="44">
        <v>904369449.20000005</v>
      </c>
      <c r="AA279" s="43"/>
      <c r="AB279" s="44"/>
      <c r="AC279" s="43"/>
      <c r="AD279" s="44"/>
      <c r="AE279" s="43">
        <v>165983000</v>
      </c>
      <c r="AF279" s="40">
        <v>165982997.24000001</v>
      </c>
      <c r="AG279" s="43"/>
      <c r="AH279" s="44"/>
      <c r="AI279" s="45">
        <v>599516000</v>
      </c>
      <c r="AJ279" s="38">
        <v>599516000</v>
      </c>
      <c r="AK279" s="46"/>
      <c r="AL279" s="72"/>
      <c r="AM279" s="70"/>
      <c r="AN279" s="23"/>
    </row>
    <row r="280" spans="1:44" ht="36" customHeight="1">
      <c r="A280" s="28" t="s">
        <v>513</v>
      </c>
      <c r="B280" s="29"/>
      <c r="C280" s="29"/>
      <c r="D280" s="23"/>
      <c r="E280" s="30">
        <f t="shared" si="6"/>
        <v>83870400</v>
      </c>
      <c r="F280" s="30">
        <f t="shared" si="6"/>
        <v>83543300</v>
      </c>
      <c r="G280" s="83"/>
      <c r="H280" s="84"/>
      <c r="I280" s="35">
        <v>59985000</v>
      </c>
      <c r="J280" s="40">
        <v>59985000</v>
      </c>
      <c r="K280" s="43"/>
      <c r="L280" s="85"/>
      <c r="M280" s="71"/>
      <c r="N280" s="44"/>
      <c r="O280" s="39"/>
      <c r="P280" s="32"/>
      <c r="Q280" s="35"/>
      <c r="R280" s="40"/>
      <c r="S280" s="43">
        <v>15787500</v>
      </c>
      <c r="T280" s="44">
        <v>15787500</v>
      </c>
      <c r="U280" s="43"/>
      <c r="V280" s="44"/>
      <c r="W280" s="43"/>
      <c r="X280" s="44"/>
      <c r="Y280" s="43">
        <v>7599900</v>
      </c>
      <c r="Z280" s="44">
        <v>7272800</v>
      </c>
      <c r="AA280" s="43"/>
      <c r="AB280" s="44"/>
      <c r="AC280" s="43"/>
      <c r="AD280" s="44"/>
      <c r="AE280" s="43">
        <v>498000</v>
      </c>
      <c r="AF280" s="40">
        <v>498000</v>
      </c>
      <c r="AG280" s="43"/>
      <c r="AH280" s="44"/>
      <c r="AI280" s="45"/>
      <c r="AJ280" s="38"/>
      <c r="AK280" s="46"/>
      <c r="AL280" s="72"/>
      <c r="AM280" s="70"/>
      <c r="AN280" s="23"/>
    </row>
    <row r="281" spans="1:44" ht="36" customHeight="1">
      <c r="A281" s="132" t="s">
        <v>516</v>
      </c>
      <c r="B281" s="133"/>
      <c r="C281" s="133"/>
      <c r="D281" s="23"/>
      <c r="E281" s="30">
        <f t="shared" si="6"/>
        <v>137272000</v>
      </c>
      <c r="F281" s="30">
        <f t="shared" si="6"/>
        <v>137272000</v>
      </c>
      <c r="G281" s="83"/>
      <c r="H281" s="84"/>
      <c r="I281" s="43"/>
      <c r="J281" s="44"/>
      <c r="K281" s="35">
        <v>123648000</v>
      </c>
      <c r="L281" s="36">
        <v>123648000</v>
      </c>
      <c r="M281" s="71"/>
      <c r="N281" s="44"/>
      <c r="O281" s="39">
        <v>13624000</v>
      </c>
      <c r="P281" s="32">
        <v>13624000</v>
      </c>
      <c r="Q281" s="43"/>
      <c r="R281" s="44"/>
      <c r="S281" s="43"/>
      <c r="T281" s="44"/>
      <c r="U281" s="43"/>
      <c r="V281" s="44"/>
      <c r="W281" s="43"/>
      <c r="X281" s="44"/>
      <c r="Y281" s="43"/>
      <c r="Z281" s="44"/>
      <c r="AA281" s="43"/>
      <c r="AB281" s="44"/>
      <c r="AC281" s="43"/>
      <c r="AD281" s="44"/>
      <c r="AE281" s="43"/>
      <c r="AF281" s="44"/>
      <c r="AG281" s="43"/>
      <c r="AH281" s="44"/>
      <c r="AI281" s="45"/>
      <c r="AJ281" s="38"/>
      <c r="AK281" s="46"/>
      <c r="AL281" s="72"/>
      <c r="AM281" s="70"/>
      <c r="AN281" s="23"/>
    </row>
    <row r="282" spans="1:44" ht="36" customHeight="1">
      <c r="A282" s="132" t="s">
        <v>517</v>
      </c>
      <c r="B282" s="133"/>
      <c r="C282" s="133"/>
      <c r="D282" s="23"/>
      <c r="E282" s="30">
        <f t="shared" si="6"/>
        <v>84387000</v>
      </c>
      <c r="F282" s="30">
        <f t="shared" si="6"/>
        <v>75537000</v>
      </c>
      <c r="G282" s="83"/>
      <c r="H282" s="84"/>
      <c r="I282" s="43"/>
      <c r="J282" s="44"/>
      <c r="K282" s="43"/>
      <c r="L282" s="85"/>
      <c r="M282" s="71"/>
      <c r="N282" s="44"/>
      <c r="O282" s="39">
        <v>84387000</v>
      </c>
      <c r="P282" s="32">
        <v>75537000</v>
      </c>
      <c r="Q282" s="43"/>
      <c r="R282" s="44"/>
      <c r="S282" s="43"/>
      <c r="T282" s="44"/>
      <c r="U282" s="43"/>
      <c r="V282" s="44"/>
      <c r="W282" s="43"/>
      <c r="X282" s="44"/>
      <c r="Y282" s="43"/>
      <c r="Z282" s="44"/>
      <c r="AA282" s="43"/>
      <c r="AB282" s="44"/>
      <c r="AC282" s="43"/>
      <c r="AD282" s="44"/>
      <c r="AE282" s="43"/>
      <c r="AF282" s="44"/>
      <c r="AG282" s="43"/>
      <c r="AH282" s="44"/>
      <c r="AI282" s="45"/>
      <c r="AJ282" s="38"/>
      <c r="AK282" s="46"/>
      <c r="AL282" s="72"/>
      <c r="AM282" s="70"/>
      <c r="AN282" s="23"/>
    </row>
    <row r="283" spans="1:44" ht="36" customHeight="1">
      <c r="A283" s="28" t="s">
        <v>500</v>
      </c>
      <c r="B283" s="29"/>
      <c r="C283" s="29"/>
      <c r="D283" s="23"/>
      <c r="E283" s="30">
        <f t="shared" si="6"/>
        <v>1849268300</v>
      </c>
      <c r="F283" s="30">
        <f t="shared" si="6"/>
        <v>3801821150.3600001</v>
      </c>
      <c r="G283" s="39">
        <v>20400000</v>
      </c>
      <c r="H283" s="32">
        <v>20400000</v>
      </c>
      <c r="I283" s="35">
        <v>220442500</v>
      </c>
      <c r="J283" s="40">
        <v>2172997000</v>
      </c>
      <c r="K283" s="35">
        <v>495020000</v>
      </c>
      <c r="L283" s="36">
        <v>495020000</v>
      </c>
      <c r="M283" s="71"/>
      <c r="N283" s="44"/>
      <c r="O283" s="39">
        <v>90845000</v>
      </c>
      <c r="P283" s="32">
        <v>90843728</v>
      </c>
      <c r="Q283" s="43"/>
      <c r="R283" s="44"/>
      <c r="S283" s="43">
        <v>140510100</v>
      </c>
      <c r="T283" s="44">
        <v>140510100</v>
      </c>
      <c r="U283" s="43"/>
      <c r="V283" s="44"/>
      <c r="W283" s="43">
        <v>5539400</v>
      </c>
      <c r="X283" s="44">
        <v>5539366.5599999996</v>
      </c>
      <c r="Y283" s="43">
        <v>423374500</v>
      </c>
      <c r="Z283" s="44">
        <v>423374450</v>
      </c>
      <c r="AA283" s="43"/>
      <c r="AB283" s="44"/>
      <c r="AC283" s="43"/>
      <c r="AD283" s="44"/>
      <c r="AE283" s="43">
        <v>44004700</v>
      </c>
      <c r="AF283" s="40">
        <v>44004634</v>
      </c>
      <c r="AG283" s="43"/>
      <c r="AH283" s="44"/>
      <c r="AI283" s="45"/>
      <c r="AJ283" s="38"/>
      <c r="AK283" s="46">
        <v>121305500</v>
      </c>
      <c r="AL283" s="72">
        <v>121305436.8</v>
      </c>
      <c r="AM283" s="48">
        <v>287826600</v>
      </c>
      <c r="AN283" s="49">
        <v>287826435</v>
      </c>
    </row>
    <row r="284" spans="1:44" ht="36" customHeight="1">
      <c r="A284" s="28" t="s">
        <v>522</v>
      </c>
      <c r="B284" s="29"/>
      <c r="C284" s="29"/>
      <c r="D284" s="23"/>
      <c r="E284" s="30">
        <f t="shared" si="6"/>
        <v>726920800</v>
      </c>
      <c r="F284" s="30">
        <f t="shared" si="6"/>
        <v>726920704.15999997</v>
      </c>
      <c r="G284" s="83"/>
      <c r="H284" s="84"/>
      <c r="I284" s="35"/>
      <c r="J284" s="40"/>
      <c r="K284" s="35"/>
      <c r="L284" s="36"/>
      <c r="M284" s="71"/>
      <c r="N284" s="44"/>
      <c r="O284" s="39"/>
      <c r="P284" s="32"/>
      <c r="Q284" s="43"/>
      <c r="R284" s="44"/>
      <c r="S284" s="43">
        <v>193100000</v>
      </c>
      <c r="T284" s="44">
        <v>193100000</v>
      </c>
      <c r="U284" s="43"/>
      <c r="V284" s="44"/>
      <c r="W284" s="43"/>
      <c r="X284" s="44"/>
      <c r="Y284" s="43">
        <v>50037300</v>
      </c>
      <c r="Z284" s="44">
        <v>50037204.159999996</v>
      </c>
      <c r="AA284" s="43"/>
      <c r="AB284" s="44"/>
      <c r="AC284" s="43"/>
      <c r="AD284" s="44"/>
      <c r="AE284" s="43"/>
      <c r="AF284" s="44"/>
      <c r="AG284" s="43">
        <v>108489000</v>
      </c>
      <c r="AH284" s="44">
        <v>108489000</v>
      </c>
      <c r="AI284" s="45">
        <v>311900000</v>
      </c>
      <c r="AJ284" s="38">
        <v>311900000</v>
      </c>
      <c r="AK284" s="46">
        <v>63394500</v>
      </c>
      <c r="AL284" s="72">
        <v>63394500</v>
      </c>
      <c r="AM284" s="70"/>
      <c r="AN284" s="23"/>
    </row>
    <row r="285" spans="1:44" ht="36" customHeight="1">
      <c r="A285" s="28" t="s">
        <v>523</v>
      </c>
      <c r="B285" s="29"/>
      <c r="C285" s="29"/>
      <c r="D285" s="23"/>
      <c r="E285" s="30">
        <f t="shared" si="6"/>
        <v>110000000</v>
      </c>
      <c r="F285" s="30">
        <f t="shared" si="6"/>
        <v>110000000</v>
      </c>
      <c r="G285" s="83"/>
      <c r="H285" s="84"/>
      <c r="I285" s="35"/>
      <c r="J285" s="40"/>
      <c r="K285" s="35"/>
      <c r="L285" s="36"/>
      <c r="M285" s="71"/>
      <c r="N285" s="44"/>
      <c r="O285" s="39"/>
      <c r="P285" s="32"/>
      <c r="Q285" s="43"/>
      <c r="R285" s="44"/>
      <c r="S285" s="43">
        <v>20000000</v>
      </c>
      <c r="T285" s="44">
        <v>20000000</v>
      </c>
      <c r="U285" s="43"/>
      <c r="V285" s="44"/>
      <c r="W285" s="43"/>
      <c r="X285" s="44"/>
      <c r="Y285" s="43">
        <v>80000000</v>
      </c>
      <c r="Z285" s="44">
        <v>80000000</v>
      </c>
      <c r="AA285" s="43"/>
      <c r="AB285" s="44"/>
      <c r="AC285" s="43"/>
      <c r="AD285" s="44"/>
      <c r="AE285" s="43"/>
      <c r="AF285" s="44"/>
      <c r="AG285" s="43"/>
      <c r="AH285" s="44"/>
      <c r="AI285" s="45"/>
      <c r="AJ285" s="38"/>
      <c r="AK285" s="46"/>
      <c r="AL285" s="72"/>
      <c r="AM285" s="48">
        <v>10000000</v>
      </c>
      <c r="AN285" s="49">
        <v>10000000</v>
      </c>
    </row>
    <row r="286" spans="1:44" ht="36" customHeight="1">
      <c r="A286" s="28" t="s">
        <v>568</v>
      </c>
      <c r="B286" s="29"/>
      <c r="C286" s="29"/>
      <c r="D286" s="23"/>
      <c r="E286" s="30">
        <f t="shared" si="6"/>
        <v>14450000</v>
      </c>
      <c r="F286" s="30">
        <f t="shared" si="6"/>
        <v>14450000</v>
      </c>
      <c r="G286" s="83"/>
      <c r="H286" s="84"/>
      <c r="I286" s="35"/>
      <c r="J286" s="40"/>
      <c r="K286" s="35"/>
      <c r="L286" s="36"/>
      <c r="M286" s="71"/>
      <c r="N286" s="44"/>
      <c r="O286" s="39"/>
      <c r="P286" s="32"/>
      <c r="Q286" s="43"/>
      <c r="R286" s="44"/>
      <c r="S286" s="43">
        <v>14450000</v>
      </c>
      <c r="T286" s="44">
        <v>14450000</v>
      </c>
      <c r="U286" s="43"/>
      <c r="V286" s="44"/>
      <c r="W286" s="43"/>
      <c r="X286" s="44"/>
      <c r="Y286" s="43"/>
      <c r="Z286" s="44"/>
      <c r="AA286" s="43"/>
      <c r="AB286" s="44"/>
      <c r="AC286" s="43"/>
      <c r="AD286" s="44"/>
      <c r="AE286" s="43"/>
      <c r="AF286" s="44"/>
      <c r="AG286" s="43"/>
      <c r="AH286" s="44"/>
      <c r="AI286" s="45"/>
      <c r="AJ286" s="38"/>
      <c r="AK286" s="46"/>
      <c r="AL286" s="72"/>
      <c r="AM286" s="70"/>
      <c r="AN286" s="23"/>
    </row>
    <row r="287" spans="1:44" ht="36" customHeight="1">
      <c r="A287" s="28" t="s">
        <v>536</v>
      </c>
      <c r="B287" s="29"/>
      <c r="C287" s="29"/>
      <c r="D287" s="23"/>
      <c r="E287" s="30">
        <f t="shared" si="6"/>
        <v>1941116700</v>
      </c>
      <c r="F287" s="30">
        <f t="shared" si="6"/>
        <v>1941114797.55</v>
      </c>
      <c r="G287" s="83"/>
      <c r="H287" s="84"/>
      <c r="I287" s="35">
        <v>60592600</v>
      </c>
      <c r="J287" s="40">
        <v>60592549.5</v>
      </c>
      <c r="K287" s="35">
        <v>846820100</v>
      </c>
      <c r="L287" s="36">
        <v>846820066</v>
      </c>
      <c r="M287" s="71"/>
      <c r="N287" s="44"/>
      <c r="O287" s="39">
        <v>234373000</v>
      </c>
      <c r="P287" s="32">
        <v>234371504</v>
      </c>
      <c r="Q287" s="43"/>
      <c r="R287" s="44"/>
      <c r="S287" s="43">
        <v>15932000</v>
      </c>
      <c r="T287" s="44">
        <v>15932000</v>
      </c>
      <c r="U287" s="43"/>
      <c r="V287" s="44"/>
      <c r="W287" s="43"/>
      <c r="X287" s="44"/>
      <c r="Y287" s="43">
        <v>14032000</v>
      </c>
      <c r="Z287" s="44">
        <v>14032000</v>
      </c>
      <c r="AA287" s="43"/>
      <c r="AB287" s="44"/>
      <c r="AC287" s="43"/>
      <c r="AD287" s="44"/>
      <c r="AE287" s="43"/>
      <c r="AF287" s="44"/>
      <c r="AG287" s="43"/>
      <c r="AH287" s="44"/>
      <c r="AI287" s="45">
        <v>769367000</v>
      </c>
      <c r="AJ287" s="38">
        <v>769366678.04999995</v>
      </c>
      <c r="AK287" s="46"/>
      <c r="AL287" s="72"/>
      <c r="AM287" s="70"/>
      <c r="AN287" s="23"/>
    </row>
    <row r="288" spans="1:44" ht="36" customHeight="1">
      <c r="A288" s="28" t="s">
        <v>530</v>
      </c>
      <c r="B288" s="29"/>
      <c r="C288" s="29"/>
      <c r="D288" s="23"/>
      <c r="E288" s="30">
        <f t="shared" si="6"/>
        <v>3028724300</v>
      </c>
      <c r="F288" s="30">
        <f t="shared" si="6"/>
        <v>3028724217.0100002</v>
      </c>
      <c r="G288" s="39">
        <v>866057500</v>
      </c>
      <c r="H288" s="32">
        <v>866057477.00999999</v>
      </c>
      <c r="I288" s="43"/>
      <c r="J288" s="44"/>
      <c r="K288" s="35">
        <v>329000000</v>
      </c>
      <c r="L288" s="36">
        <v>329000000</v>
      </c>
      <c r="M288" s="71">
        <v>432993400</v>
      </c>
      <c r="N288" s="44">
        <v>432993400</v>
      </c>
      <c r="O288" s="43"/>
      <c r="P288" s="44"/>
      <c r="Q288" s="35">
        <v>695387500</v>
      </c>
      <c r="R288" s="40">
        <v>695387500</v>
      </c>
      <c r="S288" s="43"/>
      <c r="T288" s="44"/>
      <c r="U288" s="43"/>
      <c r="V288" s="44"/>
      <c r="W288" s="43"/>
      <c r="X288" s="44"/>
      <c r="Y288" s="43">
        <v>405535900</v>
      </c>
      <c r="Z288" s="44">
        <v>405535840</v>
      </c>
      <c r="AA288" s="43"/>
      <c r="AB288" s="44"/>
      <c r="AC288" s="43"/>
      <c r="AD288" s="44"/>
      <c r="AE288" s="43"/>
      <c r="AF288" s="44"/>
      <c r="AG288" s="43">
        <v>299750000</v>
      </c>
      <c r="AH288" s="44">
        <v>299750000</v>
      </c>
      <c r="AI288" s="45"/>
      <c r="AJ288" s="38"/>
      <c r="AK288" s="46"/>
      <c r="AL288" s="72"/>
      <c r="AM288" s="70"/>
      <c r="AN288" s="23"/>
    </row>
    <row r="289" spans="1:40" ht="135" customHeight="1">
      <c r="A289" s="176" t="s">
        <v>600</v>
      </c>
      <c r="B289" s="177"/>
      <c r="C289" s="177"/>
      <c r="D289" s="23"/>
      <c r="E289" s="51">
        <f t="shared" si="6"/>
        <v>39393000</v>
      </c>
      <c r="F289" s="51">
        <f t="shared" si="6"/>
        <v>38548840</v>
      </c>
      <c r="G289" s="105"/>
      <c r="H289" s="105"/>
      <c r="I289" s="56"/>
      <c r="J289" s="56"/>
      <c r="K289" s="56"/>
      <c r="L289" s="106"/>
      <c r="M289" s="55"/>
      <c r="N289" s="56"/>
      <c r="O289" s="56"/>
      <c r="P289" s="56"/>
      <c r="Q289" s="53">
        <v>22098000</v>
      </c>
      <c r="R289" s="53">
        <v>22097700</v>
      </c>
      <c r="S289" s="56"/>
      <c r="T289" s="56"/>
      <c r="U289" s="56"/>
      <c r="V289" s="56"/>
      <c r="W289" s="56">
        <v>1484000</v>
      </c>
      <c r="X289" s="56">
        <v>1484000</v>
      </c>
      <c r="Y289" s="56">
        <v>5811000</v>
      </c>
      <c r="Z289" s="56">
        <v>5810800</v>
      </c>
      <c r="AA289" s="56"/>
      <c r="AB289" s="56"/>
      <c r="AC289" s="56"/>
      <c r="AD289" s="56"/>
      <c r="AE289" s="56"/>
      <c r="AF289" s="56"/>
      <c r="AG289" s="56"/>
      <c r="AH289" s="56"/>
      <c r="AI289" s="57"/>
      <c r="AJ289" s="57"/>
      <c r="AK289" s="46">
        <v>10000000</v>
      </c>
      <c r="AL289" s="72">
        <v>9156340</v>
      </c>
      <c r="AM289" s="70"/>
      <c r="AN289" s="23"/>
    </row>
    <row r="290" spans="1:40" ht="114.75" customHeight="1">
      <c r="A290" s="73" t="s">
        <v>601</v>
      </c>
      <c r="B290" s="29"/>
      <c r="C290" s="29"/>
      <c r="D290" s="130" t="s">
        <v>476</v>
      </c>
      <c r="E290" s="74">
        <f t="shared" si="6"/>
        <v>39393000</v>
      </c>
      <c r="F290" s="74">
        <f t="shared" si="6"/>
        <v>38548840</v>
      </c>
      <c r="G290" s="110"/>
      <c r="H290" s="110"/>
      <c r="I290" s="79"/>
      <c r="J290" s="79"/>
      <c r="K290" s="79"/>
      <c r="L290" s="111"/>
      <c r="M290" s="78"/>
      <c r="N290" s="79"/>
      <c r="O290" s="79"/>
      <c r="P290" s="79"/>
      <c r="Q290" s="76">
        <v>22098000</v>
      </c>
      <c r="R290" s="76">
        <v>22097700</v>
      </c>
      <c r="S290" s="79"/>
      <c r="T290" s="79"/>
      <c r="U290" s="79"/>
      <c r="V290" s="79"/>
      <c r="W290" s="79">
        <v>1484000</v>
      </c>
      <c r="X290" s="79">
        <v>1484000</v>
      </c>
      <c r="Y290" s="79">
        <v>5811000</v>
      </c>
      <c r="Z290" s="79">
        <v>5810800</v>
      </c>
      <c r="AA290" s="79"/>
      <c r="AB290" s="79"/>
      <c r="AC290" s="79"/>
      <c r="AD290" s="79"/>
      <c r="AE290" s="79"/>
      <c r="AF290" s="79"/>
      <c r="AG290" s="79"/>
      <c r="AH290" s="79"/>
      <c r="AI290" s="80"/>
      <c r="AJ290" s="80"/>
      <c r="AK290" s="46">
        <v>10000000</v>
      </c>
      <c r="AL290" s="72">
        <v>9156340</v>
      </c>
      <c r="AM290" s="70"/>
      <c r="AN290" s="23"/>
    </row>
    <row r="291" spans="1:40" ht="36" customHeight="1">
      <c r="A291" s="28" t="s">
        <v>500</v>
      </c>
      <c r="B291" s="29"/>
      <c r="C291" s="29"/>
      <c r="D291" s="23"/>
      <c r="E291" s="30">
        <f t="shared" si="6"/>
        <v>39393000</v>
      </c>
      <c r="F291" s="30">
        <f t="shared" si="6"/>
        <v>38548840</v>
      </c>
      <c r="G291" s="83"/>
      <c r="H291" s="84"/>
      <c r="I291" s="43"/>
      <c r="J291" s="44"/>
      <c r="K291" s="43"/>
      <c r="L291" s="85"/>
      <c r="M291" s="71"/>
      <c r="N291" s="44"/>
      <c r="O291" s="43"/>
      <c r="P291" s="44"/>
      <c r="Q291" s="35">
        <v>22098000</v>
      </c>
      <c r="R291" s="40">
        <v>22097700</v>
      </c>
      <c r="S291" s="43"/>
      <c r="T291" s="44"/>
      <c r="U291" s="43"/>
      <c r="V291" s="44"/>
      <c r="W291" s="43">
        <v>1484000</v>
      </c>
      <c r="X291" s="44">
        <v>1484000</v>
      </c>
      <c r="Y291" s="43">
        <v>5811000</v>
      </c>
      <c r="Z291" s="44">
        <v>5810800</v>
      </c>
      <c r="AA291" s="43"/>
      <c r="AB291" s="44"/>
      <c r="AC291" s="43"/>
      <c r="AD291" s="44"/>
      <c r="AE291" s="43"/>
      <c r="AF291" s="44"/>
      <c r="AG291" s="43"/>
      <c r="AH291" s="44"/>
      <c r="AI291" s="45"/>
      <c r="AJ291" s="38"/>
      <c r="AK291" s="46">
        <v>10000000</v>
      </c>
      <c r="AL291" s="72">
        <v>9156340</v>
      </c>
      <c r="AM291" s="70"/>
      <c r="AN291" s="23"/>
    </row>
    <row r="292" spans="1:40" ht="54.75" customHeight="1">
      <c r="A292" s="176" t="s">
        <v>602</v>
      </c>
      <c r="B292" s="177"/>
      <c r="C292" s="177"/>
      <c r="D292" s="23"/>
      <c r="E292" s="51">
        <f t="shared" si="6"/>
        <v>17513739400</v>
      </c>
      <c r="F292" s="51">
        <f t="shared" si="6"/>
        <v>17130285987.150002</v>
      </c>
      <c r="G292" s="52">
        <v>1877028400</v>
      </c>
      <c r="H292" s="52">
        <v>1877027055.23</v>
      </c>
      <c r="I292" s="53">
        <v>1870816500</v>
      </c>
      <c r="J292" s="53">
        <v>1870816481.23</v>
      </c>
      <c r="K292" s="53">
        <v>862049600</v>
      </c>
      <c r="L292" s="54">
        <v>862049194.72000003</v>
      </c>
      <c r="M292" s="55">
        <v>707153500</v>
      </c>
      <c r="N292" s="56">
        <v>660728096.04999995</v>
      </c>
      <c r="O292" s="52">
        <v>811914400</v>
      </c>
      <c r="P292" s="52">
        <v>738156481.38999999</v>
      </c>
      <c r="Q292" s="53">
        <v>1049089600</v>
      </c>
      <c r="R292" s="53">
        <v>1049089538.8099999</v>
      </c>
      <c r="S292" s="56">
        <v>840220800</v>
      </c>
      <c r="T292" s="56">
        <v>799264243.54999995</v>
      </c>
      <c r="U292" s="56">
        <v>730559400</v>
      </c>
      <c r="V292" s="56">
        <v>730559372.17999995</v>
      </c>
      <c r="W292" s="56">
        <v>1057128600</v>
      </c>
      <c r="X292" s="56">
        <v>1057128554.8</v>
      </c>
      <c r="Y292" s="56">
        <v>1109194100</v>
      </c>
      <c r="Z292" s="56">
        <v>1049226983.5599999</v>
      </c>
      <c r="AA292" s="53">
        <v>971696900</v>
      </c>
      <c r="AB292" s="56">
        <v>971696856.92999995</v>
      </c>
      <c r="AC292" s="53">
        <v>872451700</v>
      </c>
      <c r="AD292" s="53">
        <v>815621646.59000003</v>
      </c>
      <c r="AE292" s="56">
        <v>898636700</v>
      </c>
      <c r="AF292" s="53">
        <v>898636666.15999997</v>
      </c>
      <c r="AG292" s="56">
        <v>941797600</v>
      </c>
      <c r="AH292" s="56">
        <v>897649034.19000006</v>
      </c>
      <c r="AI292" s="57">
        <v>1340049000</v>
      </c>
      <c r="AJ292" s="57">
        <v>1340048224.8499999</v>
      </c>
      <c r="AK292" s="46">
        <v>784079000</v>
      </c>
      <c r="AL292" s="72">
        <v>784070640.20000005</v>
      </c>
      <c r="AM292" s="48">
        <v>789873600</v>
      </c>
      <c r="AN292" s="49">
        <v>728516916.71000004</v>
      </c>
    </row>
    <row r="293" spans="1:40" ht="42.75" customHeight="1">
      <c r="A293" s="60" t="s">
        <v>603</v>
      </c>
      <c r="B293" s="29" t="s">
        <v>591</v>
      </c>
      <c r="C293" s="29"/>
      <c r="D293" s="130" t="s">
        <v>476</v>
      </c>
      <c r="E293" s="62">
        <f t="shared" si="6"/>
        <v>17513739400</v>
      </c>
      <c r="F293" s="62">
        <f t="shared" si="6"/>
        <v>17130285987.150002</v>
      </c>
      <c r="G293" s="67">
        <v>1877028400</v>
      </c>
      <c r="H293" s="67">
        <v>1877027055.23</v>
      </c>
      <c r="I293" s="64">
        <v>1870816500</v>
      </c>
      <c r="J293" s="64">
        <v>1870816481.23</v>
      </c>
      <c r="K293" s="64">
        <v>862049600</v>
      </c>
      <c r="L293" s="65">
        <v>862049194.72000003</v>
      </c>
      <c r="M293" s="66">
        <v>707153500</v>
      </c>
      <c r="N293" s="63">
        <v>660728096.04999995</v>
      </c>
      <c r="O293" s="67">
        <v>811914400</v>
      </c>
      <c r="P293" s="67">
        <v>738156481.38999999</v>
      </c>
      <c r="Q293" s="64">
        <v>1049089600</v>
      </c>
      <c r="R293" s="64">
        <v>1049089538.8099999</v>
      </c>
      <c r="S293" s="63">
        <v>840220800</v>
      </c>
      <c r="T293" s="63">
        <v>799264243.54999995</v>
      </c>
      <c r="U293" s="63">
        <v>730559400</v>
      </c>
      <c r="V293" s="63">
        <v>730559372.17999995</v>
      </c>
      <c r="W293" s="63">
        <v>1057128600</v>
      </c>
      <c r="X293" s="63">
        <v>1057128554.8</v>
      </c>
      <c r="Y293" s="63">
        <v>1109194100</v>
      </c>
      <c r="Z293" s="63">
        <v>1049226983.5599999</v>
      </c>
      <c r="AA293" s="64">
        <v>971696900</v>
      </c>
      <c r="AB293" s="63">
        <v>971696856.92999995</v>
      </c>
      <c r="AC293" s="64">
        <v>872451700</v>
      </c>
      <c r="AD293" s="64">
        <v>815621646.59000003</v>
      </c>
      <c r="AE293" s="63">
        <v>898636700</v>
      </c>
      <c r="AF293" s="64">
        <v>898636666.15999997</v>
      </c>
      <c r="AG293" s="63">
        <v>941797600</v>
      </c>
      <c r="AH293" s="63">
        <v>897649034.19000006</v>
      </c>
      <c r="AI293" s="68">
        <v>1340049000</v>
      </c>
      <c r="AJ293" s="68">
        <v>1340048224.8499999</v>
      </c>
      <c r="AK293" s="46">
        <v>784079000</v>
      </c>
      <c r="AL293" s="72">
        <v>784070640.20000005</v>
      </c>
      <c r="AM293" s="48">
        <v>789873600</v>
      </c>
      <c r="AN293" s="49">
        <v>728516916.71000004</v>
      </c>
    </row>
    <row r="294" spans="1:40" ht="36.75" customHeight="1">
      <c r="A294" s="28" t="s">
        <v>540</v>
      </c>
      <c r="B294" s="29"/>
      <c r="C294" s="29"/>
      <c r="D294" s="23"/>
      <c r="E294" s="30">
        <f t="shared" si="6"/>
        <v>14566315400</v>
      </c>
      <c r="F294" s="30">
        <f t="shared" si="6"/>
        <v>14182862603.230003</v>
      </c>
      <c r="G294" s="39">
        <v>1842088400</v>
      </c>
      <c r="H294" s="32">
        <v>1842087055.23</v>
      </c>
      <c r="I294" s="35">
        <v>345789600</v>
      </c>
      <c r="J294" s="40">
        <v>345789581.23000002</v>
      </c>
      <c r="K294" s="35">
        <v>829989600</v>
      </c>
      <c r="L294" s="36">
        <v>829989194.72000003</v>
      </c>
      <c r="M294" s="71">
        <v>691653500</v>
      </c>
      <c r="N294" s="44">
        <v>645228096.04999995</v>
      </c>
      <c r="O294" s="39">
        <v>795634400</v>
      </c>
      <c r="P294" s="32">
        <v>721876481.38999999</v>
      </c>
      <c r="Q294" s="35">
        <v>1049089600</v>
      </c>
      <c r="R294" s="40">
        <v>1049089538.8099999</v>
      </c>
      <c r="S294" s="43">
        <v>806120800</v>
      </c>
      <c r="T294" s="44">
        <v>765164243.54999995</v>
      </c>
      <c r="U294" s="43">
        <v>704979400</v>
      </c>
      <c r="V294" s="44">
        <v>704979372.17999995</v>
      </c>
      <c r="W294" s="43">
        <v>1026128600</v>
      </c>
      <c r="X294" s="44">
        <v>1026128554.8</v>
      </c>
      <c r="Y294" s="43">
        <v>1020719100</v>
      </c>
      <c r="Z294" s="44">
        <v>960751983.63999999</v>
      </c>
      <c r="AA294" s="35">
        <v>220778200</v>
      </c>
      <c r="AB294" s="44">
        <v>220778156.93000001</v>
      </c>
      <c r="AC294" s="35">
        <v>843551700</v>
      </c>
      <c r="AD294" s="40">
        <v>786721646.59000003</v>
      </c>
      <c r="AE294" s="43">
        <v>880476700</v>
      </c>
      <c r="AF294" s="40">
        <v>880476666.15999997</v>
      </c>
      <c r="AG294" s="43">
        <v>902751600</v>
      </c>
      <c r="AH294" s="44">
        <v>858603650.19000006</v>
      </c>
      <c r="AI294" s="45">
        <v>1308269000</v>
      </c>
      <c r="AJ294" s="38">
        <v>1308268224.8499999</v>
      </c>
      <c r="AK294" s="46">
        <v>566574300</v>
      </c>
      <c r="AL294" s="72">
        <v>566565940.20000005</v>
      </c>
      <c r="AM294" s="48">
        <v>731720900</v>
      </c>
      <c r="AN294" s="49">
        <v>670364216.71000004</v>
      </c>
    </row>
    <row r="295" spans="1:40" ht="24" customHeight="1">
      <c r="A295" s="132" t="s">
        <v>513</v>
      </c>
      <c r="B295" s="133"/>
      <c r="C295" s="133"/>
      <c r="D295" s="23"/>
      <c r="E295" s="30">
        <f t="shared" si="6"/>
        <v>2458763100</v>
      </c>
      <c r="F295" s="30">
        <f t="shared" si="6"/>
        <v>2458762486.0799999</v>
      </c>
      <c r="G295" s="83"/>
      <c r="H295" s="84"/>
      <c r="I295" s="35">
        <v>1503986900</v>
      </c>
      <c r="J295" s="40">
        <v>1503986900</v>
      </c>
      <c r="K295" s="43"/>
      <c r="L295" s="85"/>
      <c r="M295" s="71"/>
      <c r="N295" s="44"/>
      <c r="O295" s="39">
        <v>10520000</v>
      </c>
      <c r="P295" s="32">
        <v>10520000</v>
      </c>
      <c r="Q295" s="43"/>
      <c r="R295" s="44"/>
      <c r="S295" s="43"/>
      <c r="T295" s="44"/>
      <c r="U295" s="43"/>
      <c r="V295" s="44"/>
      <c r="W295" s="43"/>
      <c r="X295" s="44"/>
      <c r="Y295" s="43"/>
      <c r="Z295" s="44"/>
      <c r="AA295" s="43">
        <v>720358700</v>
      </c>
      <c r="AB295" s="44">
        <v>720358700</v>
      </c>
      <c r="AC295" s="43"/>
      <c r="AD295" s="44"/>
      <c r="AE295" s="43"/>
      <c r="AF295" s="44"/>
      <c r="AG295" s="43">
        <v>8046000</v>
      </c>
      <c r="AH295" s="44">
        <v>8045386.0800000001</v>
      </c>
      <c r="AI295" s="45">
        <v>10520000</v>
      </c>
      <c r="AJ295" s="38">
        <v>10520000</v>
      </c>
      <c r="AK295" s="46">
        <v>179031500</v>
      </c>
      <c r="AL295" s="72">
        <v>179031500</v>
      </c>
      <c r="AM295" s="48">
        <v>26300000</v>
      </c>
      <c r="AN295" s="49">
        <v>26300000</v>
      </c>
    </row>
    <row r="296" spans="1:40" ht="36.75" customHeight="1">
      <c r="A296" s="28" t="s">
        <v>536</v>
      </c>
      <c r="B296" s="29"/>
      <c r="C296" s="29"/>
      <c r="D296" s="23"/>
      <c r="E296" s="30">
        <f t="shared" si="6"/>
        <v>307185900</v>
      </c>
      <c r="F296" s="30">
        <f t="shared" si="6"/>
        <v>307185900</v>
      </c>
      <c r="G296" s="39">
        <v>34940000</v>
      </c>
      <c r="H296" s="32">
        <v>34940000</v>
      </c>
      <c r="I296" s="35">
        <v>21040000</v>
      </c>
      <c r="J296" s="40">
        <v>21040000</v>
      </c>
      <c r="K296" s="35">
        <v>32060000</v>
      </c>
      <c r="L296" s="36">
        <v>32060000</v>
      </c>
      <c r="M296" s="71"/>
      <c r="N296" s="44"/>
      <c r="O296" s="39">
        <v>5760000</v>
      </c>
      <c r="P296" s="32">
        <v>5760000</v>
      </c>
      <c r="Q296" s="43"/>
      <c r="R296" s="44"/>
      <c r="S296" s="43">
        <v>34100000</v>
      </c>
      <c r="T296" s="44">
        <v>34100000</v>
      </c>
      <c r="U296" s="43">
        <v>25580000</v>
      </c>
      <c r="V296" s="44">
        <v>25580000</v>
      </c>
      <c r="W296" s="43"/>
      <c r="X296" s="44"/>
      <c r="Y296" s="43"/>
      <c r="Z296" s="44"/>
      <c r="AA296" s="43">
        <v>30560000</v>
      </c>
      <c r="AB296" s="44">
        <v>30560000</v>
      </c>
      <c r="AC296" s="35">
        <v>28900000</v>
      </c>
      <c r="AD296" s="40">
        <v>28900000</v>
      </c>
      <c r="AE296" s="43">
        <v>18160000</v>
      </c>
      <c r="AF296" s="40">
        <v>18160000</v>
      </c>
      <c r="AG296" s="43"/>
      <c r="AH296" s="44"/>
      <c r="AI296" s="45">
        <v>5760000</v>
      </c>
      <c r="AJ296" s="38">
        <v>5760000</v>
      </c>
      <c r="AK296" s="46">
        <v>38473200</v>
      </c>
      <c r="AL296" s="72">
        <v>38473200</v>
      </c>
      <c r="AM296" s="48">
        <v>31852700</v>
      </c>
      <c r="AN296" s="49">
        <v>31852700</v>
      </c>
    </row>
    <row r="297" spans="1:40" ht="33" customHeight="1">
      <c r="A297" s="28" t="s">
        <v>530</v>
      </c>
      <c r="B297" s="29"/>
      <c r="C297" s="29"/>
      <c r="D297" s="23"/>
      <c r="E297" s="30">
        <f t="shared" si="6"/>
        <v>108500000</v>
      </c>
      <c r="F297" s="30">
        <f t="shared" si="6"/>
        <v>108500000</v>
      </c>
      <c r="G297" s="41"/>
      <c r="H297" s="42"/>
      <c r="I297" s="43"/>
      <c r="J297" s="44"/>
      <c r="K297" s="43"/>
      <c r="L297" s="85"/>
      <c r="M297" s="71">
        <v>15500000</v>
      </c>
      <c r="N297" s="44">
        <v>15500000</v>
      </c>
      <c r="O297" s="43"/>
      <c r="P297" s="44"/>
      <c r="Q297" s="43"/>
      <c r="R297" s="44"/>
      <c r="S297" s="43"/>
      <c r="T297" s="44"/>
      <c r="U297" s="43"/>
      <c r="V297" s="44"/>
      <c r="W297" s="43">
        <v>31000000</v>
      </c>
      <c r="X297" s="44">
        <v>31000000</v>
      </c>
      <c r="Y297" s="43">
        <v>15500000</v>
      </c>
      <c r="Z297" s="44">
        <v>15500000</v>
      </c>
      <c r="AA297" s="70"/>
      <c r="AB297" s="23"/>
      <c r="AC297" s="43"/>
      <c r="AD297" s="44"/>
      <c r="AE297" s="43"/>
      <c r="AF297" s="44"/>
      <c r="AG297" s="43">
        <v>31000000</v>
      </c>
      <c r="AH297" s="44">
        <v>31000000</v>
      </c>
      <c r="AI297" s="45">
        <v>15500000</v>
      </c>
      <c r="AJ297" s="38">
        <v>15500000</v>
      </c>
      <c r="AK297" s="46"/>
      <c r="AL297" s="72"/>
      <c r="AM297" s="70"/>
      <c r="AN297" s="23"/>
    </row>
    <row r="298" spans="1:40" ht="30" customHeight="1">
      <c r="A298" s="28" t="s">
        <v>604</v>
      </c>
      <c r="B298" s="29"/>
      <c r="C298" s="29"/>
      <c r="D298" s="23"/>
      <c r="E298" s="30">
        <f t="shared" si="6"/>
        <v>72975000</v>
      </c>
      <c r="F298" s="30">
        <f t="shared" si="6"/>
        <v>72974999.920000002</v>
      </c>
      <c r="G298" s="41"/>
      <c r="H298" s="42"/>
      <c r="I298" s="43"/>
      <c r="J298" s="44"/>
      <c r="K298" s="43"/>
      <c r="L298" s="85"/>
      <c r="M298" s="71"/>
      <c r="N298" s="44"/>
      <c r="O298" s="43"/>
      <c r="P298" s="44"/>
      <c r="Q298" s="43"/>
      <c r="R298" s="44"/>
      <c r="S298" s="43"/>
      <c r="T298" s="44"/>
      <c r="U298" s="43"/>
      <c r="V298" s="44"/>
      <c r="W298" s="43"/>
      <c r="X298" s="44"/>
      <c r="Y298" s="43">
        <v>72975000</v>
      </c>
      <c r="Z298" s="44">
        <v>72974999.920000002</v>
      </c>
      <c r="AA298" s="43"/>
      <c r="AB298" s="44"/>
      <c r="AC298" s="43"/>
      <c r="AD298" s="44"/>
      <c r="AE298" s="43"/>
      <c r="AF298" s="44"/>
      <c r="AG298" s="43"/>
      <c r="AH298" s="44"/>
      <c r="AI298" s="45"/>
      <c r="AJ298" s="38"/>
      <c r="AK298" s="46"/>
      <c r="AL298" s="72"/>
      <c r="AM298" s="70"/>
      <c r="AN298" s="23"/>
    </row>
    <row r="299" spans="1:40" ht="36" customHeight="1">
      <c r="A299" s="50" t="s">
        <v>605</v>
      </c>
      <c r="B299" s="29"/>
      <c r="C299" s="29"/>
      <c r="D299" s="23"/>
      <c r="E299" s="51">
        <f t="shared" si="6"/>
        <v>130680000</v>
      </c>
      <c r="F299" s="51">
        <f t="shared" si="6"/>
        <v>130680000</v>
      </c>
      <c r="G299" s="178"/>
      <c r="H299" s="178"/>
      <c r="I299" s="56"/>
      <c r="J299" s="56"/>
      <c r="K299" s="56"/>
      <c r="L299" s="106"/>
      <c r="M299" s="55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>
        <v>130680000</v>
      </c>
      <c r="Z299" s="56">
        <v>130680000</v>
      </c>
      <c r="AA299" s="56"/>
      <c r="AB299" s="56"/>
      <c r="AC299" s="56"/>
      <c r="AD299" s="56"/>
      <c r="AE299" s="56"/>
      <c r="AF299" s="56"/>
      <c r="AG299" s="56"/>
      <c r="AH299" s="56"/>
      <c r="AI299" s="57"/>
      <c r="AJ299" s="57"/>
      <c r="AK299" s="46"/>
      <c r="AL299" s="72"/>
      <c r="AM299" s="70"/>
      <c r="AN299" s="23"/>
    </row>
    <row r="300" spans="1:40" ht="36" customHeight="1">
      <c r="A300" s="73" t="s">
        <v>543</v>
      </c>
      <c r="B300" s="29" t="s">
        <v>591</v>
      </c>
      <c r="C300" s="29"/>
      <c r="D300" s="130" t="s">
        <v>476</v>
      </c>
      <c r="E300" s="74">
        <f t="shared" si="6"/>
        <v>130680000</v>
      </c>
      <c r="F300" s="74">
        <f t="shared" si="6"/>
        <v>130680000</v>
      </c>
      <c r="G300" s="179"/>
      <c r="H300" s="179"/>
      <c r="I300" s="79"/>
      <c r="J300" s="79"/>
      <c r="K300" s="79"/>
      <c r="L300" s="111"/>
      <c r="M300" s="78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>
        <v>130680000</v>
      </c>
      <c r="Z300" s="79">
        <v>130680000</v>
      </c>
      <c r="AA300" s="79"/>
      <c r="AB300" s="79"/>
      <c r="AC300" s="79"/>
      <c r="AD300" s="79"/>
      <c r="AE300" s="79"/>
      <c r="AF300" s="79"/>
      <c r="AG300" s="79"/>
      <c r="AH300" s="79"/>
      <c r="AI300" s="80"/>
      <c r="AJ300" s="80"/>
      <c r="AK300" s="46"/>
      <c r="AL300" s="72"/>
      <c r="AM300" s="70"/>
      <c r="AN300" s="23"/>
    </row>
    <row r="301" spans="1:40" ht="36" customHeight="1">
      <c r="A301" s="28" t="s">
        <v>606</v>
      </c>
      <c r="B301" s="29"/>
      <c r="C301" s="29"/>
      <c r="D301" s="23"/>
      <c r="E301" s="30">
        <f t="shared" si="6"/>
        <v>130680000</v>
      </c>
      <c r="F301" s="30">
        <f t="shared" si="6"/>
        <v>130680000</v>
      </c>
      <c r="G301" s="41"/>
      <c r="H301" s="42"/>
      <c r="I301" s="43"/>
      <c r="J301" s="44"/>
      <c r="K301" s="43"/>
      <c r="L301" s="85"/>
      <c r="M301" s="71"/>
      <c r="N301" s="44"/>
      <c r="O301" s="43"/>
      <c r="P301" s="44"/>
      <c r="Q301" s="43"/>
      <c r="R301" s="44"/>
      <c r="S301" s="43"/>
      <c r="T301" s="44"/>
      <c r="U301" s="43"/>
      <c r="V301" s="44"/>
      <c r="W301" s="43"/>
      <c r="X301" s="44"/>
      <c r="Y301" s="43">
        <v>130680000</v>
      </c>
      <c r="Z301" s="44">
        <v>130680000</v>
      </c>
      <c r="AA301" s="43"/>
      <c r="AB301" s="44"/>
      <c r="AC301" s="43"/>
      <c r="AD301" s="44"/>
      <c r="AE301" s="43"/>
      <c r="AF301" s="44"/>
      <c r="AG301" s="43"/>
      <c r="AH301" s="44"/>
      <c r="AI301" s="45"/>
      <c r="AJ301" s="38"/>
      <c r="AK301" s="46"/>
      <c r="AL301" s="72"/>
      <c r="AM301" s="70"/>
      <c r="AN301" s="23"/>
    </row>
    <row r="302" spans="1:40" ht="63.75" customHeight="1">
      <c r="A302" s="50" t="s">
        <v>607</v>
      </c>
      <c r="B302" s="29"/>
      <c r="C302" s="29"/>
      <c r="D302" s="23"/>
      <c r="E302" s="51">
        <f t="shared" si="6"/>
        <v>3200900</v>
      </c>
      <c r="F302" s="51">
        <f t="shared" si="6"/>
        <v>3200757</v>
      </c>
      <c r="G302" s="56"/>
      <c r="H302" s="56"/>
      <c r="I302" s="56"/>
      <c r="J302" s="56"/>
      <c r="K302" s="56"/>
      <c r="L302" s="106"/>
      <c r="M302" s="55">
        <v>1996400</v>
      </c>
      <c r="N302" s="56">
        <v>1996320</v>
      </c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>
        <v>1204500</v>
      </c>
      <c r="AF302" s="53">
        <v>1204437</v>
      </c>
      <c r="AG302" s="56"/>
      <c r="AH302" s="56"/>
      <c r="AI302" s="57"/>
      <c r="AJ302" s="57"/>
      <c r="AK302" s="46"/>
      <c r="AL302" s="72"/>
      <c r="AM302" s="70"/>
      <c r="AN302" s="23"/>
    </row>
    <row r="303" spans="1:40" ht="42.75" customHeight="1">
      <c r="A303" s="73" t="s">
        <v>608</v>
      </c>
      <c r="B303" s="29" t="s">
        <v>591</v>
      </c>
      <c r="C303" s="29"/>
      <c r="D303" s="130" t="s">
        <v>476</v>
      </c>
      <c r="E303" s="74">
        <f t="shared" si="6"/>
        <v>3200900</v>
      </c>
      <c r="F303" s="74">
        <f t="shared" si="6"/>
        <v>3200757</v>
      </c>
      <c r="G303" s="110"/>
      <c r="H303" s="110"/>
      <c r="I303" s="79"/>
      <c r="J303" s="79"/>
      <c r="K303" s="79"/>
      <c r="L303" s="111"/>
      <c r="M303" s="78">
        <v>1996400</v>
      </c>
      <c r="N303" s="79">
        <v>1996320</v>
      </c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>
        <v>1204500</v>
      </c>
      <c r="AF303" s="76">
        <v>1204437</v>
      </c>
      <c r="AG303" s="79"/>
      <c r="AH303" s="79"/>
      <c r="AI303" s="80"/>
      <c r="AJ303" s="80"/>
      <c r="AK303" s="46"/>
      <c r="AL303" s="72"/>
      <c r="AM303" s="70"/>
      <c r="AN303" s="23"/>
    </row>
    <row r="304" spans="1:40" ht="36" customHeight="1" thickBot="1">
      <c r="A304" s="180" t="s">
        <v>609</v>
      </c>
      <c r="B304" s="181"/>
      <c r="C304" s="181"/>
      <c r="D304" s="182"/>
      <c r="E304" s="183">
        <f t="shared" si="6"/>
        <v>3200900</v>
      </c>
      <c r="F304" s="183">
        <f t="shared" si="6"/>
        <v>3200757</v>
      </c>
      <c r="G304" s="184"/>
      <c r="H304" s="185"/>
      <c r="I304" s="186"/>
      <c r="J304" s="187"/>
      <c r="K304" s="186"/>
      <c r="L304" s="188"/>
      <c r="M304" s="71">
        <v>1996400</v>
      </c>
      <c r="N304" s="44">
        <v>1996320</v>
      </c>
      <c r="O304" s="43"/>
      <c r="P304" s="44"/>
      <c r="Q304" s="43"/>
      <c r="R304" s="44"/>
      <c r="S304" s="43"/>
      <c r="T304" s="44"/>
      <c r="U304" s="43"/>
      <c r="V304" s="44"/>
      <c r="W304" s="43"/>
      <c r="X304" s="44"/>
      <c r="Y304" s="43"/>
      <c r="Z304" s="44"/>
      <c r="AA304" s="43"/>
      <c r="AB304" s="44"/>
      <c r="AC304" s="43"/>
      <c r="AD304" s="44"/>
      <c r="AE304" s="43">
        <v>1204500</v>
      </c>
      <c r="AF304" s="40">
        <v>1204437</v>
      </c>
      <c r="AG304" s="43"/>
      <c r="AH304" s="44"/>
      <c r="AI304" s="43"/>
      <c r="AJ304" s="44"/>
      <c r="AK304" s="46"/>
      <c r="AL304" s="72"/>
      <c r="AM304" s="70"/>
      <c r="AN304" s="23"/>
    </row>
    <row r="306" spans="1:40" s="192" customFormat="1" ht="18">
      <c r="A306" s="189" t="s">
        <v>610</v>
      </c>
      <c r="B306" s="189"/>
      <c r="C306" s="189"/>
      <c r="D306" s="190"/>
      <c r="E306" s="191">
        <f>(E9+E55+E82+E105+E111+E121+E132+E141+E199+E208+E231+E237+E251)/1000</f>
        <v>41129140.899999999</v>
      </c>
      <c r="F306" s="191">
        <f>(F9+F55+F82+F105+F111+F121+F132+F141+F199+F208+F231+F237+F251)/1000</f>
        <v>41041568.211389996</v>
      </c>
      <c r="G306" s="189">
        <f t="shared" ref="G306:W306" si="7">(G9+G55+G82+G105+G111+G121+G132+G141+G199+G208+G231+G237+G251)/1000</f>
        <v>2087416</v>
      </c>
      <c r="H306" s="189">
        <f t="shared" si="7"/>
        <v>2087415.0623500003</v>
      </c>
      <c r="I306" s="189">
        <f t="shared" si="7"/>
        <v>2253814</v>
      </c>
      <c r="J306" s="189">
        <f t="shared" si="7"/>
        <v>2253813.34546</v>
      </c>
      <c r="K306" s="189">
        <f t="shared" si="7"/>
        <v>2376144</v>
      </c>
      <c r="L306" s="189">
        <f t="shared" si="7"/>
        <v>2376138.2426200002</v>
      </c>
      <c r="M306" s="189">
        <f t="shared" si="7"/>
        <v>1367149.8</v>
      </c>
      <c r="N306" s="189">
        <f t="shared" si="7"/>
        <v>1367148.5577499999</v>
      </c>
      <c r="O306" s="189">
        <f t="shared" si="7"/>
        <v>1364323</v>
      </c>
      <c r="P306" s="189">
        <f t="shared" si="7"/>
        <v>1339896.0843900002</v>
      </c>
      <c r="Q306" s="189">
        <f t="shared" si="7"/>
        <v>5087720</v>
      </c>
      <c r="R306" s="189">
        <f t="shared" si="7"/>
        <v>5087537.9306899998</v>
      </c>
      <c r="S306" s="189">
        <f t="shared" si="7"/>
        <v>1856180</v>
      </c>
      <c r="T306" s="189">
        <f t="shared" si="7"/>
        <v>1856175.6419000002</v>
      </c>
      <c r="U306" s="189">
        <f t="shared" si="7"/>
        <v>1384313</v>
      </c>
      <c r="V306" s="189">
        <f>(V9+V55+V82+V105+V111+V121+V132+V141+V199+V208+V231+V237+V251)/1000</f>
        <v>1362168.6842700001</v>
      </c>
      <c r="W306" s="189">
        <f t="shared" si="7"/>
        <v>3447009.9</v>
      </c>
      <c r="X306" s="189">
        <f t="shared" ref="X306:AN306" si="8">(X9+X55+X82+X105+X111+X121+X132+X141+X199+X208+X231+X237+X251)/1000</f>
        <v>3446569.9700599997</v>
      </c>
      <c r="Y306" s="189">
        <f t="shared" si="8"/>
        <v>2071401</v>
      </c>
      <c r="Z306" s="189">
        <f t="shared" si="8"/>
        <v>2060881.2102399999</v>
      </c>
      <c r="AA306" s="189">
        <f t="shared" si="8"/>
        <v>2462135</v>
      </c>
      <c r="AB306" s="189">
        <f t="shared" si="8"/>
        <v>2461605.0802500001</v>
      </c>
      <c r="AC306" s="189">
        <f t="shared" si="8"/>
        <v>2730842.7</v>
      </c>
      <c r="AD306" s="189">
        <f t="shared" si="8"/>
        <v>2730812.9701000005</v>
      </c>
      <c r="AE306" s="189">
        <f t="shared" si="8"/>
        <v>1979420</v>
      </c>
      <c r="AF306" s="189">
        <f t="shared" si="8"/>
        <v>1975370.8085699999</v>
      </c>
      <c r="AG306" s="189">
        <f t="shared" si="8"/>
        <v>1553928</v>
      </c>
      <c r="AH306" s="189">
        <f t="shared" si="8"/>
        <v>1552494.19878</v>
      </c>
      <c r="AI306" s="189">
        <f t="shared" si="8"/>
        <v>4681562</v>
      </c>
      <c r="AJ306" s="189">
        <f t="shared" si="8"/>
        <v>4681560.3568600006</v>
      </c>
      <c r="AK306" s="189">
        <f t="shared" si="8"/>
        <v>1990482.5</v>
      </c>
      <c r="AL306" s="189">
        <f t="shared" si="8"/>
        <v>1990482.1096900001</v>
      </c>
      <c r="AM306" s="189">
        <f t="shared" si="8"/>
        <v>2435300</v>
      </c>
      <c r="AN306" s="189">
        <f t="shared" si="8"/>
        <v>2411497.9574099998</v>
      </c>
    </row>
    <row r="307" spans="1:40" s="192" customFormat="1" ht="18">
      <c r="A307" s="189" t="s">
        <v>611</v>
      </c>
      <c r="B307" s="189"/>
      <c r="C307" s="189"/>
      <c r="D307" s="190"/>
      <c r="E307" s="191">
        <f>(E11+E62+E95+E108+E113+E116+E124+E127+E134+E138+E147+E193+E196+E201+E228+E234+E240+E253+E256+E259+E265+E277+E290+E300+E303)/1000</f>
        <v>72873797.900000006</v>
      </c>
      <c r="F307" s="191">
        <f>(F11+F62+F95+F108+F113+F116+F124+F127+F134+F138+F147+F193+F196+F201+F228+F234+F240+F253+F256+F259+F265+F277+F290+F300+F303)/1000</f>
        <v>64782849.774439991</v>
      </c>
      <c r="G307" s="189">
        <f t="shared" ref="G307:W307" si="9">(G11+G62+G95+G108+G113+G116+G124+G127+G134+G138+G147+G193+G196+G201+G228+G234+G240+G253+G256+G259+G265+G277+G290+G300+G303)/1000</f>
        <v>5726868.5999999996</v>
      </c>
      <c r="H307" s="189">
        <f t="shared" si="9"/>
        <v>5726856.4140600003</v>
      </c>
      <c r="I307" s="189">
        <f t="shared" si="9"/>
        <v>14806672.6</v>
      </c>
      <c r="J307" s="189">
        <f t="shared" si="9"/>
        <v>6854650.9714299999</v>
      </c>
      <c r="K307" s="189">
        <f t="shared" si="9"/>
        <v>6922560</v>
      </c>
      <c r="L307" s="189">
        <f t="shared" si="9"/>
        <v>6922553.7886699997</v>
      </c>
      <c r="M307" s="189">
        <f t="shared" si="9"/>
        <v>2079861.5</v>
      </c>
      <c r="N307" s="189">
        <f t="shared" si="9"/>
        <v>2079607.3044899998</v>
      </c>
      <c r="O307" s="189">
        <f t="shared" si="9"/>
        <v>1792028</v>
      </c>
      <c r="P307" s="189">
        <f t="shared" si="9"/>
        <v>1754278.00174</v>
      </c>
      <c r="Q307" s="189">
        <f t="shared" si="9"/>
        <v>6457388</v>
      </c>
      <c r="R307" s="189">
        <f t="shared" si="9"/>
        <v>6457250.2930599991</v>
      </c>
      <c r="S307" s="189">
        <f t="shared" si="9"/>
        <v>2978594.9</v>
      </c>
      <c r="T307" s="189">
        <f t="shared" si="9"/>
        <v>2978571.0652299998</v>
      </c>
      <c r="U307" s="189">
        <f t="shared" si="9"/>
        <v>3142262.2</v>
      </c>
      <c r="V307" s="189">
        <f>(V11+V62+V95+V108+V113+V116+V124+V127+V134+V138+V147+V193+V196+V201+V228+V234+V240+V253+V256+V259+V265+V277+V290+V300+V303)/1000</f>
        <v>3141900.0330899996</v>
      </c>
      <c r="W307" s="189">
        <f t="shared" si="9"/>
        <v>1177484.2</v>
      </c>
      <c r="X307" s="189">
        <f t="shared" ref="X307:AN307" si="10">(X11+X62+X95+X108+X113+X116+X124+X127+X134+X138+X147+X193+X196+X201+X228+X234+X240+X253+X256+X259+X265+X277+X290+X300+X303)/1000</f>
        <v>1168641.0843699998</v>
      </c>
      <c r="Y307" s="189">
        <f t="shared" si="10"/>
        <v>4519960.0999999996</v>
      </c>
      <c r="Z307" s="189">
        <f t="shared" si="10"/>
        <v>4519589.95732</v>
      </c>
      <c r="AA307" s="189">
        <f t="shared" si="10"/>
        <v>3266312</v>
      </c>
      <c r="AB307" s="189">
        <f>(AB11+AB62+AB95+AB108+AB113+AB116+AB124+AB127+AB134+AB138+AB147+AB193+AB196+AB201+AB228+AB234+AB240+AB253+AB256+AB259+AB265+AB277+AB290+AB300+AB303)/1000</f>
        <v>3265585.4752999996</v>
      </c>
      <c r="AC307" s="189">
        <f t="shared" si="10"/>
        <v>3750786.1</v>
      </c>
      <c r="AD307" s="189">
        <f t="shared" si="10"/>
        <v>3748125.6571299997</v>
      </c>
      <c r="AE307" s="189">
        <f t="shared" si="10"/>
        <v>2917388.6</v>
      </c>
      <c r="AF307" s="189">
        <f t="shared" si="10"/>
        <v>2906198.2801700002</v>
      </c>
      <c r="AG307" s="189">
        <f t="shared" si="10"/>
        <v>4200602.3</v>
      </c>
      <c r="AH307" s="189">
        <f t="shared" si="10"/>
        <v>4162264.9060800001</v>
      </c>
      <c r="AI307" s="189">
        <f t="shared" si="10"/>
        <v>3510341</v>
      </c>
      <c r="AJ307" s="189">
        <f t="shared" si="10"/>
        <v>3509088.3091800003</v>
      </c>
      <c r="AK307" s="189">
        <f t="shared" si="10"/>
        <v>3687130.3</v>
      </c>
      <c r="AL307" s="189">
        <f t="shared" si="10"/>
        <v>3681029.1858199998</v>
      </c>
      <c r="AM307" s="189">
        <f t="shared" si="10"/>
        <v>1937557.5</v>
      </c>
      <c r="AN307" s="189">
        <f t="shared" si="10"/>
        <v>1906659.0473</v>
      </c>
    </row>
    <row r="308" spans="1:40" s="192" customFormat="1" ht="18">
      <c r="A308" s="189" t="s">
        <v>1084</v>
      </c>
      <c r="B308" s="189"/>
      <c r="C308" s="189"/>
      <c r="D308" s="190"/>
      <c r="E308" s="191">
        <f>E293/1000</f>
        <v>17513739.399999999</v>
      </c>
      <c r="F308" s="191">
        <f t="shared" ref="F308" si="11">F293/1000</f>
        <v>17130285.987150002</v>
      </c>
      <c r="G308" s="189">
        <f t="shared" ref="G308:W308" si="12">G293/1000</f>
        <v>1877028.4</v>
      </c>
      <c r="H308" s="189">
        <f t="shared" si="12"/>
        <v>1877027.0552300001</v>
      </c>
      <c r="I308" s="189">
        <f t="shared" si="12"/>
        <v>1870816.5</v>
      </c>
      <c r="J308" s="189">
        <f t="shared" si="12"/>
        <v>1870816.48123</v>
      </c>
      <c r="K308" s="189">
        <f t="shared" si="12"/>
        <v>862049.6</v>
      </c>
      <c r="L308" s="189">
        <f t="shared" si="12"/>
        <v>862049.19472000003</v>
      </c>
      <c r="M308" s="189">
        <f t="shared" si="12"/>
        <v>707153.5</v>
      </c>
      <c r="N308" s="189">
        <f t="shared" si="12"/>
        <v>660728.09604999993</v>
      </c>
      <c r="O308" s="189">
        <f t="shared" si="12"/>
        <v>811914.4</v>
      </c>
      <c r="P308" s="189">
        <f t="shared" si="12"/>
        <v>738156.48138999997</v>
      </c>
      <c r="Q308" s="189">
        <f t="shared" si="12"/>
        <v>1049089.6000000001</v>
      </c>
      <c r="R308" s="189">
        <f t="shared" si="12"/>
        <v>1049089.5388100001</v>
      </c>
      <c r="S308" s="189">
        <f t="shared" si="12"/>
        <v>840220.8</v>
      </c>
      <c r="T308" s="189">
        <f t="shared" si="12"/>
        <v>799264.2435499999</v>
      </c>
      <c r="U308" s="189">
        <f t="shared" si="12"/>
        <v>730559.4</v>
      </c>
      <c r="V308" s="189">
        <f t="shared" si="12"/>
        <v>730559.37217999995</v>
      </c>
      <c r="W308" s="189">
        <f t="shared" si="12"/>
        <v>1057128.6000000001</v>
      </c>
      <c r="X308" s="189">
        <f t="shared" ref="X308:AN308" si="13">X293/1000</f>
        <v>1057128.5548</v>
      </c>
      <c r="Y308" s="189">
        <f t="shared" si="13"/>
        <v>1109194.1000000001</v>
      </c>
      <c r="Z308" s="189">
        <f t="shared" si="13"/>
        <v>1049226.9835599998</v>
      </c>
      <c r="AA308" s="189">
        <f t="shared" si="13"/>
        <v>971696.9</v>
      </c>
      <c r="AB308" s="189">
        <f t="shared" si="13"/>
        <v>971696.85692999989</v>
      </c>
      <c r="AC308" s="189">
        <f t="shared" si="13"/>
        <v>872451.7</v>
      </c>
      <c r="AD308" s="189">
        <f t="shared" si="13"/>
        <v>815621.64659000002</v>
      </c>
      <c r="AE308" s="189">
        <f t="shared" si="13"/>
        <v>898636.7</v>
      </c>
      <c r="AF308" s="189">
        <f t="shared" si="13"/>
        <v>898636.66616000002</v>
      </c>
      <c r="AG308" s="189">
        <f t="shared" si="13"/>
        <v>941797.6</v>
      </c>
      <c r="AH308" s="189">
        <f t="shared" si="13"/>
        <v>897649.03419000003</v>
      </c>
      <c r="AI308" s="189">
        <f t="shared" si="13"/>
        <v>1340049</v>
      </c>
      <c r="AJ308" s="189">
        <f t="shared" si="13"/>
        <v>1340048.2248499999</v>
      </c>
      <c r="AK308" s="189">
        <f t="shared" si="13"/>
        <v>784079</v>
      </c>
      <c r="AL308" s="189">
        <f t="shared" si="13"/>
        <v>784070.64020000002</v>
      </c>
      <c r="AM308" s="189">
        <f t="shared" si="13"/>
        <v>789873.6</v>
      </c>
      <c r="AN308" s="189">
        <f t="shared" si="13"/>
        <v>728516.91671000002</v>
      </c>
    </row>
    <row r="309" spans="1:40" s="192" customFormat="1" ht="18">
      <c r="A309" s="189" t="s">
        <v>1088</v>
      </c>
      <c r="B309" s="189"/>
      <c r="C309" s="189"/>
      <c r="D309" s="190"/>
      <c r="E309" s="191">
        <f>(E43+E168+E173+E187)/1000</f>
        <v>142013463.59999999</v>
      </c>
      <c r="F309" s="191">
        <f>(F43+F168+F173+F187)/1000</f>
        <v>135159203.78414997</v>
      </c>
      <c r="G309" s="189">
        <f t="shared" ref="G309:W309" si="14">(G43+G168+G173+G187)/1000</f>
        <v>2457092</v>
      </c>
      <c r="H309" s="189">
        <f t="shared" si="14"/>
        <v>2457090.7117900001</v>
      </c>
      <c r="I309" s="189">
        <f t="shared" si="14"/>
        <v>43380765</v>
      </c>
      <c r="J309" s="189">
        <f t="shared" si="14"/>
        <v>37851371.424390003</v>
      </c>
      <c r="K309" s="189">
        <f t="shared" si="14"/>
        <v>11499801</v>
      </c>
      <c r="L309" s="189">
        <f t="shared" si="14"/>
        <v>10962028.24041</v>
      </c>
      <c r="M309" s="189">
        <f t="shared" si="14"/>
        <v>3744895.4</v>
      </c>
      <c r="N309" s="189">
        <f t="shared" si="14"/>
        <v>3744894.6776300003</v>
      </c>
      <c r="O309" s="189">
        <f t="shared" si="14"/>
        <v>2435834</v>
      </c>
      <c r="P309" s="189">
        <f t="shared" si="14"/>
        <v>2376327.4150300003</v>
      </c>
      <c r="Q309" s="189">
        <f t="shared" si="14"/>
        <v>10453967</v>
      </c>
      <c r="R309" s="189">
        <f t="shared" si="14"/>
        <v>10453493.46445</v>
      </c>
      <c r="S309" s="189">
        <f t="shared" si="14"/>
        <v>5607797.7000000002</v>
      </c>
      <c r="T309" s="189">
        <f t="shared" si="14"/>
        <v>5607410.6428800002</v>
      </c>
      <c r="U309" s="189">
        <f t="shared" si="14"/>
        <v>3261876</v>
      </c>
      <c r="V309" s="189">
        <f t="shared" si="14"/>
        <v>3261874.47291</v>
      </c>
      <c r="W309" s="189">
        <f t="shared" si="14"/>
        <v>17345840.5</v>
      </c>
      <c r="X309" s="189">
        <f t="shared" ref="X309:AN309" si="15">(X43+X168+X173+X187)/1000</f>
        <v>17338117.394790001</v>
      </c>
      <c r="Y309" s="189">
        <f t="shared" si="15"/>
        <v>5298314</v>
      </c>
      <c r="Z309" s="189">
        <f t="shared" si="15"/>
        <v>5298310.1888300003</v>
      </c>
      <c r="AA309" s="189">
        <f t="shared" si="15"/>
        <v>10563040</v>
      </c>
      <c r="AB309" s="189">
        <f t="shared" si="15"/>
        <v>10545956.903549999</v>
      </c>
      <c r="AC309" s="189">
        <f t="shared" si="15"/>
        <v>9123220.4000000004</v>
      </c>
      <c r="AD309" s="189">
        <f t="shared" si="15"/>
        <v>9122179.736680001</v>
      </c>
      <c r="AE309" s="189">
        <f t="shared" si="15"/>
        <v>1180967.3999999999</v>
      </c>
      <c r="AF309" s="189">
        <f t="shared" si="15"/>
        <v>1179665.77348</v>
      </c>
      <c r="AG309" s="189">
        <f t="shared" si="15"/>
        <v>4371572</v>
      </c>
      <c r="AH309" s="189">
        <f t="shared" si="15"/>
        <v>4310483.4650100004</v>
      </c>
      <c r="AI309" s="189">
        <f t="shared" si="15"/>
        <v>3463832</v>
      </c>
      <c r="AJ309" s="189">
        <f t="shared" si="15"/>
        <v>3463831.38</v>
      </c>
      <c r="AK309" s="189">
        <f t="shared" si="15"/>
        <v>5046987.2</v>
      </c>
      <c r="AL309" s="189">
        <f t="shared" si="15"/>
        <v>4926207.4711399991</v>
      </c>
      <c r="AM309" s="189">
        <f t="shared" si="15"/>
        <v>2777662</v>
      </c>
      <c r="AN309" s="189">
        <f t="shared" si="15"/>
        <v>2259960.4211799996</v>
      </c>
    </row>
    <row r="310" spans="1:40" s="192" customFormat="1" ht="18">
      <c r="A310" s="189" t="s">
        <v>1089</v>
      </c>
      <c r="B310" s="189"/>
      <c r="C310" s="189"/>
      <c r="D310" s="190"/>
      <c r="E310" s="191">
        <f>(E44+E177)/1000</f>
        <v>16817409.5</v>
      </c>
      <c r="F310" s="191">
        <f>(F44+F177)/1000</f>
        <v>16793245.868129998</v>
      </c>
      <c r="G310" s="189">
        <f t="shared" ref="G310:W310" si="16">(G44+G177)/1000</f>
        <v>382251</v>
      </c>
      <c r="H310" s="189">
        <f t="shared" si="16"/>
        <v>382249.73579000001</v>
      </c>
      <c r="I310" s="189">
        <f t="shared" si="16"/>
        <v>0</v>
      </c>
      <c r="J310" s="189">
        <f t="shared" si="16"/>
        <v>0</v>
      </c>
      <c r="K310" s="189">
        <f t="shared" si="16"/>
        <v>469389</v>
      </c>
      <c r="L310" s="189">
        <f t="shared" si="16"/>
        <v>469389</v>
      </c>
      <c r="M310" s="189">
        <f t="shared" si="16"/>
        <v>1754983</v>
      </c>
      <c r="N310" s="189">
        <f t="shared" si="16"/>
        <v>1754982.5273</v>
      </c>
      <c r="O310" s="189">
        <f t="shared" si="16"/>
        <v>394948</v>
      </c>
      <c r="P310" s="189">
        <f t="shared" si="16"/>
        <v>394948</v>
      </c>
      <c r="Q310" s="189">
        <f t="shared" si="16"/>
        <v>1365808</v>
      </c>
      <c r="R310" s="189">
        <f t="shared" si="16"/>
        <v>1365804.94181</v>
      </c>
      <c r="S310" s="189">
        <f t="shared" si="16"/>
        <v>886555</v>
      </c>
      <c r="T310" s="189">
        <f t="shared" si="16"/>
        <v>886532.77214000002</v>
      </c>
      <c r="U310" s="189">
        <f t="shared" si="16"/>
        <v>396827</v>
      </c>
      <c r="V310" s="189">
        <f t="shared" si="16"/>
        <v>396825.54670999997</v>
      </c>
      <c r="W310" s="189">
        <f t="shared" si="16"/>
        <v>4786790.7</v>
      </c>
      <c r="X310" s="189">
        <f t="shared" ref="X310:AN310" si="17">(X44+X177)/1000</f>
        <v>4779081.3124399995</v>
      </c>
      <c r="Y310" s="189">
        <f t="shared" si="17"/>
        <v>0</v>
      </c>
      <c r="Z310" s="189">
        <f t="shared" si="17"/>
        <v>0</v>
      </c>
      <c r="AA310" s="189">
        <f t="shared" si="17"/>
        <v>3866414</v>
      </c>
      <c r="AB310" s="189">
        <f t="shared" si="17"/>
        <v>3849989.3980100001</v>
      </c>
      <c r="AC310" s="189">
        <f t="shared" si="17"/>
        <v>2163354.7999999998</v>
      </c>
      <c r="AD310" s="189">
        <f t="shared" si="17"/>
        <v>2163354.4704100001</v>
      </c>
      <c r="AE310" s="189">
        <f t="shared" si="17"/>
        <v>0</v>
      </c>
      <c r="AF310" s="189">
        <f t="shared" si="17"/>
        <v>0</v>
      </c>
      <c r="AG310" s="189">
        <f t="shared" si="17"/>
        <v>0</v>
      </c>
      <c r="AH310" s="189">
        <f t="shared" si="17"/>
        <v>0</v>
      </c>
      <c r="AI310" s="189">
        <f t="shared" si="17"/>
        <v>241854</v>
      </c>
      <c r="AJ310" s="189">
        <f t="shared" si="17"/>
        <v>241854</v>
      </c>
      <c r="AK310" s="189">
        <f t="shared" si="17"/>
        <v>0</v>
      </c>
      <c r="AL310" s="189">
        <f t="shared" si="17"/>
        <v>0</v>
      </c>
      <c r="AM310" s="189">
        <f t="shared" si="17"/>
        <v>108235</v>
      </c>
      <c r="AN310" s="189">
        <f t="shared" si="17"/>
        <v>108234.16352</v>
      </c>
    </row>
    <row r="311" spans="1:40" s="192" customFormat="1" ht="18">
      <c r="A311" s="189" t="s">
        <v>1090</v>
      </c>
      <c r="B311" s="189"/>
      <c r="C311" s="189"/>
      <c r="D311" s="190"/>
      <c r="E311" s="191">
        <f>(E43+E168+E173+E187-E44-E177)/1000</f>
        <v>125196054.09999999</v>
      </c>
      <c r="F311" s="191">
        <f>(F43+F168+F173+F187-F44-F177)/1000</f>
        <v>118365957.91601998</v>
      </c>
      <c r="G311" s="189">
        <f t="shared" ref="G311:W311" si="18">(G43+G168+G173+G187-G44-G177)/1000</f>
        <v>2074841</v>
      </c>
      <c r="H311" s="189">
        <f t="shared" si="18"/>
        <v>2074840.976</v>
      </c>
      <c r="I311" s="189">
        <f t="shared" si="18"/>
        <v>43380765</v>
      </c>
      <c r="J311" s="189">
        <f t="shared" si="18"/>
        <v>37851371.424390003</v>
      </c>
      <c r="K311" s="189">
        <f t="shared" si="18"/>
        <v>11030412</v>
      </c>
      <c r="L311" s="189">
        <f t="shared" si="18"/>
        <v>10492639.24041</v>
      </c>
      <c r="M311" s="189">
        <f t="shared" si="18"/>
        <v>1989912.4</v>
      </c>
      <c r="N311" s="189">
        <f t="shared" si="18"/>
        <v>1989912.1503300001</v>
      </c>
      <c r="O311" s="189">
        <f t="shared" si="18"/>
        <v>2040886</v>
      </c>
      <c r="P311" s="189">
        <f t="shared" si="18"/>
        <v>1981379.4150300003</v>
      </c>
      <c r="Q311" s="189">
        <f t="shared" si="18"/>
        <v>9088159</v>
      </c>
      <c r="R311" s="189">
        <f t="shared" si="18"/>
        <v>9087688.522640001</v>
      </c>
      <c r="S311" s="189">
        <f t="shared" si="18"/>
        <v>4721242.7</v>
      </c>
      <c r="T311" s="189">
        <f t="shared" si="18"/>
        <v>4720877.8707400002</v>
      </c>
      <c r="U311" s="189">
        <f t="shared" si="18"/>
        <v>2865049</v>
      </c>
      <c r="V311" s="189">
        <f t="shared" si="18"/>
        <v>2865048.9261999996</v>
      </c>
      <c r="W311" s="189">
        <f t="shared" si="18"/>
        <v>12559049.800000001</v>
      </c>
      <c r="X311" s="189">
        <f t="shared" ref="X311:AN311" si="19">(X43+X168+X173+X187-X44-X177)/1000</f>
        <v>12559036.082350003</v>
      </c>
      <c r="Y311" s="189">
        <f t="shared" si="19"/>
        <v>5298314</v>
      </c>
      <c r="Z311" s="189">
        <f t="shared" si="19"/>
        <v>5298310.1888300003</v>
      </c>
      <c r="AA311" s="189">
        <f t="shared" si="19"/>
        <v>6696626</v>
      </c>
      <c r="AB311" s="189">
        <f>(AB43+AB168+AB173+AB187-AB44-AB177)/1000</f>
        <v>6695967.5055399993</v>
      </c>
      <c r="AC311" s="189">
        <f t="shared" si="19"/>
        <v>6959865.5999999996</v>
      </c>
      <c r="AD311" s="189">
        <f t="shared" si="19"/>
        <v>6958825.2662700005</v>
      </c>
      <c r="AE311" s="189">
        <f t="shared" si="19"/>
        <v>1180967.3999999999</v>
      </c>
      <c r="AF311" s="189">
        <f t="shared" si="19"/>
        <v>1179665.77348</v>
      </c>
      <c r="AG311" s="189">
        <f t="shared" si="19"/>
        <v>4371572</v>
      </c>
      <c r="AH311" s="189">
        <f t="shared" si="19"/>
        <v>4310483.4650100004</v>
      </c>
      <c r="AI311" s="189">
        <f t="shared" si="19"/>
        <v>3221978</v>
      </c>
      <c r="AJ311" s="189">
        <f t="shared" si="19"/>
        <v>3221977.38</v>
      </c>
      <c r="AK311" s="189">
        <f t="shared" si="19"/>
        <v>5046987.2</v>
      </c>
      <c r="AL311" s="189">
        <f t="shared" si="19"/>
        <v>4926207.4711399991</v>
      </c>
      <c r="AM311" s="189">
        <f t="shared" si="19"/>
        <v>2669427</v>
      </c>
      <c r="AN311" s="189">
        <f t="shared" si="19"/>
        <v>2151726.2576599997</v>
      </c>
    </row>
    <row r="312" spans="1:40" s="192" customFormat="1" ht="18">
      <c r="A312" s="189" t="s">
        <v>1087</v>
      </c>
      <c r="B312" s="189"/>
      <c r="C312" s="189"/>
      <c r="D312" s="190"/>
      <c r="E312" s="191">
        <f t="shared" ref="E312:F312" si="20">(E36+E49+E211+E217+E243)/1000</f>
        <v>10096168.800000001</v>
      </c>
      <c r="F312" s="191">
        <f t="shared" si="20"/>
        <v>10083813.748900002</v>
      </c>
      <c r="G312" s="189">
        <f t="shared" ref="G312:W312" si="21">(G36+G49+G211+G217+G243)/1000</f>
        <v>467877</v>
      </c>
      <c r="H312" s="189">
        <f t="shared" si="21"/>
        <v>467875.81</v>
      </c>
      <c r="I312" s="189">
        <f t="shared" si="21"/>
        <v>860865</v>
      </c>
      <c r="J312" s="189">
        <f t="shared" si="21"/>
        <v>860865</v>
      </c>
      <c r="K312" s="189">
        <f t="shared" si="21"/>
        <v>365003</v>
      </c>
      <c r="L312" s="189">
        <f t="shared" si="21"/>
        <v>365002.22019999998</v>
      </c>
      <c r="M312" s="189">
        <f t="shared" si="21"/>
        <v>376023.1</v>
      </c>
      <c r="N312" s="189">
        <f t="shared" si="21"/>
        <v>375207.22662000003</v>
      </c>
      <c r="O312" s="189">
        <f t="shared" si="21"/>
        <v>549388</v>
      </c>
      <c r="P312" s="189">
        <f t="shared" si="21"/>
        <v>545051.85294000001</v>
      </c>
      <c r="Q312" s="189">
        <f t="shared" si="21"/>
        <v>824879</v>
      </c>
      <c r="R312" s="189">
        <f t="shared" si="21"/>
        <v>824872.60400000005</v>
      </c>
      <c r="S312" s="189">
        <f t="shared" si="21"/>
        <v>507248</v>
      </c>
      <c r="T312" s="189">
        <f t="shared" si="21"/>
        <v>507122.99014000001</v>
      </c>
      <c r="U312" s="189">
        <f t="shared" si="21"/>
        <v>350027</v>
      </c>
      <c r="V312" s="189">
        <f t="shared" si="21"/>
        <v>350027</v>
      </c>
      <c r="W312" s="189">
        <f t="shared" si="21"/>
        <v>670013</v>
      </c>
      <c r="X312" s="189">
        <f t="shared" ref="X312:AN312" si="22">(X36+X49+X211+X217+X243)/1000</f>
        <v>670012.05009999999</v>
      </c>
      <c r="Y312" s="189">
        <f t="shared" si="22"/>
        <v>692493</v>
      </c>
      <c r="Z312" s="189">
        <f t="shared" si="22"/>
        <v>692491.50172000006</v>
      </c>
      <c r="AA312" s="189">
        <f t="shared" si="22"/>
        <v>971269</v>
      </c>
      <c r="AB312" s="189">
        <f t="shared" si="22"/>
        <v>966769.10199999996</v>
      </c>
      <c r="AC312" s="189">
        <f t="shared" si="22"/>
        <v>701834</v>
      </c>
      <c r="AD312" s="189">
        <f t="shared" si="22"/>
        <v>701833.89298</v>
      </c>
      <c r="AE312" s="189">
        <f t="shared" si="22"/>
        <v>719291.3</v>
      </c>
      <c r="AF312" s="189">
        <f t="shared" si="22"/>
        <v>719291.02945999999</v>
      </c>
      <c r="AG312" s="189">
        <f t="shared" si="22"/>
        <v>566515</v>
      </c>
      <c r="AH312" s="189">
        <f t="shared" si="22"/>
        <v>566096.21490999998</v>
      </c>
      <c r="AI312" s="189">
        <f t="shared" si="22"/>
        <v>733734</v>
      </c>
      <c r="AJ312" s="189">
        <f t="shared" si="22"/>
        <v>733733.28</v>
      </c>
      <c r="AK312" s="189">
        <f t="shared" si="22"/>
        <v>524774.40000000002</v>
      </c>
      <c r="AL312" s="189">
        <f t="shared" si="22"/>
        <v>524774.07383000001</v>
      </c>
      <c r="AM312" s="189">
        <f t="shared" si="22"/>
        <v>214935</v>
      </c>
      <c r="AN312" s="189">
        <f t="shared" si="22"/>
        <v>212787.9</v>
      </c>
    </row>
    <row r="313" spans="1:40" s="192" customFormat="1" ht="18">
      <c r="A313" s="189" t="s">
        <v>1091</v>
      </c>
      <c r="B313" s="189"/>
      <c r="C313" s="189"/>
      <c r="D313" s="190"/>
      <c r="E313" s="191">
        <f>(E37+E212+E218)/1000</f>
        <v>1042319</v>
      </c>
      <c r="F313" s="191">
        <f>(F37+F212+F218)/1000</f>
        <v>1042316.33108</v>
      </c>
      <c r="G313" s="189">
        <f t="shared" ref="G313:W313" si="23">(G37+G212+G218)/1000</f>
        <v>54155</v>
      </c>
      <c r="H313" s="189">
        <f t="shared" si="23"/>
        <v>54155</v>
      </c>
      <c r="I313" s="189">
        <f t="shared" si="23"/>
        <v>69130</v>
      </c>
      <c r="J313" s="189">
        <f t="shared" si="23"/>
        <v>69130</v>
      </c>
      <c r="K313" s="189">
        <f t="shared" si="23"/>
        <v>41508</v>
      </c>
      <c r="L313" s="189">
        <f t="shared" si="23"/>
        <v>41507.220200000003</v>
      </c>
      <c r="M313" s="189">
        <f t="shared" si="23"/>
        <v>27053</v>
      </c>
      <c r="N313" s="189">
        <f t="shared" si="23"/>
        <v>27053</v>
      </c>
      <c r="O313" s="189">
        <f t="shared" si="23"/>
        <v>58775</v>
      </c>
      <c r="P313" s="189">
        <f t="shared" si="23"/>
        <v>58774.076939999999</v>
      </c>
      <c r="Q313" s="189">
        <f t="shared" si="23"/>
        <v>79746</v>
      </c>
      <c r="R313" s="189">
        <f t="shared" si="23"/>
        <v>79746</v>
      </c>
      <c r="S313" s="189">
        <f t="shared" si="23"/>
        <v>70856</v>
      </c>
      <c r="T313" s="189">
        <f t="shared" si="23"/>
        <v>70855.983840000001</v>
      </c>
      <c r="U313" s="189">
        <f t="shared" si="23"/>
        <v>42919</v>
      </c>
      <c r="V313" s="189">
        <f t="shared" si="23"/>
        <v>42919</v>
      </c>
      <c r="W313" s="189">
        <f t="shared" si="23"/>
        <v>130339</v>
      </c>
      <c r="X313" s="189">
        <f t="shared" ref="X313:AN313" si="24">(X37+X212+X218)/1000</f>
        <v>130338.05009999999</v>
      </c>
      <c r="Y313" s="189">
        <f t="shared" si="24"/>
        <v>74891</v>
      </c>
      <c r="Z313" s="189">
        <f t="shared" si="24"/>
        <v>74891</v>
      </c>
      <c r="AA313" s="189">
        <f t="shared" si="24"/>
        <v>85272</v>
      </c>
      <c r="AB313" s="189">
        <f t="shared" si="24"/>
        <v>85272</v>
      </c>
      <c r="AC313" s="189">
        <f t="shared" si="24"/>
        <v>48233</v>
      </c>
      <c r="AD313" s="189">
        <f t="shared" si="24"/>
        <v>48233</v>
      </c>
      <c r="AE313" s="189">
        <f t="shared" si="24"/>
        <v>78948</v>
      </c>
      <c r="AF313" s="189">
        <f t="shared" si="24"/>
        <v>78948</v>
      </c>
      <c r="AG313" s="189">
        <f t="shared" si="24"/>
        <v>31441</v>
      </c>
      <c r="AH313" s="189">
        <f t="shared" si="24"/>
        <v>31441</v>
      </c>
      <c r="AI313" s="189">
        <f t="shared" si="24"/>
        <v>90608</v>
      </c>
      <c r="AJ313" s="189">
        <f t="shared" si="24"/>
        <v>90608</v>
      </c>
      <c r="AK313" s="189">
        <f t="shared" si="24"/>
        <v>36706</v>
      </c>
      <c r="AL313" s="189">
        <f t="shared" si="24"/>
        <v>36706</v>
      </c>
      <c r="AM313" s="189">
        <f t="shared" si="24"/>
        <v>21739</v>
      </c>
      <c r="AN313" s="189">
        <f t="shared" si="24"/>
        <v>21739</v>
      </c>
    </row>
    <row r="314" spans="1:40" s="192" customFormat="1" ht="18">
      <c r="A314" s="189" t="s">
        <v>1092</v>
      </c>
      <c r="B314" s="189"/>
      <c r="C314" s="189"/>
      <c r="D314" s="190"/>
      <c r="E314" s="191">
        <f>(E36+E49+E211+E217+E243-E37-E212-E218)/1000</f>
        <v>9053849.8000000007</v>
      </c>
      <c r="F314" s="191">
        <f>(F36+F49+F211+F217+F243-F37-F212-F218)/1000</f>
        <v>9041497.4178199992</v>
      </c>
      <c r="G314" s="189">
        <f t="shared" ref="G314:W314" si="25">(G36+G49+G211+G217+G243-G37-G212-G218)/1000</f>
        <v>413722</v>
      </c>
      <c r="H314" s="189">
        <f t="shared" si="25"/>
        <v>413720.81</v>
      </c>
      <c r="I314" s="189">
        <f t="shared" si="25"/>
        <v>791735</v>
      </c>
      <c r="J314" s="189">
        <f t="shared" si="25"/>
        <v>791735</v>
      </c>
      <c r="K314" s="189">
        <f t="shared" si="25"/>
        <v>323495</v>
      </c>
      <c r="L314" s="189">
        <f t="shared" si="25"/>
        <v>323495</v>
      </c>
      <c r="M314" s="189">
        <f t="shared" si="25"/>
        <v>348970.1</v>
      </c>
      <c r="N314" s="189">
        <f t="shared" si="25"/>
        <v>348154.22662000003</v>
      </c>
      <c r="O314" s="189">
        <f t="shared" si="25"/>
        <v>490613</v>
      </c>
      <c r="P314" s="189">
        <f t="shared" si="25"/>
        <v>486277.77600000007</v>
      </c>
      <c r="Q314" s="189">
        <f t="shared" si="25"/>
        <v>745133</v>
      </c>
      <c r="R314" s="189">
        <f t="shared" si="25"/>
        <v>745126.60400000005</v>
      </c>
      <c r="S314" s="189">
        <f t="shared" si="25"/>
        <v>436392</v>
      </c>
      <c r="T314" s="189">
        <f t="shared" si="25"/>
        <v>436267.00629999995</v>
      </c>
      <c r="U314" s="189">
        <f t="shared" si="25"/>
        <v>307108</v>
      </c>
      <c r="V314" s="189">
        <f t="shared" si="25"/>
        <v>307108</v>
      </c>
      <c r="W314" s="189">
        <f t="shared" si="25"/>
        <v>539674</v>
      </c>
      <c r="X314" s="189">
        <f t="shared" ref="X314:AN314" si="26">(X36+X49+X211+X217+X243-X37-X212-X218)/1000</f>
        <v>539674</v>
      </c>
      <c r="Y314" s="189">
        <f t="shared" si="26"/>
        <v>617602</v>
      </c>
      <c r="Z314" s="189">
        <f t="shared" si="26"/>
        <v>617600.50172000006</v>
      </c>
      <c r="AA314" s="189">
        <f t="shared" si="26"/>
        <v>885997</v>
      </c>
      <c r="AB314" s="189">
        <f t="shared" si="26"/>
        <v>881497.10199999996</v>
      </c>
      <c r="AC314" s="189">
        <f t="shared" si="26"/>
        <v>653601</v>
      </c>
      <c r="AD314" s="189">
        <f t="shared" si="26"/>
        <v>653600.89298</v>
      </c>
      <c r="AE314" s="189">
        <f t="shared" si="26"/>
        <v>640343.30000000005</v>
      </c>
      <c r="AF314" s="189">
        <f t="shared" si="26"/>
        <v>640343.02945999999</v>
      </c>
      <c r="AG314" s="189">
        <f t="shared" si="26"/>
        <v>535074</v>
      </c>
      <c r="AH314" s="189">
        <f t="shared" si="26"/>
        <v>534655.21490999998</v>
      </c>
      <c r="AI314" s="189">
        <f t="shared" si="26"/>
        <v>643126</v>
      </c>
      <c r="AJ314" s="189">
        <f t="shared" si="26"/>
        <v>643125.28</v>
      </c>
      <c r="AK314" s="189">
        <f t="shared" si="26"/>
        <v>488068.4</v>
      </c>
      <c r="AL314" s="189">
        <f t="shared" si="26"/>
        <v>488068.07383000007</v>
      </c>
      <c r="AM314" s="189">
        <f t="shared" si="26"/>
        <v>193196</v>
      </c>
      <c r="AN314" s="189">
        <f t="shared" si="26"/>
        <v>191048.9</v>
      </c>
    </row>
    <row r="315" spans="1:40" s="192" customFormat="1" ht="18">
      <c r="A315" s="189"/>
      <c r="B315" s="189"/>
      <c r="C315" s="189"/>
      <c r="D315" s="190"/>
      <c r="E315" s="191">
        <f>E306+E307+E309+E312+E308</f>
        <v>283626310.60000002</v>
      </c>
      <c r="F315" s="532">
        <f>F306+F307+F309+F312+F308</f>
        <v>268197721.50602996</v>
      </c>
      <c r="G315" s="196">
        <f t="shared" ref="G315:W315" si="27">G306+G307+G309+G312+G308</f>
        <v>12616282</v>
      </c>
      <c r="H315" s="535">
        <f t="shared" si="27"/>
        <v>12616265.053430002</v>
      </c>
      <c r="I315" s="196">
        <f t="shared" si="27"/>
        <v>63172933.100000001</v>
      </c>
      <c r="J315" s="535">
        <f t="shared" si="27"/>
        <v>49691517.222510003</v>
      </c>
      <c r="K315" s="196">
        <f t="shared" si="27"/>
        <v>22025557.600000001</v>
      </c>
      <c r="L315" s="535">
        <f t="shared" si="27"/>
        <v>21487771.686620001</v>
      </c>
      <c r="M315" s="196">
        <f t="shared" si="27"/>
        <v>8275083.2999999989</v>
      </c>
      <c r="N315" s="535">
        <f t="shared" si="27"/>
        <v>8227585.8625399992</v>
      </c>
      <c r="O315" s="196">
        <f t="shared" si="27"/>
        <v>6953487.4000000004</v>
      </c>
      <c r="P315" s="535">
        <f t="shared" si="27"/>
        <v>6753709.8354900004</v>
      </c>
      <c r="Q315" s="196">
        <f t="shared" si="27"/>
        <v>23873043.600000001</v>
      </c>
      <c r="R315" s="535">
        <f t="shared" si="27"/>
        <v>23872243.831009995</v>
      </c>
      <c r="S315" s="196">
        <f t="shared" si="27"/>
        <v>11790041.400000002</v>
      </c>
      <c r="T315" s="535">
        <f t="shared" si="27"/>
        <v>11748544.583700001</v>
      </c>
      <c r="U315" s="196">
        <f t="shared" si="27"/>
        <v>8869037.5999999996</v>
      </c>
      <c r="V315" s="535">
        <f t="shared" si="27"/>
        <v>8846529.5624499992</v>
      </c>
      <c r="W315" s="196">
        <f t="shared" si="27"/>
        <v>23697476.200000003</v>
      </c>
      <c r="X315" s="535">
        <f t="shared" ref="X315:AN315" si="28">X306+X307+X309+X312+X308</f>
        <v>23680469.05412</v>
      </c>
      <c r="Y315" s="196">
        <f t="shared" si="28"/>
        <v>13691362.199999999</v>
      </c>
      <c r="Z315" s="535">
        <f t="shared" si="28"/>
        <v>13620499.841669999</v>
      </c>
      <c r="AA315" s="196">
        <f t="shared" si="28"/>
        <v>18234452.899999999</v>
      </c>
      <c r="AB315" s="540">
        <f t="shared" si="28"/>
        <v>18211613.418029997</v>
      </c>
      <c r="AC315" s="196">
        <f t="shared" si="28"/>
        <v>17179134.900000002</v>
      </c>
      <c r="AD315" s="535">
        <f t="shared" si="28"/>
        <v>17118573.903480001</v>
      </c>
      <c r="AE315" s="196">
        <f t="shared" si="28"/>
        <v>7695704</v>
      </c>
      <c r="AF315" s="535">
        <f t="shared" si="28"/>
        <v>7679162.5578400008</v>
      </c>
      <c r="AG315" s="196">
        <f t="shared" si="28"/>
        <v>11634414.9</v>
      </c>
      <c r="AH315" s="535">
        <f t="shared" si="28"/>
        <v>11488987.818970002</v>
      </c>
      <c r="AI315" s="196">
        <f t="shared" si="28"/>
        <v>13729518</v>
      </c>
      <c r="AJ315" s="535">
        <f t="shared" si="28"/>
        <v>13728261.550890002</v>
      </c>
      <c r="AK315" s="196">
        <f t="shared" si="28"/>
        <v>12033453.4</v>
      </c>
      <c r="AL315" s="535">
        <f t="shared" si="28"/>
        <v>11906563.480679998</v>
      </c>
      <c r="AM315" s="196">
        <f t="shared" si="28"/>
        <v>8155328.0999999996</v>
      </c>
      <c r="AN315" s="535">
        <f t="shared" si="28"/>
        <v>7519422.2425999995</v>
      </c>
    </row>
    <row r="316" spans="1:40" s="192" customFormat="1" ht="18">
      <c r="A316" s="529"/>
      <c r="B316" s="529"/>
      <c r="C316" s="529"/>
      <c r="E316" s="530"/>
      <c r="F316" s="530"/>
      <c r="G316" s="529"/>
      <c r="H316" s="529"/>
      <c r="I316" s="529"/>
      <c r="J316" s="529"/>
      <c r="K316" s="529"/>
      <c r="L316" s="529"/>
      <c r="M316" s="529"/>
      <c r="N316" s="529"/>
      <c r="O316" s="529"/>
      <c r="P316" s="529"/>
      <c r="Q316" s="529"/>
      <c r="R316" s="529"/>
      <c r="S316" s="529"/>
      <c r="T316" s="529"/>
      <c r="U316" s="529"/>
      <c r="V316" s="538">
        <f>V6-V315*1000</f>
        <v>0</v>
      </c>
      <c r="W316" s="529"/>
      <c r="X316" s="529"/>
      <c r="Y316" s="529"/>
      <c r="Z316" s="529"/>
      <c r="AA316" s="529"/>
      <c r="AB316" s="529"/>
      <c r="AC316" s="529"/>
      <c r="AD316" s="529"/>
      <c r="AE316" s="529"/>
      <c r="AF316" s="529"/>
      <c r="AG316" s="529"/>
      <c r="AH316" s="542">
        <f>AH315*1000-AH6</f>
        <v>0</v>
      </c>
      <c r="AI316" s="529"/>
      <c r="AJ316" s="529"/>
      <c r="AK316" s="529"/>
      <c r="AL316" s="529"/>
      <c r="AM316" s="529"/>
      <c r="AN316" s="529"/>
    </row>
    <row r="317" spans="1:40" ht="33" customHeight="1">
      <c r="G317" s="998" t="s">
        <v>485</v>
      </c>
      <c r="H317" s="998"/>
      <c r="I317" s="998" t="s">
        <v>455</v>
      </c>
      <c r="J317" s="998"/>
      <c r="K317" s="998" t="s">
        <v>486</v>
      </c>
      <c r="L317" s="998"/>
      <c r="M317" s="1003" t="s">
        <v>487</v>
      </c>
      <c r="N317" s="1003"/>
      <c r="O317" s="998" t="s">
        <v>253</v>
      </c>
      <c r="P317" s="998"/>
      <c r="Q317" s="997" t="s">
        <v>249</v>
      </c>
      <c r="R317" s="997"/>
      <c r="S317" s="998" t="s">
        <v>488</v>
      </c>
      <c r="T317" s="998"/>
      <c r="U317" s="997" t="s">
        <v>489</v>
      </c>
      <c r="V317" s="997"/>
      <c r="W317" s="997" t="s">
        <v>490</v>
      </c>
      <c r="X317" s="997"/>
      <c r="Y317" s="998" t="s">
        <v>491</v>
      </c>
      <c r="Z317" s="998"/>
      <c r="AA317" s="997" t="s">
        <v>492</v>
      </c>
      <c r="AB317" s="997"/>
      <c r="AC317" s="997" t="s">
        <v>493</v>
      </c>
      <c r="AD317" s="997"/>
      <c r="AE317" s="998" t="s">
        <v>494</v>
      </c>
      <c r="AF317" s="998"/>
      <c r="AG317" s="997" t="s">
        <v>495</v>
      </c>
      <c r="AH317" s="997"/>
      <c r="AI317" s="997" t="s">
        <v>496</v>
      </c>
      <c r="AJ317" s="999"/>
      <c r="AK317" s="994" t="s">
        <v>247</v>
      </c>
      <c r="AL317" s="994"/>
      <c r="AM317" s="995" t="s">
        <v>257</v>
      </c>
      <c r="AN317" s="996"/>
    </row>
    <row r="318" spans="1:40" ht="34.5" customHeight="1">
      <c r="A318" s="511" t="s">
        <v>1075</v>
      </c>
      <c r="B318" s="22"/>
      <c r="C318" s="22"/>
      <c r="D318" s="23" t="s">
        <v>610</v>
      </c>
      <c r="E318" s="197">
        <f>E208/1000</f>
        <v>1101</v>
      </c>
      <c r="F318" s="197">
        <f>F208/1000</f>
        <v>938.28480000000002</v>
      </c>
      <c r="G318" s="198">
        <f t="shared" ref="G318:AN318" si="29">G208/1000</f>
        <v>0</v>
      </c>
      <c r="H318" s="198">
        <f t="shared" si="29"/>
        <v>0</v>
      </c>
      <c r="I318" s="198">
        <f t="shared" si="29"/>
        <v>0</v>
      </c>
      <c r="J318" s="198">
        <f t="shared" si="29"/>
        <v>0</v>
      </c>
      <c r="K318" s="198">
        <f t="shared" si="29"/>
        <v>84</v>
      </c>
      <c r="L318" s="198">
        <f t="shared" si="29"/>
        <v>83.434320000000014</v>
      </c>
      <c r="M318" s="198">
        <f t="shared" si="29"/>
        <v>0</v>
      </c>
      <c r="N318" s="198">
        <f t="shared" si="29"/>
        <v>0</v>
      </c>
      <c r="O318" s="198">
        <f t="shared" si="29"/>
        <v>0</v>
      </c>
      <c r="P318" s="198">
        <f t="shared" si="29"/>
        <v>0</v>
      </c>
      <c r="Q318" s="198">
        <f t="shared" si="29"/>
        <v>402</v>
      </c>
      <c r="R318" s="198">
        <f t="shared" si="29"/>
        <v>241.03248000000002</v>
      </c>
      <c r="S318" s="198">
        <f t="shared" si="29"/>
        <v>0</v>
      </c>
      <c r="T318" s="198">
        <f t="shared" si="29"/>
        <v>0</v>
      </c>
      <c r="U318" s="198">
        <f t="shared" si="29"/>
        <v>0</v>
      </c>
      <c r="V318" s="198">
        <f t="shared" si="29"/>
        <v>0</v>
      </c>
      <c r="W318" s="198">
        <f t="shared" si="29"/>
        <v>75</v>
      </c>
      <c r="X318" s="198">
        <f t="shared" si="29"/>
        <v>74.164000000000001</v>
      </c>
      <c r="Y318" s="198">
        <f t="shared" si="29"/>
        <v>0</v>
      </c>
      <c r="Z318" s="198">
        <f t="shared" si="29"/>
        <v>0</v>
      </c>
      <c r="AA318" s="198">
        <f t="shared" si="29"/>
        <v>0</v>
      </c>
      <c r="AB318" s="198">
        <f t="shared" si="29"/>
        <v>0</v>
      </c>
      <c r="AC318" s="198">
        <f t="shared" si="29"/>
        <v>244</v>
      </c>
      <c r="AD318" s="198">
        <f t="shared" si="29"/>
        <v>243.95</v>
      </c>
      <c r="AE318" s="198">
        <f t="shared" si="29"/>
        <v>0</v>
      </c>
      <c r="AF318" s="198">
        <f t="shared" si="29"/>
        <v>0</v>
      </c>
      <c r="AG318" s="198">
        <f t="shared" si="29"/>
        <v>173</v>
      </c>
      <c r="AH318" s="198">
        <f t="shared" si="29"/>
        <v>173</v>
      </c>
      <c r="AI318" s="198">
        <f t="shared" si="29"/>
        <v>0</v>
      </c>
      <c r="AJ318" s="198">
        <f t="shared" si="29"/>
        <v>0</v>
      </c>
      <c r="AK318" s="198">
        <f t="shared" si="29"/>
        <v>123</v>
      </c>
      <c r="AL318" s="198">
        <f t="shared" si="29"/>
        <v>122.70399999999999</v>
      </c>
      <c r="AM318" s="198">
        <f t="shared" si="29"/>
        <v>0</v>
      </c>
      <c r="AN318" s="198">
        <f t="shared" si="29"/>
        <v>0</v>
      </c>
    </row>
    <row r="319" spans="1:40" s="199" customFormat="1" ht="15.6">
      <c r="A319" s="1012" t="s">
        <v>447</v>
      </c>
      <c r="B319" s="194"/>
      <c r="C319" s="195"/>
      <c r="D319" s="196" t="s">
        <v>610</v>
      </c>
      <c r="E319" s="197">
        <f>E9/1000</f>
        <v>78857.899999999994</v>
      </c>
      <c r="F319" s="197">
        <f>F9/1000</f>
        <v>78857.884090000007</v>
      </c>
      <c r="G319" s="198">
        <f t="shared" ref="G319:AN319" si="30">G9/1000</f>
        <v>0</v>
      </c>
      <c r="H319" s="198">
        <f t="shared" si="30"/>
        <v>0</v>
      </c>
      <c r="I319" s="198">
        <f t="shared" si="30"/>
        <v>0</v>
      </c>
      <c r="J319" s="198">
        <f t="shared" si="30"/>
        <v>0</v>
      </c>
      <c r="K319" s="198">
        <f t="shared" si="30"/>
        <v>0</v>
      </c>
      <c r="L319" s="198">
        <f t="shared" si="30"/>
        <v>0</v>
      </c>
      <c r="M319" s="198">
        <f t="shared" si="30"/>
        <v>0</v>
      </c>
      <c r="N319" s="198">
        <f t="shared" si="30"/>
        <v>0</v>
      </c>
      <c r="O319" s="198">
        <f t="shared" si="30"/>
        <v>0</v>
      </c>
      <c r="P319" s="198">
        <f t="shared" si="30"/>
        <v>0</v>
      </c>
      <c r="Q319" s="198">
        <f t="shared" si="30"/>
        <v>0</v>
      </c>
      <c r="R319" s="198">
        <f t="shared" si="30"/>
        <v>0</v>
      </c>
      <c r="S319" s="198">
        <f t="shared" si="30"/>
        <v>0</v>
      </c>
      <c r="T319" s="198">
        <f t="shared" si="30"/>
        <v>0</v>
      </c>
      <c r="U319" s="198">
        <f t="shared" si="30"/>
        <v>0</v>
      </c>
      <c r="V319" s="198">
        <f t="shared" si="30"/>
        <v>0</v>
      </c>
      <c r="W319" s="198">
        <f t="shared" si="30"/>
        <v>78857.899999999994</v>
      </c>
      <c r="X319" s="198">
        <f t="shared" si="30"/>
        <v>78857.884090000007</v>
      </c>
      <c r="Y319" s="198">
        <f t="shared" si="30"/>
        <v>0</v>
      </c>
      <c r="Z319" s="198">
        <f t="shared" si="30"/>
        <v>0</v>
      </c>
      <c r="AA319" s="198">
        <f t="shared" si="30"/>
        <v>0</v>
      </c>
      <c r="AB319" s="198">
        <f t="shared" si="30"/>
        <v>0</v>
      </c>
      <c r="AC319" s="198">
        <f t="shared" si="30"/>
        <v>0</v>
      </c>
      <c r="AD319" s="198">
        <f t="shared" si="30"/>
        <v>0</v>
      </c>
      <c r="AE319" s="198">
        <f t="shared" si="30"/>
        <v>0</v>
      </c>
      <c r="AF319" s="198">
        <f t="shared" si="30"/>
        <v>0</v>
      </c>
      <c r="AG319" s="198">
        <f t="shared" si="30"/>
        <v>0</v>
      </c>
      <c r="AH319" s="198">
        <f t="shared" si="30"/>
        <v>0</v>
      </c>
      <c r="AI319" s="198">
        <f t="shared" si="30"/>
        <v>0</v>
      </c>
      <c r="AJ319" s="198">
        <f t="shared" si="30"/>
        <v>0</v>
      </c>
      <c r="AK319" s="198">
        <f t="shared" si="30"/>
        <v>0</v>
      </c>
      <c r="AL319" s="198">
        <f t="shared" si="30"/>
        <v>0</v>
      </c>
      <c r="AM319" s="198">
        <f t="shared" si="30"/>
        <v>0</v>
      </c>
      <c r="AN319" s="198">
        <f t="shared" si="30"/>
        <v>0</v>
      </c>
    </row>
    <row r="320" spans="1:40" s="199" customFormat="1" ht="15.6">
      <c r="A320" s="1013"/>
      <c r="B320" s="194"/>
      <c r="C320" s="200"/>
      <c r="D320" s="502" t="s">
        <v>611</v>
      </c>
      <c r="E320" s="197">
        <f t="shared" ref="E320" si="31">(E11+E124)/1000</f>
        <v>7225597.9000000004</v>
      </c>
      <c r="F320" s="503">
        <f>(F11+F124)/1000</f>
        <v>6162265.8031099997</v>
      </c>
      <c r="G320" s="536">
        <f t="shared" ref="G320:AN320" si="32">(G11+G124)/1000</f>
        <v>410002</v>
      </c>
      <c r="H320" s="536">
        <f t="shared" si="32"/>
        <v>409997.46268</v>
      </c>
      <c r="I320" s="536">
        <f t="shared" si="32"/>
        <v>2589284</v>
      </c>
      <c r="J320" s="536">
        <f t="shared" si="32"/>
        <v>1529880.1338900002</v>
      </c>
      <c r="K320" s="536">
        <f t="shared" si="32"/>
        <v>159388</v>
      </c>
      <c r="L320" s="536">
        <f t="shared" si="32"/>
        <v>159385.58262</v>
      </c>
      <c r="M320" s="536">
        <f t="shared" si="32"/>
        <v>170581</v>
      </c>
      <c r="N320" s="536">
        <f t="shared" si="32"/>
        <v>170578.66381999999</v>
      </c>
      <c r="O320" s="536">
        <f t="shared" si="32"/>
        <v>153344</v>
      </c>
      <c r="P320" s="536">
        <f t="shared" si="32"/>
        <v>153258.75143</v>
      </c>
      <c r="Q320" s="536">
        <f t="shared" si="32"/>
        <v>1050011</v>
      </c>
      <c r="R320" s="536">
        <f t="shared" si="32"/>
        <v>1050008.9696299999</v>
      </c>
      <c r="S320" s="536">
        <f t="shared" si="32"/>
        <v>177387</v>
      </c>
      <c r="T320" s="536">
        <f t="shared" si="32"/>
        <v>177378.57689</v>
      </c>
      <c r="U320" s="536">
        <f t="shared" si="32"/>
        <v>156404</v>
      </c>
      <c r="V320" s="536">
        <f t="shared" si="32"/>
        <v>156066.27132999999</v>
      </c>
      <c r="W320" s="536">
        <f t="shared" si="32"/>
        <v>267123</v>
      </c>
      <c r="X320" s="536">
        <f t="shared" si="32"/>
        <v>266536.81161000003</v>
      </c>
      <c r="Y320" s="536">
        <f t="shared" si="32"/>
        <v>312461</v>
      </c>
      <c r="Z320" s="536">
        <f t="shared" si="32"/>
        <v>312423.54245000001</v>
      </c>
      <c r="AA320" s="536">
        <f t="shared" si="32"/>
        <v>384134</v>
      </c>
      <c r="AB320" s="536">
        <f t="shared" si="32"/>
        <v>383929.47282999998</v>
      </c>
      <c r="AC320" s="536">
        <f t="shared" si="32"/>
        <v>245877</v>
      </c>
      <c r="AD320" s="536">
        <f t="shared" si="32"/>
        <v>245860.92232999997</v>
      </c>
      <c r="AE320" s="536">
        <f t="shared" si="32"/>
        <v>207681.1</v>
      </c>
      <c r="AF320" s="536">
        <f t="shared" si="32"/>
        <v>207216.26298</v>
      </c>
      <c r="AG320" s="536">
        <f t="shared" si="32"/>
        <v>262954</v>
      </c>
      <c r="AH320" s="536">
        <f t="shared" si="32"/>
        <v>262681.69613</v>
      </c>
      <c r="AI320" s="536">
        <f t="shared" si="32"/>
        <v>287433</v>
      </c>
      <c r="AJ320" s="536">
        <f t="shared" si="32"/>
        <v>286183.39293000003</v>
      </c>
      <c r="AK320" s="536">
        <f t="shared" si="32"/>
        <v>191613.8</v>
      </c>
      <c r="AL320" s="536">
        <f t="shared" si="32"/>
        <v>191550.01618999999</v>
      </c>
      <c r="AM320" s="536">
        <f t="shared" si="32"/>
        <v>199920</v>
      </c>
      <c r="AN320" s="536">
        <f t="shared" si="32"/>
        <v>199329.27337000001</v>
      </c>
    </row>
    <row r="321" spans="1:40" s="199" customFormat="1" ht="15.6">
      <c r="A321" s="1014" t="s">
        <v>476</v>
      </c>
      <c r="B321" s="194"/>
      <c r="C321" s="195"/>
      <c r="D321" s="196" t="s">
        <v>610</v>
      </c>
      <c r="E321" s="197">
        <f>(E111+E121+E141+E231+E237+E251)/1000</f>
        <v>8371651.2999999998</v>
      </c>
      <c r="F321" s="197">
        <f>(F111+F121+F141+F231+F237+F251)/1000</f>
        <v>8327263.9033000004</v>
      </c>
      <c r="G321" s="198">
        <f t="shared" ref="G321:AN321" si="33">(G111+G121+G141+G231+G237+G251)/1000</f>
        <v>64218</v>
      </c>
      <c r="H321" s="198">
        <f t="shared" si="33"/>
        <v>64217.824220000002</v>
      </c>
      <c r="I321" s="198">
        <f t="shared" si="33"/>
        <v>0</v>
      </c>
      <c r="J321" s="198">
        <f t="shared" si="33"/>
        <v>0</v>
      </c>
      <c r="K321" s="198">
        <f t="shared" si="33"/>
        <v>0</v>
      </c>
      <c r="L321" s="198">
        <f t="shared" si="33"/>
        <v>0</v>
      </c>
      <c r="M321" s="198">
        <f t="shared" si="33"/>
        <v>570563.80000000005</v>
      </c>
      <c r="N321" s="198">
        <f t="shared" si="33"/>
        <v>570563.31942000007</v>
      </c>
      <c r="O321" s="198">
        <f t="shared" si="33"/>
        <v>163145</v>
      </c>
      <c r="P321" s="198">
        <f t="shared" si="33"/>
        <v>154085.11416</v>
      </c>
      <c r="Q321" s="198">
        <f t="shared" si="33"/>
        <v>1545730</v>
      </c>
      <c r="R321" s="198">
        <f t="shared" si="33"/>
        <v>1545729.79703</v>
      </c>
      <c r="S321" s="198">
        <f t="shared" si="33"/>
        <v>341976</v>
      </c>
      <c r="T321" s="198">
        <f t="shared" si="33"/>
        <v>341974.07805999997</v>
      </c>
      <c r="U321" s="198">
        <f t="shared" si="33"/>
        <v>174101</v>
      </c>
      <c r="V321" s="198">
        <f t="shared" si="33"/>
        <v>164419.16252000001</v>
      </c>
      <c r="W321" s="198">
        <f t="shared" si="33"/>
        <v>924343</v>
      </c>
      <c r="X321" s="198">
        <f t="shared" si="33"/>
        <v>924339.44684999995</v>
      </c>
      <c r="Y321" s="198">
        <f t="shared" si="33"/>
        <v>177338</v>
      </c>
      <c r="Z321" s="198">
        <f t="shared" si="33"/>
        <v>177338</v>
      </c>
      <c r="AA321" s="198">
        <f t="shared" si="33"/>
        <v>588514</v>
      </c>
      <c r="AB321" s="198">
        <f t="shared" si="33"/>
        <v>587986.10104999994</v>
      </c>
      <c r="AC321" s="198">
        <f t="shared" si="33"/>
        <v>887241</v>
      </c>
      <c r="AD321" s="198">
        <f t="shared" si="33"/>
        <v>887239.22453000001</v>
      </c>
      <c r="AE321" s="198">
        <f t="shared" si="33"/>
        <v>158072</v>
      </c>
      <c r="AF321" s="198">
        <f t="shared" si="33"/>
        <v>158070.6097</v>
      </c>
      <c r="AG321" s="198">
        <f t="shared" si="33"/>
        <v>411569</v>
      </c>
      <c r="AH321" s="198">
        <f t="shared" si="33"/>
        <v>410202.79080000002</v>
      </c>
      <c r="AI321" s="198">
        <f t="shared" si="33"/>
        <v>825677</v>
      </c>
      <c r="AJ321" s="198">
        <f t="shared" si="33"/>
        <v>825676.05404999992</v>
      </c>
      <c r="AK321" s="198">
        <f t="shared" si="33"/>
        <v>725773.5</v>
      </c>
      <c r="AL321" s="198">
        <f t="shared" si="33"/>
        <v>725773.5</v>
      </c>
      <c r="AM321" s="198">
        <f t="shared" si="33"/>
        <v>813390</v>
      </c>
      <c r="AN321" s="198">
        <f t="shared" si="33"/>
        <v>789648.88091000007</v>
      </c>
    </row>
    <row r="322" spans="1:40" s="199" customFormat="1" ht="15.6">
      <c r="A322" s="1015"/>
      <c r="B322" s="194"/>
      <c r="C322" s="533"/>
      <c r="D322" s="196" t="s">
        <v>1086</v>
      </c>
      <c r="E322" s="534">
        <f>E293/1000</f>
        <v>17513739.399999999</v>
      </c>
      <c r="F322" s="534">
        <f>F293/1000</f>
        <v>17130285.987150002</v>
      </c>
      <c r="G322" s="537">
        <f t="shared" ref="G322:AN322" si="34">G293/1000</f>
        <v>1877028.4</v>
      </c>
      <c r="H322" s="537">
        <f t="shared" si="34"/>
        <v>1877027.0552300001</v>
      </c>
      <c r="I322" s="537">
        <f t="shared" si="34"/>
        <v>1870816.5</v>
      </c>
      <c r="J322" s="537">
        <f t="shared" si="34"/>
        <v>1870816.48123</v>
      </c>
      <c r="K322" s="537">
        <f t="shared" si="34"/>
        <v>862049.6</v>
      </c>
      <c r="L322" s="537">
        <f t="shared" si="34"/>
        <v>862049.19472000003</v>
      </c>
      <c r="M322" s="537">
        <f t="shared" si="34"/>
        <v>707153.5</v>
      </c>
      <c r="N322" s="537">
        <f t="shared" si="34"/>
        <v>660728.09604999993</v>
      </c>
      <c r="O322" s="537">
        <f t="shared" si="34"/>
        <v>811914.4</v>
      </c>
      <c r="P322" s="537">
        <f t="shared" si="34"/>
        <v>738156.48138999997</v>
      </c>
      <c r="Q322" s="537">
        <f t="shared" si="34"/>
        <v>1049089.6000000001</v>
      </c>
      <c r="R322" s="537">
        <f t="shared" si="34"/>
        <v>1049089.5388100001</v>
      </c>
      <c r="S322" s="537">
        <f t="shared" si="34"/>
        <v>840220.8</v>
      </c>
      <c r="T322" s="537">
        <f t="shared" si="34"/>
        <v>799264.2435499999</v>
      </c>
      <c r="U322" s="537">
        <f t="shared" si="34"/>
        <v>730559.4</v>
      </c>
      <c r="V322" s="537">
        <f t="shared" si="34"/>
        <v>730559.37217999995</v>
      </c>
      <c r="W322" s="537">
        <f t="shared" si="34"/>
        <v>1057128.6000000001</v>
      </c>
      <c r="X322" s="537">
        <f t="shared" si="34"/>
        <v>1057128.5548</v>
      </c>
      <c r="Y322" s="537">
        <f t="shared" si="34"/>
        <v>1109194.1000000001</v>
      </c>
      <c r="Z322" s="537">
        <f t="shared" si="34"/>
        <v>1049226.9835599998</v>
      </c>
      <c r="AA322" s="537">
        <f t="shared" si="34"/>
        <v>971696.9</v>
      </c>
      <c r="AB322" s="537">
        <f t="shared" si="34"/>
        <v>971696.85692999989</v>
      </c>
      <c r="AC322" s="537">
        <f t="shared" si="34"/>
        <v>872451.7</v>
      </c>
      <c r="AD322" s="537">
        <f t="shared" si="34"/>
        <v>815621.64659000002</v>
      </c>
      <c r="AE322" s="537">
        <f t="shared" si="34"/>
        <v>898636.7</v>
      </c>
      <c r="AF322" s="537">
        <f t="shared" si="34"/>
        <v>898636.66616000002</v>
      </c>
      <c r="AG322" s="537">
        <f t="shared" si="34"/>
        <v>941797.6</v>
      </c>
      <c r="AH322" s="537">
        <f t="shared" si="34"/>
        <v>897649.03419000003</v>
      </c>
      <c r="AI322" s="537">
        <f t="shared" si="34"/>
        <v>1340049</v>
      </c>
      <c r="AJ322" s="537">
        <f t="shared" si="34"/>
        <v>1340048.2248499999</v>
      </c>
      <c r="AK322" s="537">
        <f t="shared" si="34"/>
        <v>784079</v>
      </c>
      <c r="AL322" s="537">
        <f t="shared" si="34"/>
        <v>784070.64020000002</v>
      </c>
      <c r="AM322" s="537">
        <f t="shared" si="34"/>
        <v>789873.6</v>
      </c>
      <c r="AN322" s="537">
        <f t="shared" si="34"/>
        <v>728516.91671000002</v>
      </c>
    </row>
    <row r="323" spans="1:40" s="199" customFormat="1" ht="15.6">
      <c r="A323" s="1016"/>
      <c r="B323" s="194"/>
      <c r="C323" s="200"/>
      <c r="D323" s="502" t="s">
        <v>611</v>
      </c>
      <c r="E323" s="197">
        <f t="shared" ref="E323:F323" si="35">(E113+E127+E138+E147+E193+E228+E234+E240+E253+E256+E259+E265+E277+E290+E300+E303)/1000</f>
        <v>34808222.899999999</v>
      </c>
      <c r="F323" s="503">
        <f t="shared" si="35"/>
        <v>34772514.184869997</v>
      </c>
      <c r="G323" s="536">
        <f t="shared" ref="G323:AN323" si="36">(G113+G127+G138+G147+G193+G228+G234+G240+G253+G256+G259+G265+G277+G290+G300+G303)/1000</f>
        <v>2620187.6</v>
      </c>
      <c r="H323" s="536">
        <f t="shared" si="36"/>
        <v>2620184.5121400002</v>
      </c>
      <c r="I323" s="536">
        <f t="shared" si="36"/>
        <v>2250519.6</v>
      </c>
      <c r="J323" s="536">
        <f t="shared" si="36"/>
        <v>2245593.0609800001</v>
      </c>
      <c r="K323" s="536">
        <f t="shared" si="36"/>
        <v>6071499</v>
      </c>
      <c r="L323" s="536">
        <f t="shared" si="36"/>
        <v>6071498.8869200004</v>
      </c>
      <c r="M323" s="536">
        <f t="shared" si="36"/>
        <v>1550484</v>
      </c>
      <c r="N323" s="536">
        <f t="shared" si="36"/>
        <v>1550232.8532600002</v>
      </c>
      <c r="O323" s="536">
        <f t="shared" si="36"/>
        <v>1193549</v>
      </c>
      <c r="P323" s="536">
        <f t="shared" si="36"/>
        <v>1170730.6185299999</v>
      </c>
      <c r="Q323" s="536">
        <f t="shared" si="36"/>
        <v>2123776</v>
      </c>
      <c r="R323" s="536">
        <f t="shared" si="36"/>
        <v>2123774.4040000001</v>
      </c>
      <c r="S323" s="536">
        <f t="shared" si="36"/>
        <v>2263068</v>
      </c>
      <c r="T323" s="536">
        <f t="shared" si="36"/>
        <v>2263059.8514899998</v>
      </c>
      <c r="U323" s="536">
        <f t="shared" si="36"/>
        <v>1710633.2</v>
      </c>
      <c r="V323" s="536">
        <f t="shared" si="36"/>
        <v>1710610.0306399998</v>
      </c>
      <c r="W323" s="536">
        <f t="shared" si="36"/>
        <v>63145.2</v>
      </c>
      <c r="X323" s="536">
        <f t="shared" si="36"/>
        <v>63144.889539999996</v>
      </c>
      <c r="Y323" s="536">
        <f t="shared" si="36"/>
        <v>2674636.1</v>
      </c>
      <c r="Z323" s="536">
        <f t="shared" si="36"/>
        <v>2674307.4863899997</v>
      </c>
      <c r="AA323" s="536">
        <f t="shared" si="36"/>
        <v>1228507</v>
      </c>
      <c r="AB323" s="536">
        <f t="shared" si="36"/>
        <v>1227995.1558899998</v>
      </c>
      <c r="AC323" s="536">
        <f t="shared" si="36"/>
        <v>968362.4</v>
      </c>
      <c r="AD323" s="536">
        <f t="shared" si="36"/>
        <v>968360.08750000002</v>
      </c>
      <c r="AE323" s="536">
        <f t="shared" si="36"/>
        <v>1423328.6</v>
      </c>
      <c r="AF323" s="536">
        <f t="shared" si="36"/>
        <v>1423286.95466</v>
      </c>
      <c r="AG323" s="536">
        <f t="shared" si="36"/>
        <v>2417193.2999999998</v>
      </c>
      <c r="AH323" s="536">
        <f t="shared" si="36"/>
        <v>2417191.4380100002</v>
      </c>
      <c r="AI323" s="536">
        <f t="shared" si="36"/>
        <v>2167949</v>
      </c>
      <c r="AJ323" s="536">
        <f t="shared" si="36"/>
        <v>2167947.9724499998</v>
      </c>
      <c r="AK323" s="536">
        <f t="shared" si="36"/>
        <v>3103699.4</v>
      </c>
      <c r="AL323" s="536">
        <f t="shared" si="36"/>
        <v>3102855.6121100001</v>
      </c>
      <c r="AM323" s="536">
        <f t="shared" si="36"/>
        <v>977685.5</v>
      </c>
      <c r="AN323" s="536">
        <f t="shared" si="36"/>
        <v>971740.37036000006</v>
      </c>
    </row>
    <row r="324" spans="1:40" s="199" customFormat="1" ht="15.6">
      <c r="A324" s="201" t="str">
        <f>D116</f>
        <v>HC 4.3</v>
      </c>
      <c r="B324" s="194"/>
      <c r="C324" s="202"/>
      <c r="D324" s="502" t="s">
        <v>611</v>
      </c>
      <c r="E324" s="197">
        <f t="shared" ref="E324:F324" si="37">E116/1000</f>
        <v>463115</v>
      </c>
      <c r="F324" s="503">
        <f t="shared" si="37"/>
        <v>462973.14120000001</v>
      </c>
      <c r="G324" s="536">
        <f t="shared" ref="G324:AN324" si="38">G116/1000</f>
        <v>101</v>
      </c>
      <c r="H324" s="536">
        <f t="shared" si="38"/>
        <v>100.384</v>
      </c>
      <c r="I324" s="536">
        <f t="shared" si="38"/>
        <v>5324</v>
      </c>
      <c r="J324" s="536">
        <f t="shared" si="38"/>
        <v>5323.2101399999992</v>
      </c>
      <c r="K324" s="536">
        <f t="shared" si="38"/>
        <v>18797</v>
      </c>
      <c r="L324" s="536">
        <f t="shared" si="38"/>
        <v>18796.2461</v>
      </c>
      <c r="M324" s="536">
        <f t="shared" si="38"/>
        <v>70</v>
      </c>
      <c r="N324" s="536">
        <f t="shared" si="38"/>
        <v>70</v>
      </c>
      <c r="O324" s="536">
        <f t="shared" si="38"/>
        <v>127463</v>
      </c>
      <c r="P324" s="536">
        <f t="shared" si="38"/>
        <v>127463</v>
      </c>
      <c r="Q324" s="536">
        <f t="shared" si="38"/>
        <v>12408</v>
      </c>
      <c r="R324" s="536">
        <f t="shared" si="38"/>
        <v>12407.99978</v>
      </c>
      <c r="S324" s="536">
        <f t="shared" si="38"/>
        <v>24048</v>
      </c>
      <c r="T324" s="536">
        <f t="shared" si="38"/>
        <v>24043.338059999998</v>
      </c>
      <c r="U324" s="536">
        <f t="shared" si="38"/>
        <v>94048</v>
      </c>
      <c r="V324" s="536">
        <f t="shared" si="38"/>
        <v>94048</v>
      </c>
      <c r="W324" s="536">
        <f t="shared" si="38"/>
        <v>31391</v>
      </c>
      <c r="X324" s="536">
        <f t="shared" si="38"/>
        <v>31391</v>
      </c>
      <c r="Y324" s="536">
        <f t="shared" si="38"/>
        <v>23866</v>
      </c>
      <c r="Z324" s="536">
        <f t="shared" si="38"/>
        <v>23865.940999999999</v>
      </c>
      <c r="AA324" s="536">
        <f t="shared" si="38"/>
        <v>3242</v>
      </c>
      <c r="AB324" s="536">
        <f t="shared" si="38"/>
        <v>3241.5920000000001</v>
      </c>
      <c r="AC324" s="536">
        <f t="shared" si="38"/>
        <v>7376</v>
      </c>
      <c r="AD324" s="536">
        <f t="shared" si="38"/>
        <v>7373.7076299999999</v>
      </c>
      <c r="AE324" s="536">
        <f t="shared" si="38"/>
        <v>37317</v>
      </c>
      <c r="AF324" s="536">
        <f t="shared" si="38"/>
        <v>37198.403700000003</v>
      </c>
      <c r="AG324" s="536">
        <f t="shared" si="38"/>
        <v>8344</v>
      </c>
      <c r="AH324" s="536">
        <f t="shared" si="38"/>
        <v>8340.7616399999988</v>
      </c>
      <c r="AI324" s="536">
        <f t="shared" si="38"/>
        <v>11812</v>
      </c>
      <c r="AJ324" s="536">
        <f t="shared" si="38"/>
        <v>11811.65</v>
      </c>
      <c r="AK324" s="536">
        <f t="shared" si="38"/>
        <v>1661</v>
      </c>
      <c r="AL324" s="536">
        <f t="shared" si="38"/>
        <v>1654.796</v>
      </c>
      <c r="AM324" s="536">
        <f t="shared" si="38"/>
        <v>55847</v>
      </c>
      <c r="AN324" s="536">
        <f t="shared" si="38"/>
        <v>55843.111149999997</v>
      </c>
    </row>
    <row r="325" spans="1:40" s="199" customFormat="1" ht="15.6">
      <c r="A325" s="1017" t="s">
        <v>443</v>
      </c>
      <c r="B325" s="194"/>
      <c r="C325" s="203"/>
      <c r="D325" s="196" t="s">
        <v>610</v>
      </c>
      <c r="E325" s="197">
        <f>(E82+E105)/1000</f>
        <v>3342131</v>
      </c>
      <c r="F325" s="197">
        <f>(F82+F105)/1000</f>
        <v>3309068.0536999996</v>
      </c>
      <c r="G325" s="198">
        <f t="shared" ref="G325:AN325" si="39">(G82+G105)/1000</f>
        <v>136091</v>
      </c>
      <c r="H325" s="198">
        <f t="shared" si="39"/>
        <v>136091</v>
      </c>
      <c r="I325" s="198">
        <f t="shared" si="39"/>
        <v>53767</v>
      </c>
      <c r="J325" s="198">
        <f t="shared" si="39"/>
        <v>53767</v>
      </c>
      <c r="K325" s="198">
        <f t="shared" si="39"/>
        <v>133149</v>
      </c>
      <c r="L325" s="198">
        <f t="shared" si="39"/>
        <v>133149</v>
      </c>
      <c r="M325" s="198">
        <f t="shared" si="39"/>
        <v>150859</v>
      </c>
      <c r="N325" s="198">
        <f t="shared" si="39"/>
        <v>150858.837</v>
      </c>
      <c r="O325" s="198">
        <f t="shared" si="39"/>
        <v>113155</v>
      </c>
      <c r="P325" s="198">
        <f t="shared" si="39"/>
        <v>99208</v>
      </c>
      <c r="Q325" s="198">
        <f t="shared" si="39"/>
        <v>308462</v>
      </c>
      <c r="R325" s="198">
        <f t="shared" si="39"/>
        <v>308462</v>
      </c>
      <c r="S325" s="198">
        <f t="shared" si="39"/>
        <v>192689</v>
      </c>
      <c r="T325" s="198">
        <f t="shared" si="39"/>
        <v>192688.98381000001</v>
      </c>
      <c r="U325" s="198">
        <f t="shared" si="39"/>
        <v>200222</v>
      </c>
      <c r="V325" s="198">
        <f t="shared" si="39"/>
        <v>191627</v>
      </c>
      <c r="W325" s="198">
        <f t="shared" si="39"/>
        <v>292062</v>
      </c>
      <c r="X325" s="198">
        <f t="shared" si="39"/>
        <v>292061.174</v>
      </c>
      <c r="Y325" s="198">
        <f t="shared" si="39"/>
        <v>162444</v>
      </c>
      <c r="Z325" s="198">
        <f t="shared" si="39"/>
        <v>151929.49999000001</v>
      </c>
      <c r="AA325" s="198">
        <f t="shared" si="39"/>
        <v>332417</v>
      </c>
      <c r="AB325" s="198">
        <f t="shared" si="39"/>
        <v>332415.90935999999</v>
      </c>
      <c r="AC325" s="198">
        <f t="shared" si="39"/>
        <v>275217</v>
      </c>
      <c r="AD325" s="198">
        <f t="shared" si="39"/>
        <v>275217</v>
      </c>
      <c r="AE325" s="198">
        <f t="shared" si="39"/>
        <v>337045</v>
      </c>
      <c r="AF325" s="198">
        <f t="shared" si="39"/>
        <v>337041.84453999996</v>
      </c>
      <c r="AG325" s="198">
        <f t="shared" si="39"/>
        <v>242614</v>
      </c>
      <c r="AH325" s="198">
        <f t="shared" si="39"/>
        <v>242614</v>
      </c>
      <c r="AI325" s="198">
        <f t="shared" si="39"/>
        <v>65144</v>
      </c>
      <c r="AJ325" s="198">
        <f t="shared" si="39"/>
        <v>65143.6</v>
      </c>
      <c r="AK325" s="198">
        <f t="shared" si="39"/>
        <v>192144</v>
      </c>
      <c r="AL325" s="198">
        <f t="shared" si="39"/>
        <v>192144</v>
      </c>
      <c r="AM325" s="198">
        <f t="shared" si="39"/>
        <v>154650</v>
      </c>
      <c r="AN325" s="198">
        <f t="shared" si="39"/>
        <v>154649.20499999999</v>
      </c>
    </row>
    <row r="326" spans="1:40" s="199" customFormat="1" ht="15.6">
      <c r="A326" s="1018"/>
      <c r="B326" s="194"/>
      <c r="C326" s="204"/>
      <c r="D326" s="502" t="s">
        <v>611</v>
      </c>
      <c r="E326" s="197">
        <f t="shared" ref="E326:F326" si="40">(E95+E108)/1000</f>
        <v>287796.7</v>
      </c>
      <c r="F326" s="503">
        <f t="shared" si="40"/>
        <v>287794.32243</v>
      </c>
      <c r="G326" s="536">
        <f t="shared" ref="G326:AN326" si="41">(G95+G108)/1000</f>
        <v>0</v>
      </c>
      <c r="H326" s="536">
        <f t="shared" si="41"/>
        <v>0</v>
      </c>
      <c r="I326" s="536">
        <f t="shared" si="41"/>
        <v>0</v>
      </c>
      <c r="J326" s="536">
        <f t="shared" si="41"/>
        <v>0</v>
      </c>
      <c r="K326" s="536">
        <f t="shared" si="41"/>
        <v>0</v>
      </c>
      <c r="L326" s="536">
        <f t="shared" si="41"/>
        <v>0</v>
      </c>
      <c r="M326" s="536">
        <f t="shared" si="41"/>
        <v>0</v>
      </c>
      <c r="N326" s="536">
        <f t="shared" si="41"/>
        <v>0</v>
      </c>
      <c r="O326" s="536">
        <f t="shared" si="41"/>
        <v>0</v>
      </c>
      <c r="P326" s="536">
        <f t="shared" si="41"/>
        <v>0</v>
      </c>
      <c r="Q326" s="536">
        <f t="shared" si="41"/>
        <v>0</v>
      </c>
      <c r="R326" s="536">
        <f t="shared" si="41"/>
        <v>0</v>
      </c>
      <c r="S326" s="536">
        <f t="shared" si="41"/>
        <v>0</v>
      </c>
      <c r="T326" s="536">
        <f t="shared" si="41"/>
        <v>0</v>
      </c>
      <c r="U326" s="536">
        <f t="shared" si="41"/>
        <v>0</v>
      </c>
      <c r="V326" s="536">
        <f t="shared" si="41"/>
        <v>0</v>
      </c>
      <c r="W326" s="536">
        <f t="shared" si="41"/>
        <v>0</v>
      </c>
      <c r="X326" s="536">
        <f t="shared" si="41"/>
        <v>0</v>
      </c>
      <c r="Y326" s="536">
        <f t="shared" si="41"/>
        <v>163511</v>
      </c>
      <c r="Z326" s="536">
        <f t="shared" si="41"/>
        <v>163510.32143000001</v>
      </c>
      <c r="AA326" s="536">
        <f t="shared" si="41"/>
        <v>0</v>
      </c>
      <c r="AB326" s="536">
        <f t="shared" si="41"/>
        <v>0</v>
      </c>
      <c r="AC326" s="536">
        <f t="shared" si="41"/>
        <v>91499.7</v>
      </c>
      <c r="AD326" s="536">
        <f t="shared" si="41"/>
        <v>91499.551000000007</v>
      </c>
      <c r="AE326" s="536">
        <f t="shared" si="41"/>
        <v>21711</v>
      </c>
      <c r="AF326" s="536">
        <f t="shared" si="41"/>
        <v>21709.45</v>
      </c>
      <c r="AG326" s="536">
        <f t="shared" si="41"/>
        <v>4329</v>
      </c>
      <c r="AH326" s="536">
        <f t="shared" si="41"/>
        <v>4329</v>
      </c>
      <c r="AI326" s="536">
        <f t="shared" si="41"/>
        <v>0</v>
      </c>
      <c r="AJ326" s="536">
        <f t="shared" si="41"/>
        <v>0</v>
      </c>
      <c r="AK326" s="536">
        <f t="shared" si="41"/>
        <v>6746</v>
      </c>
      <c r="AL326" s="536">
        <f t="shared" si="41"/>
        <v>6746</v>
      </c>
      <c r="AM326" s="536">
        <f t="shared" si="41"/>
        <v>0</v>
      </c>
      <c r="AN326" s="536">
        <f t="shared" si="41"/>
        <v>0</v>
      </c>
    </row>
    <row r="327" spans="1:40" s="199" customFormat="1" ht="15.6">
      <c r="A327" s="1010" t="s">
        <v>444</v>
      </c>
      <c r="B327" s="205"/>
      <c r="C327" s="206"/>
      <c r="D327" s="196" t="s">
        <v>610</v>
      </c>
      <c r="E327" s="197">
        <f t="shared" ref="E327" si="42">E132/1000</f>
        <v>28532264</v>
      </c>
      <c r="F327" s="197">
        <f>F132/1000</f>
        <v>28522769.213740002</v>
      </c>
      <c r="G327" s="198">
        <f t="shared" ref="G327:AN327" si="43">G132/1000</f>
        <v>1887107</v>
      </c>
      <c r="H327" s="198">
        <f t="shared" si="43"/>
        <v>1887106.2381300002</v>
      </c>
      <c r="I327" s="198">
        <f t="shared" si="43"/>
        <v>2200047</v>
      </c>
      <c r="J327" s="198">
        <f t="shared" si="43"/>
        <v>2200046.34546</v>
      </c>
      <c r="K327" s="198">
        <f t="shared" si="43"/>
        <v>2242911</v>
      </c>
      <c r="L327" s="198">
        <f t="shared" si="43"/>
        <v>2242905.8083000001</v>
      </c>
      <c r="M327" s="198">
        <f t="shared" si="43"/>
        <v>645727</v>
      </c>
      <c r="N327" s="198">
        <f t="shared" si="43"/>
        <v>645726.40133000002</v>
      </c>
      <c r="O327" s="198">
        <f t="shared" si="43"/>
        <v>1088023</v>
      </c>
      <c r="P327" s="198">
        <f t="shared" si="43"/>
        <v>1086602.9702300001</v>
      </c>
      <c r="Q327" s="198">
        <f t="shared" si="43"/>
        <v>3233126</v>
      </c>
      <c r="R327" s="198">
        <f t="shared" si="43"/>
        <v>3233105.1011799998</v>
      </c>
      <c r="S327" s="198">
        <f t="shared" si="43"/>
        <v>1245375</v>
      </c>
      <c r="T327" s="198">
        <f t="shared" si="43"/>
        <v>1245374.5812300001</v>
      </c>
      <c r="U327" s="198">
        <f t="shared" si="43"/>
        <v>1009990</v>
      </c>
      <c r="V327" s="198">
        <f t="shared" si="43"/>
        <v>1006122.52175</v>
      </c>
      <c r="W327" s="198">
        <f t="shared" si="43"/>
        <v>2135674</v>
      </c>
      <c r="X327" s="198">
        <f t="shared" si="43"/>
        <v>2135673.7551600002</v>
      </c>
      <c r="Y327" s="198">
        <f t="shared" si="43"/>
        <v>1718450</v>
      </c>
      <c r="Z327" s="198">
        <f t="shared" si="43"/>
        <v>1718444.71025</v>
      </c>
      <c r="AA327" s="198">
        <f t="shared" si="43"/>
        <v>1516934</v>
      </c>
      <c r="AB327" s="198">
        <f t="shared" si="43"/>
        <v>1516933.6758399999</v>
      </c>
      <c r="AC327" s="198">
        <f t="shared" si="43"/>
        <v>902692</v>
      </c>
      <c r="AD327" s="198">
        <f t="shared" si="43"/>
        <v>902691.86257</v>
      </c>
      <c r="AE327" s="198">
        <f t="shared" si="43"/>
        <v>1476193</v>
      </c>
      <c r="AF327" s="198">
        <f t="shared" si="43"/>
        <v>1472148.35433</v>
      </c>
      <c r="AG327" s="198">
        <f t="shared" si="43"/>
        <v>899572</v>
      </c>
      <c r="AH327" s="198">
        <f t="shared" si="43"/>
        <v>899504.40798000002</v>
      </c>
      <c r="AI327" s="198">
        <f t="shared" si="43"/>
        <v>3790741</v>
      </c>
      <c r="AJ327" s="198">
        <f t="shared" si="43"/>
        <v>3790740.7028100002</v>
      </c>
      <c r="AK327" s="198">
        <f t="shared" si="43"/>
        <v>1072442</v>
      </c>
      <c r="AL327" s="198">
        <f t="shared" si="43"/>
        <v>1072441.9056900002</v>
      </c>
      <c r="AM327" s="198">
        <f t="shared" si="43"/>
        <v>1467260</v>
      </c>
      <c r="AN327" s="198">
        <f t="shared" si="43"/>
        <v>1467199.8714999999</v>
      </c>
    </row>
    <row r="328" spans="1:40" s="199" customFormat="1" ht="15.6">
      <c r="A328" s="1011"/>
      <c r="B328" s="205"/>
      <c r="C328" s="207"/>
      <c r="D328" s="502" t="s">
        <v>611</v>
      </c>
      <c r="E328" s="197">
        <f t="shared" ref="E328" si="44">E134/1000</f>
        <v>5124272.4000000004</v>
      </c>
      <c r="F328" s="503">
        <f>F134/1000</f>
        <v>5098457.3958399994</v>
      </c>
      <c r="G328" s="536">
        <f t="shared" ref="G328:AN328" si="45">G134/1000</f>
        <v>331957</v>
      </c>
      <c r="H328" s="536">
        <f t="shared" si="45"/>
        <v>331956.88631000003</v>
      </c>
      <c r="I328" s="536">
        <f t="shared" si="45"/>
        <v>426825</v>
      </c>
      <c r="J328" s="536">
        <f t="shared" si="45"/>
        <v>426824.70860000001</v>
      </c>
      <c r="K328" s="536">
        <f t="shared" si="45"/>
        <v>296925</v>
      </c>
      <c r="L328" s="536">
        <f t="shared" si="45"/>
        <v>296922.07302999997</v>
      </c>
      <c r="M328" s="536">
        <f t="shared" si="45"/>
        <v>128383.4</v>
      </c>
      <c r="N328" s="536">
        <f t="shared" si="45"/>
        <v>128383.37942</v>
      </c>
      <c r="O328" s="536">
        <f t="shared" si="45"/>
        <v>186345</v>
      </c>
      <c r="P328" s="536">
        <f t="shared" si="45"/>
        <v>186344.04</v>
      </c>
      <c r="Q328" s="536">
        <f t="shared" si="45"/>
        <v>689550</v>
      </c>
      <c r="R328" s="536">
        <f t="shared" si="45"/>
        <v>689547.16429999995</v>
      </c>
      <c r="S328" s="536">
        <f t="shared" si="45"/>
        <v>235455</v>
      </c>
      <c r="T328" s="536">
        <f t="shared" si="45"/>
        <v>235453.56941</v>
      </c>
      <c r="U328" s="536">
        <f t="shared" si="45"/>
        <v>154949</v>
      </c>
      <c r="V328" s="536">
        <f t="shared" si="45"/>
        <v>154948.20000000001</v>
      </c>
      <c r="W328" s="536">
        <f t="shared" si="45"/>
        <v>247691</v>
      </c>
      <c r="X328" s="536">
        <f t="shared" si="45"/>
        <v>239537.72696999999</v>
      </c>
      <c r="Y328" s="536">
        <f t="shared" si="45"/>
        <v>478800</v>
      </c>
      <c r="Z328" s="536">
        <f t="shared" si="45"/>
        <v>478799.55563000002</v>
      </c>
      <c r="AA328" s="536">
        <f t="shared" si="45"/>
        <v>321145</v>
      </c>
      <c r="AB328" s="536">
        <f t="shared" si="45"/>
        <v>321137.56</v>
      </c>
      <c r="AC328" s="536">
        <f t="shared" si="45"/>
        <v>151119</v>
      </c>
      <c r="AD328" s="536">
        <f t="shared" si="45"/>
        <v>148758.98052000001</v>
      </c>
      <c r="AE328" s="536">
        <f t="shared" si="45"/>
        <v>239710</v>
      </c>
      <c r="AF328" s="536">
        <f t="shared" si="45"/>
        <v>239709.18378999998</v>
      </c>
      <c r="AG328" s="536">
        <f t="shared" si="45"/>
        <v>183835</v>
      </c>
      <c r="AH328" s="536">
        <f t="shared" si="45"/>
        <v>178991.03512000002</v>
      </c>
      <c r="AI328" s="536">
        <f t="shared" si="45"/>
        <v>610753</v>
      </c>
      <c r="AJ328" s="536">
        <f t="shared" si="45"/>
        <v>610752.09923000005</v>
      </c>
      <c r="AK328" s="536">
        <f t="shared" si="45"/>
        <v>112313</v>
      </c>
      <c r="AL328" s="536">
        <f t="shared" si="45"/>
        <v>108105.14548000001</v>
      </c>
      <c r="AM328" s="536">
        <f t="shared" si="45"/>
        <v>328517</v>
      </c>
      <c r="AN328" s="536">
        <f t="shared" si="45"/>
        <v>322286.08802999998</v>
      </c>
    </row>
    <row r="329" spans="1:40" s="199" customFormat="1" ht="15.6">
      <c r="A329" s="1021" t="s">
        <v>442</v>
      </c>
      <c r="B329" s="205"/>
      <c r="C329" s="206"/>
      <c r="D329" s="196" t="s">
        <v>610</v>
      </c>
      <c r="E329" s="197">
        <f>E55/1000</f>
        <v>80628</v>
      </c>
      <c r="F329" s="197">
        <f>F55/1000</f>
        <v>80165.406960000008</v>
      </c>
      <c r="G329" s="198">
        <f t="shared" ref="G329:AN329" si="46">G55/1000</f>
        <v>0</v>
      </c>
      <c r="H329" s="198">
        <f t="shared" si="46"/>
        <v>0</v>
      </c>
      <c r="I329" s="198">
        <f t="shared" si="46"/>
        <v>0</v>
      </c>
      <c r="J329" s="198">
        <f t="shared" si="46"/>
        <v>0</v>
      </c>
      <c r="K329" s="198">
        <f t="shared" si="46"/>
        <v>0</v>
      </c>
      <c r="L329" s="198">
        <f t="shared" si="46"/>
        <v>0</v>
      </c>
      <c r="M329" s="198">
        <f t="shared" si="46"/>
        <v>0</v>
      </c>
      <c r="N329" s="198">
        <f t="shared" si="46"/>
        <v>0</v>
      </c>
      <c r="O329" s="198">
        <f t="shared" si="46"/>
        <v>0</v>
      </c>
      <c r="P329" s="198">
        <f t="shared" si="46"/>
        <v>0</v>
      </c>
      <c r="Q329" s="198">
        <f t="shared" si="46"/>
        <v>0</v>
      </c>
      <c r="R329" s="198">
        <f t="shared" si="46"/>
        <v>0</v>
      </c>
      <c r="S329" s="198">
        <f t="shared" si="46"/>
        <v>8165</v>
      </c>
      <c r="T329" s="198">
        <f t="shared" si="46"/>
        <v>8165</v>
      </c>
      <c r="U329" s="198">
        <f t="shared" si="46"/>
        <v>0</v>
      </c>
      <c r="V329" s="198">
        <f t="shared" si="46"/>
        <v>0</v>
      </c>
      <c r="W329" s="198">
        <f t="shared" si="46"/>
        <v>15998</v>
      </c>
      <c r="X329" s="198">
        <f t="shared" si="46"/>
        <v>15563.545960000001</v>
      </c>
      <c r="Y329" s="198">
        <f t="shared" si="46"/>
        <v>13169</v>
      </c>
      <c r="Z329" s="198">
        <f t="shared" si="46"/>
        <v>13169</v>
      </c>
      <c r="AA329" s="198">
        <f t="shared" si="46"/>
        <v>24270</v>
      </c>
      <c r="AB329" s="198">
        <f t="shared" si="46"/>
        <v>24269.394</v>
      </c>
      <c r="AC329" s="198">
        <f t="shared" si="46"/>
        <v>10916</v>
      </c>
      <c r="AD329" s="198">
        <f t="shared" si="46"/>
        <v>10888.467000000001</v>
      </c>
      <c r="AE329" s="198">
        <f t="shared" si="46"/>
        <v>8110</v>
      </c>
      <c r="AF329" s="198">
        <f t="shared" si="46"/>
        <v>8110</v>
      </c>
      <c r="AG329" s="198">
        <f t="shared" si="46"/>
        <v>0</v>
      </c>
      <c r="AH329" s="198">
        <f t="shared" si="46"/>
        <v>0</v>
      </c>
      <c r="AI329" s="198">
        <f t="shared" si="46"/>
        <v>0</v>
      </c>
      <c r="AJ329" s="198">
        <f t="shared" si="46"/>
        <v>0</v>
      </c>
      <c r="AK329" s="198">
        <f t="shared" si="46"/>
        <v>0</v>
      </c>
      <c r="AL329" s="198">
        <f t="shared" si="46"/>
        <v>0</v>
      </c>
      <c r="AM329" s="198">
        <f t="shared" si="46"/>
        <v>0</v>
      </c>
      <c r="AN329" s="198">
        <f t="shared" si="46"/>
        <v>0</v>
      </c>
    </row>
    <row r="330" spans="1:40" s="199" customFormat="1" ht="15.6">
      <c r="A330" s="1022"/>
      <c r="B330" s="205"/>
      <c r="C330" s="207"/>
      <c r="D330" s="502" t="s">
        <v>611</v>
      </c>
      <c r="E330" s="197">
        <f>E62/1000</f>
        <v>1902965.8</v>
      </c>
      <c r="F330" s="503">
        <f t="shared" ref="F330" si="47">F62/1000</f>
        <v>1902844.0938500001</v>
      </c>
      <c r="G330" s="536">
        <f t="shared" ref="G330:AN330" si="48">G62/1000</f>
        <v>0</v>
      </c>
      <c r="H330" s="536">
        <f t="shared" si="48"/>
        <v>0</v>
      </c>
      <c r="I330" s="536">
        <f t="shared" si="48"/>
        <v>0</v>
      </c>
      <c r="J330" s="536">
        <f t="shared" si="48"/>
        <v>0</v>
      </c>
      <c r="K330" s="536">
        <f t="shared" si="48"/>
        <v>0</v>
      </c>
      <c r="L330" s="536">
        <f t="shared" si="48"/>
        <v>0</v>
      </c>
      <c r="M330" s="536">
        <f t="shared" si="48"/>
        <v>0</v>
      </c>
      <c r="N330" s="536">
        <f t="shared" si="48"/>
        <v>0</v>
      </c>
      <c r="O330" s="536">
        <f t="shared" si="48"/>
        <v>0</v>
      </c>
      <c r="P330" s="536">
        <f t="shared" si="48"/>
        <v>0</v>
      </c>
      <c r="Q330" s="536">
        <f t="shared" si="48"/>
        <v>0</v>
      </c>
      <c r="R330" s="536">
        <f t="shared" si="48"/>
        <v>0</v>
      </c>
      <c r="S330" s="536">
        <f t="shared" si="48"/>
        <v>171987</v>
      </c>
      <c r="T330" s="536">
        <f t="shared" si="48"/>
        <v>171987</v>
      </c>
      <c r="U330" s="536">
        <f t="shared" si="48"/>
        <v>0</v>
      </c>
      <c r="V330" s="536">
        <f t="shared" si="48"/>
        <v>0</v>
      </c>
      <c r="W330" s="536">
        <f t="shared" si="48"/>
        <v>459364</v>
      </c>
      <c r="X330" s="536">
        <f t="shared" si="48"/>
        <v>459364</v>
      </c>
      <c r="Y330" s="536">
        <f t="shared" si="48"/>
        <v>284035</v>
      </c>
      <c r="Z330" s="536">
        <f t="shared" si="48"/>
        <v>284032.95743000001</v>
      </c>
      <c r="AA330" s="536">
        <f t="shared" si="48"/>
        <v>466798</v>
      </c>
      <c r="AB330" s="536">
        <f t="shared" si="48"/>
        <v>466795.97385000001</v>
      </c>
      <c r="AC330" s="536">
        <f t="shared" si="48"/>
        <v>311097</v>
      </c>
      <c r="AD330" s="536">
        <f t="shared" si="48"/>
        <v>310979.36257</v>
      </c>
      <c r="AE330" s="536">
        <f t="shared" si="48"/>
        <v>209684.8</v>
      </c>
      <c r="AF330" s="536">
        <f t="shared" si="48"/>
        <v>209684.8</v>
      </c>
      <c r="AG330" s="536">
        <f t="shared" si="48"/>
        <v>0</v>
      </c>
      <c r="AH330" s="536">
        <f t="shared" si="48"/>
        <v>0</v>
      </c>
      <c r="AI330" s="536">
        <f t="shared" si="48"/>
        <v>0</v>
      </c>
      <c r="AJ330" s="536">
        <f t="shared" si="48"/>
        <v>0</v>
      </c>
      <c r="AK330" s="536">
        <f t="shared" si="48"/>
        <v>0</v>
      </c>
      <c r="AL330" s="536">
        <f t="shared" si="48"/>
        <v>0</v>
      </c>
      <c r="AM330" s="536">
        <f t="shared" si="48"/>
        <v>0</v>
      </c>
      <c r="AN330" s="536">
        <f t="shared" si="48"/>
        <v>0</v>
      </c>
    </row>
    <row r="331" spans="1:40" s="199" customFormat="1" ht="15.6">
      <c r="A331" s="1014" t="s">
        <v>453</v>
      </c>
      <c r="B331" s="194"/>
      <c r="C331" s="195"/>
      <c r="D331" s="196" t="s">
        <v>610</v>
      </c>
      <c r="E331" s="197">
        <f>(E199)/1000</f>
        <v>722507.7</v>
      </c>
      <c r="F331" s="197">
        <f>(F199)/1000</f>
        <v>722505.46479999996</v>
      </c>
      <c r="G331" s="198">
        <f t="shared" ref="G331:AN331" si="49">(G199)/1000</f>
        <v>0</v>
      </c>
      <c r="H331" s="198">
        <f t="shared" si="49"/>
        <v>0</v>
      </c>
      <c r="I331" s="198">
        <f t="shared" si="49"/>
        <v>0</v>
      </c>
      <c r="J331" s="198">
        <f t="shared" si="49"/>
        <v>0</v>
      </c>
      <c r="K331" s="198">
        <f t="shared" si="49"/>
        <v>0</v>
      </c>
      <c r="L331" s="198">
        <f t="shared" si="49"/>
        <v>0</v>
      </c>
      <c r="M331" s="198">
        <f t="shared" si="49"/>
        <v>0</v>
      </c>
      <c r="N331" s="198">
        <f t="shared" si="49"/>
        <v>0</v>
      </c>
      <c r="O331" s="198">
        <f t="shared" si="49"/>
        <v>0</v>
      </c>
      <c r="P331" s="198">
        <f t="shared" si="49"/>
        <v>0</v>
      </c>
      <c r="Q331" s="198">
        <f t="shared" si="49"/>
        <v>0</v>
      </c>
      <c r="R331" s="198">
        <f t="shared" si="49"/>
        <v>0</v>
      </c>
      <c r="S331" s="198">
        <f t="shared" si="49"/>
        <v>67975</v>
      </c>
      <c r="T331" s="198">
        <f t="shared" si="49"/>
        <v>67972.998800000001</v>
      </c>
      <c r="U331" s="198">
        <f t="shared" si="49"/>
        <v>0</v>
      </c>
      <c r="V331" s="198">
        <f t="shared" si="49"/>
        <v>0</v>
      </c>
      <c r="W331" s="198">
        <f t="shared" si="49"/>
        <v>0</v>
      </c>
      <c r="X331" s="198">
        <f t="shared" si="49"/>
        <v>0</v>
      </c>
      <c r="Y331" s="198">
        <f t="shared" si="49"/>
        <v>0</v>
      </c>
      <c r="Z331" s="198">
        <f t="shared" si="49"/>
        <v>0</v>
      </c>
      <c r="AA331" s="198">
        <f t="shared" si="49"/>
        <v>0</v>
      </c>
      <c r="AB331" s="198">
        <f t="shared" si="49"/>
        <v>0</v>
      </c>
      <c r="AC331" s="198">
        <f t="shared" si="49"/>
        <v>654532.69999999995</v>
      </c>
      <c r="AD331" s="198">
        <f t="shared" si="49"/>
        <v>654532.46600000001</v>
      </c>
      <c r="AE331" s="198">
        <f t="shared" si="49"/>
        <v>0</v>
      </c>
      <c r="AF331" s="198">
        <f t="shared" si="49"/>
        <v>0</v>
      </c>
      <c r="AG331" s="198">
        <f t="shared" si="49"/>
        <v>0</v>
      </c>
      <c r="AH331" s="198">
        <f t="shared" si="49"/>
        <v>0</v>
      </c>
      <c r="AI331" s="198">
        <f t="shared" si="49"/>
        <v>0</v>
      </c>
      <c r="AJ331" s="198">
        <f t="shared" si="49"/>
        <v>0</v>
      </c>
      <c r="AK331" s="198">
        <f t="shared" si="49"/>
        <v>0</v>
      </c>
      <c r="AL331" s="198">
        <f t="shared" si="49"/>
        <v>0</v>
      </c>
      <c r="AM331" s="198">
        <f t="shared" si="49"/>
        <v>0</v>
      </c>
      <c r="AN331" s="198">
        <f t="shared" si="49"/>
        <v>0</v>
      </c>
    </row>
    <row r="332" spans="1:40" s="199" customFormat="1" ht="15.6">
      <c r="A332" s="1016"/>
      <c r="B332" s="194"/>
      <c r="C332" s="200"/>
      <c r="D332" s="502" t="s">
        <v>611</v>
      </c>
      <c r="E332" s="197">
        <f t="shared" ref="E332:F332" si="50">(E196+E201)/1000</f>
        <v>23061827.199999999</v>
      </c>
      <c r="F332" s="503">
        <f t="shared" si="50"/>
        <v>16096000.833140001</v>
      </c>
      <c r="G332" s="536">
        <f t="shared" ref="G332:AN332" si="51">(G196+G201)/1000</f>
        <v>2364621</v>
      </c>
      <c r="H332" s="536">
        <f t="shared" si="51"/>
        <v>2364617.1689299997</v>
      </c>
      <c r="I332" s="536">
        <f t="shared" si="51"/>
        <v>9534720</v>
      </c>
      <c r="J332" s="536">
        <f t="shared" si="51"/>
        <v>2647029.85782</v>
      </c>
      <c r="K332" s="536">
        <f t="shared" si="51"/>
        <v>375951</v>
      </c>
      <c r="L332" s="536">
        <f t="shared" si="51"/>
        <v>375951</v>
      </c>
      <c r="M332" s="536">
        <f t="shared" si="51"/>
        <v>230343.1</v>
      </c>
      <c r="N332" s="536">
        <f t="shared" si="51"/>
        <v>230342.40799000001</v>
      </c>
      <c r="O332" s="536">
        <f t="shared" si="51"/>
        <v>131327</v>
      </c>
      <c r="P332" s="536">
        <f t="shared" si="51"/>
        <v>116481.59178</v>
      </c>
      <c r="Q332" s="536">
        <f t="shared" si="51"/>
        <v>2581643</v>
      </c>
      <c r="R332" s="536">
        <f t="shared" si="51"/>
        <v>2581511.7553499998</v>
      </c>
      <c r="S332" s="536">
        <f t="shared" si="51"/>
        <v>106649.9</v>
      </c>
      <c r="T332" s="536">
        <f t="shared" si="51"/>
        <v>106648.72937999999</v>
      </c>
      <c r="U332" s="536">
        <f t="shared" si="51"/>
        <v>1026228</v>
      </c>
      <c r="V332" s="536">
        <f t="shared" si="51"/>
        <v>1026227.5311200001</v>
      </c>
      <c r="W332" s="536">
        <f t="shared" si="51"/>
        <v>108770</v>
      </c>
      <c r="X332" s="536">
        <f t="shared" si="51"/>
        <v>108666.65625</v>
      </c>
      <c r="Y332" s="536">
        <f t="shared" si="51"/>
        <v>582651</v>
      </c>
      <c r="Z332" s="536">
        <f t="shared" si="51"/>
        <v>582650.15298999997</v>
      </c>
      <c r="AA332" s="536">
        <f t="shared" si="51"/>
        <v>862486</v>
      </c>
      <c r="AB332" s="536">
        <f t="shared" si="51"/>
        <v>862485.72073000006</v>
      </c>
      <c r="AC332" s="536">
        <f t="shared" si="51"/>
        <v>1975455</v>
      </c>
      <c r="AD332" s="536">
        <f t="shared" si="51"/>
        <v>1975293.0455799999</v>
      </c>
      <c r="AE332" s="536">
        <f t="shared" si="51"/>
        <v>777956.1</v>
      </c>
      <c r="AF332" s="536">
        <f t="shared" si="51"/>
        <v>767393.22503999993</v>
      </c>
      <c r="AG332" s="536">
        <f t="shared" si="51"/>
        <v>1323947</v>
      </c>
      <c r="AH332" s="536">
        <f t="shared" si="51"/>
        <v>1290730.9751799998</v>
      </c>
      <c r="AI332" s="536">
        <f t="shared" si="51"/>
        <v>432394</v>
      </c>
      <c r="AJ332" s="536">
        <f t="shared" si="51"/>
        <v>432393.19456999999</v>
      </c>
      <c r="AK332" s="536">
        <f t="shared" si="51"/>
        <v>271097.09999999998</v>
      </c>
      <c r="AL332" s="536">
        <f t="shared" si="51"/>
        <v>270117.61603999999</v>
      </c>
      <c r="AM332" s="536">
        <f t="shared" si="51"/>
        <v>375588</v>
      </c>
      <c r="AN332" s="536">
        <f t="shared" si="51"/>
        <v>357460.20438999997</v>
      </c>
    </row>
    <row r="333" spans="1:40">
      <c r="E333" s="208"/>
      <c r="F333" s="208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</row>
    <row r="334" spans="1:40" s="199" customFormat="1" ht="15.6">
      <c r="A334" s="210"/>
      <c r="B334" s="210"/>
      <c r="C334" s="210"/>
      <c r="D334" s="196" t="s">
        <v>610</v>
      </c>
      <c r="E334" s="197">
        <f>E319+E321+E325+E327+E331+E329+E318</f>
        <v>41129140.900000006</v>
      </c>
      <c r="F334" s="197">
        <f>F319+F321+F325+F327+F331+F329+F318</f>
        <v>41041568.211390004</v>
      </c>
      <c r="G334" s="198">
        <f>G319+G321+G325+G327+G331+G329+G318</f>
        <v>2087416</v>
      </c>
      <c r="H334" s="198">
        <f t="shared" ref="H334:AN334" si="52">H319+H321+H325+H327+H331+H329+H318</f>
        <v>2087415.0623500003</v>
      </c>
      <c r="I334" s="198">
        <f t="shared" si="52"/>
        <v>2253814</v>
      </c>
      <c r="J334" s="198">
        <f t="shared" si="52"/>
        <v>2253813.34546</v>
      </c>
      <c r="K334" s="198">
        <f t="shared" si="52"/>
        <v>2376144</v>
      </c>
      <c r="L334" s="198">
        <f t="shared" si="52"/>
        <v>2376138.2426200002</v>
      </c>
      <c r="M334" s="198">
        <f t="shared" si="52"/>
        <v>1367149.8</v>
      </c>
      <c r="N334" s="198">
        <f t="shared" si="52"/>
        <v>1367148.5577500002</v>
      </c>
      <c r="O334" s="198">
        <f t="shared" si="52"/>
        <v>1364323</v>
      </c>
      <c r="P334" s="198">
        <f t="shared" si="52"/>
        <v>1339896.08439</v>
      </c>
      <c r="Q334" s="198">
        <f t="shared" si="52"/>
        <v>5087720</v>
      </c>
      <c r="R334" s="198">
        <f t="shared" si="52"/>
        <v>5087537.9306899998</v>
      </c>
      <c r="S334" s="198">
        <f t="shared" si="52"/>
        <v>1856180</v>
      </c>
      <c r="T334" s="198">
        <f t="shared" si="52"/>
        <v>1856175.6418999999</v>
      </c>
      <c r="U334" s="198">
        <f t="shared" si="52"/>
        <v>1384313</v>
      </c>
      <c r="V334" s="198">
        <f t="shared" si="52"/>
        <v>1362168.6842700001</v>
      </c>
      <c r="W334" s="198">
        <f t="shared" si="52"/>
        <v>3447009.9</v>
      </c>
      <c r="X334" s="198">
        <f t="shared" si="52"/>
        <v>3446569.9700599997</v>
      </c>
      <c r="Y334" s="198">
        <f t="shared" si="52"/>
        <v>2071401</v>
      </c>
      <c r="Z334" s="198">
        <f t="shared" si="52"/>
        <v>2060881.2102399999</v>
      </c>
      <c r="AA334" s="198">
        <f t="shared" si="52"/>
        <v>2462135</v>
      </c>
      <c r="AB334" s="198">
        <f t="shared" si="52"/>
        <v>2461605.0802499996</v>
      </c>
      <c r="AC334" s="198">
        <f t="shared" si="52"/>
        <v>2730842.7</v>
      </c>
      <c r="AD334" s="198">
        <f t="shared" si="52"/>
        <v>2730812.9701000005</v>
      </c>
      <c r="AE334" s="198">
        <f t="shared" si="52"/>
        <v>1979420</v>
      </c>
      <c r="AF334" s="198">
        <f t="shared" si="52"/>
        <v>1975370.8085699999</v>
      </c>
      <c r="AG334" s="198">
        <f t="shared" si="52"/>
        <v>1553928</v>
      </c>
      <c r="AH334" s="198">
        <f t="shared" si="52"/>
        <v>1552494.1987800002</v>
      </c>
      <c r="AI334" s="198">
        <f t="shared" si="52"/>
        <v>4681562</v>
      </c>
      <c r="AJ334" s="198">
        <f t="shared" si="52"/>
        <v>4681560.3568599997</v>
      </c>
      <c r="AK334" s="198">
        <f t="shared" si="52"/>
        <v>1990482.5</v>
      </c>
      <c r="AL334" s="198">
        <f t="shared" si="52"/>
        <v>1990482.1096900001</v>
      </c>
      <c r="AM334" s="198">
        <f t="shared" si="52"/>
        <v>2435300</v>
      </c>
      <c r="AN334" s="198">
        <f t="shared" si="52"/>
        <v>2411497.9574099998</v>
      </c>
    </row>
    <row r="335" spans="1:40" s="199" customFormat="1" ht="15.6">
      <c r="A335" s="210"/>
      <c r="B335" s="210"/>
      <c r="C335" s="210"/>
      <c r="D335" s="196" t="s">
        <v>1086</v>
      </c>
      <c r="E335" s="197">
        <f>E322</f>
        <v>17513739.399999999</v>
      </c>
      <c r="F335" s="197">
        <f>F322</f>
        <v>17130285.987150002</v>
      </c>
      <c r="G335" s="198">
        <f t="shared" ref="G335:AN335" si="53">G322</f>
        <v>1877028.4</v>
      </c>
      <c r="H335" s="198">
        <f t="shared" si="53"/>
        <v>1877027.0552300001</v>
      </c>
      <c r="I335" s="198">
        <f t="shared" si="53"/>
        <v>1870816.5</v>
      </c>
      <c r="J335" s="198">
        <f t="shared" si="53"/>
        <v>1870816.48123</v>
      </c>
      <c r="K335" s="198">
        <f t="shared" si="53"/>
        <v>862049.6</v>
      </c>
      <c r="L335" s="198">
        <f t="shared" si="53"/>
        <v>862049.19472000003</v>
      </c>
      <c r="M335" s="198">
        <f t="shared" si="53"/>
        <v>707153.5</v>
      </c>
      <c r="N335" s="198">
        <f t="shared" si="53"/>
        <v>660728.09604999993</v>
      </c>
      <c r="O335" s="198">
        <f t="shared" si="53"/>
        <v>811914.4</v>
      </c>
      <c r="P335" s="198">
        <f t="shared" si="53"/>
        <v>738156.48138999997</v>
      </c>
      <c r="Q335" s="198">
        <f t="shared" si="53"/>
        <v>1049089.6000000001</v>
      </c>
      <c r="R335" s="198">
        <f t="shared" si="53"/>
        <v>1049089.5388100001</v>
      </c>
      <c r="S335" s="198">
        <f t="shared" si="53"/>
        <v>840220.8</v>
      </c>
      <c r="T335" s="198">
        <f t="shared" si="53"/>
        <v>799264.2435499999</v>
      </c>
      <c r="U335" s="198">
        <f t="shared" si="53"/>
        <v>730559.4</v>
      </c>
      <c r="V335" s="198">
        <f>V322</f>
        <v>730559.37217999995</v>
      </c>
      <c r="W335" s="198">
        <f t="shared" si="53"/>
        <v>1057128.6000000001</v>
      </c>
      <c r="X335" s="198">
        <f t="shared" si="53"/>
        <v>1057128.5548</v>
      </c>
      <c r="Y335" s="198">
        <f t="shared" si="53"/>
        <v>1109194.1000000001</v>
      </c>
      <c r="Z335" s="198">
        <f t="shared" si="53"/>
        <v>1049226.9835599998</v>
      </c>
      <c r="AA335" s="198">
        <f t="shared" si="53"/>
        <v>971696.9</v>
      </c>
      <c r="AB335" s="198">
        <f t="shared" si="53"/>
        <v>971696.85692999989</v>
      </c>
      <c r="AC335" s="198">
        <f t="shared" si="53"/>
        <v>872451.7</v>
      </c>
      <c r="AD335" s="198">
        <f t="shared" si="53"/>
        <v>815621.64659000002</v>
      </c>
      <c r="AE335" s="198">
        <f t="shared" si="53"/>
        <v>898636.7</v>
      </c>
      <c r="AF335" s="198">
        <f t="shared" si="53"/>
        <v>898636.66616000002</v>
      </c>
      <c r="AG335" s="198">
        <f t="shared" si="53"/>
        <v>941797.6</v>
      </c>
      <c r="AH335" s="198">
        <f t="shared" si="53"/>
        <v>897649.03419000003</v>
      </c>
      <c r="AI335" s="198">
        <f t="shared" si="53"/>
        <v>1340049</v>
      </c>
      <c r="AJ335" s="198">
        <f t="shared" si="53"/>
        <v>1340048.2248499999</v>
      </c>
      <c r="AK335" s="198">
        <f t="shared" si="53"/>
        <v>784079</v>
      </c>
      <c r="AL335" s="198">
        <f t="shared" si="53"/>
        <v>784070.64020000002</v>
      </c>
      <c r="AM335" s="198">
        <f t="shared" si="53"/>
        <v>789873.6</v>
      </c>
      <c r="AN335" s="198">
        <f t="shared" si="53"/>
        <v>728516.91671000002</v>
      </c>
    </row>
    <row r="336" spans="1:40" s="199" customFormat="1" ht="15.6">
      <c r="A336" s="210"/>
      <c r="B336" s="210"/>
      <c r="C336" s="210"/>
      <c r="D336" s="502" t="s">
        <v>611</v>
      </c>
      <c r="E336" s="197">
        <f>E320+E323+E326+E328+E324+E332+E330</f>
        <v>72873797.899999991</v>
      </c>
      <c r="F336" s="503">
        <f>F320+F323+F326+F328+F324+F332+F330</f>
        <v>64782849.774439991</v>
      </c>
      <c r="G336" s="536">
        <f t="shared" ref="G336:AN336" si="54">G320+G323+G326+G328+G324+G332+G330</f>
        <v>5726868.5999999996</v>
      </c>
      <c r="H336" s="536">
        <f t="shared" si="54"/>
        <v>5726856.4140600003</v>
      </c>
      <c r="I336" s="536">
        <f t="shared" si="54"/>
        <v>14806672.6</v>
      </c>
      <c r="J336" s="536">
        <f t="shared" si="54"/>
        <v>6854650.9714299999</v>
      </c>
      <c r="K336" s="536">
        <f t="shared" si="54"/>
        <v>6922560</v>
      </c>
      <c r="L336" s="536">
        <f t="shared" si="54"/>
        <v>6922553.7886699997</v>
      </c>
      <c r="M336" s="536">
        <f t="shared" si="54"/>
        <v>2079861.5</v>
      </c>
      <c r="N336" s="536">
        <f t="shared" si="54"/>
        <v>2079607.30449</v>
      </c>
      <c r="O336" s="536">
        <f t="shared" si="54"/>
        <v>1792028</v>
      </c>
      <c r="P336" s="536">
        <f t="shared" si="54"/>
        <v>1754278.0017399997</v>
      </c>
      <c r="Q336" s="536">
        <f t="shared" si="54"/>
        <v>6457388</v>
      </c>
      <c r="R336" s="536">
        <f t="shared" si="54"/>
        <v>6457250.2930600001</v>
      </c>
      <c r="S336" s="536">
        <f t="shared" si="54"/>
        <v>2978594.9</v>
      </c>
      <c r="T336" s="536">
        <f t="shared" si="54"/>
        <v>2978571.0652299998</v>
      </c>
      <c r="U336" s="536">
        <f t="shared" si="54"/>
        <v>3142262.2</v>
      </c>
      <c r="V336" s="536">
        <f t="shared" si="54"/>
        <v>3141900.0330899996</v>
      </c>
      <c r="W336" s="536">
        <f t="shared" si="54"/>
        <v>1177484.2</v>
      </c>
      <c r="X336" s="536">
        <f t="shared" si="54"/>
        <v>1168641.0843700001</v>
      </c>
      <c r="Y336" s="536">
        <f t="shared" si="54"/>
        <v>4519960.0999999996</v>
      </c>
      <c r="Z336" s="536">
        <f t="shared" si="54"/>
        <v>4519589.95732</v>
      </c>
      <c r="AA336" s="536">
        <f t="shared" si="54"/>
        <v>3266312</v>
      </c>
      <c r="AB336" s="536">
        <f t="shared" si="54"/>
        <v>3265585.4753</v>
      </c>
      <c r="AC336" s="536">
        <f t="shared" si="54"/>
        <v>3750786.0999999996</v>
      </c>
      <c r="AD336" s="536">
        <f t="shared" si="54"/>
        <v>3748125.6571299997</v>
      </c>
      <c r="AE336" s="536">
        <f t="shared" si="54"/>
        <v>2917388.6</v>
      </c>
      <c r="AF336" s="536">
        <f t="shared" si="54"/>
        <v>2906198.2801699992</v>
      </c>
      <c r="AG336" s="536">
        <f t="shared" si="54"/>
        <v>4200602.3</v>
      </c>
      <c r="AH336" s="536">
        <f t="shared" si="54"/>
        <v>4162264.9060800001</v>
      </c>
      <c r="AI336" s="536">
        <f t="shared" si="54"/>
        <v>3510341</v>
      </c>
      <c r="AJ336" s="536">
        <f t="shared" si="54"/>
        <v>3509088.3091799999</v>
      </c>
      <c r="AK336" s="536">
        <f t="shared" si="54"/>
        <v>3687130.3</v>
      </c>
      <c r="AL336" s="536">
        <f t="shared" si="54"/>
        <v>3681029.1858200002</v>
      </c>
      <c r="AM336" s="536">
        <f t="shared" si="54"/>
        <v>1937557.5</v>
      </c>
      <c r="AN336" s="536">
        <f t="shared" si="54"/>
        <v>1906659.0473000002</v>
      </c>
    </row>
    <row r="337" spans="1:40" s="199" customFormat="1" ht="15.6">
      <c r="A337" s="210"/>
      <c r="B337" s="210"/>
      <c r="C337" s="210"/>
      <c r="D337" s="211"/>
      <c r="E337" s="197">
        <f>E334+E336+E312+E309+E335</f>
        <v>283626310.59999996</v>
      </c>
      <c r="F337" s="197">
        <f>F334+F336+F312+F309+F335</f>
        <v>268197721.50602996</v>
      </c>
      <c r="G337" s="198">
        <f>G334+G336+G312+G309+G335</f>
        <v>12616282</v>
      </c>
      <c r="H337" s="198">
        <f t="shared" ref="H337:AN337" si="55">H334+H336+H312+H309+H335</f>
        <v>12616265.053429998</v>
      </c>
      <c r="I337" s="198">
        <f t="shared" si="55"/>
        <v>63172933.100000001</v>
      </c>
      <c r="J337" s="198">
        <f t="shared" si="55"/>
        <v>49691517.222510003</v>
      </c>
      <c r="K337" s="198">
        <f t="shared" si="55"/>
        <v>22025557.600000001</v>
      </c>
      <c r="L337" s="198">
        <f t="shared" si="55"/>
        <v>21487771.686620001</v>
      </c>
      <c r="M337" s="198">
        <f t="shared" si="55"/>
        <v>8275083.2999999998</v>
      </c>
      <c r="N337" s="198">
        <f t="shared" si="55"/>
        <v>8227585.8625400001</v>
      </c>
      <c r="O337" s="198">
        <f t="shared" si="55"/>
        <v>6953487.4000000004</v>
      </c>
      <c r="P337" s="198">
        <f t="shared" si="55"/>
        <v>6753709.8354900004</v>
      </c>
      <c r="Q337" s="198">
        <f t="shared" si="55"/>
        <v>23873043.600000001</v>
      </c>
      <c r="R337" s="198">
        <f t="shared" si="55"/>
        <v>23872243.831009999</v>
      </c>
      <c r="S337" s="198">
        <f t="shared" si="55"/>
        <v>11790041.400000002</v>
      </c>
      <c r="T337" s="539">
        <f t="shared" si="55"/>
        <v>11748544.583700001</v>
      </c>
      <c r="U337" s="198">
        <f t="shared" si="55"/>
        <v>8869037.5999999996</v>
      </c>
      <c r="V337" s="539">
        <f t="shared" si="55"/>
        <v>8846529.5624499992</v>
      </c>
      <c r="W337" s="198">
        <f t="shared" si="55"/>
        <v>23697476.200000003</v>
      </c>
      <c r="X337" s="539">
        <f t="shared" si="55"/>
        <v>23680469.05412</v>
      </c>
      <c r="Y337" s="198">
        <f t="shared" si="55"/>
        <v>13691362.199999999</v>
      </c>
      <c r="Z337" s="198">
        <f t="shared" si="55"/>
        <v>13620499.841669999</v>
      </c>
      <c r="AA337" s="198">
        <f t="shared" si="55"/>
        <v>18234452.899999999</v>
      </c>
      <c r="AB337" s="198">
        <f t="shared" si="55"/>
        <v>18211613.418029997</v>
      </c>
      <c r="AC337" s="198">
        <f t="shared" si="55"/>
        <v>17179134.899999999</v>
      </c>
      <c r="AD337" s="198">
        <f t="shared" si="55"/>
        <v>17118573.903480001</v>
      </c>
      <c r="AE337" s="198">
        <f t="shared" si="55"/>
        <v>7695703.9999999991</v>
      </c>
      <c r="AF337" s="198">
        <f t="shared" si="55"/>
        <v>7679162.557839999</v>
      </c>
      <c r="AG337" s="198">
        <f t="shared" si="55"/>
        <v>11634414.9</v>
      </c>
      <c r="AH337" s="198">
        <f t="shared" si="55"/>
        <v>11488987.818969999</v>
      </c>
      <c r="AI337" s="198">
        <f t="shared" si="55"/>
        <v>13729518</v>
      </c>
      <c r="AJ337" s="198">
        <f t="shared" si="55"/>
        <v>13728261.550889999</v>
      </c>
      <c r="AK337" s="198">
        <f t="shared" si="55"/>
        <v>12033453.4</v>
      </c>
      <c r="AL337" s="198">
        <f t="shared" si="55"/>
        <v>11906563.48068</v>
      </c>
      <c r="AM337" s="198">
        <f t="shared" si="55"/>
        <v>8155328.0999999996</v>
      </c>
      <c r="AN337" s="198">
        <f t="shared" si="55"/>
        <v>7519422.2425999995</v>
      </c>
    </row>
    <row r="338" spans="1:40" s="199" customFormat="1" ht="15.6">
      <c r="A338" s="210"/>
      <c r="B338" s="210"/>
      <c r="C338" s="210"/>
      <c r="D338" s="211"/>
      <c r="E338" s="197">
        <f t="shared" ref="E338" si="56">E337-E315</f>
        <v>0</v>
      </c>
      <c r="F338" s="197">
        <f>F337-F315</f>
        <v>0</v>
      </c>
      <c r="G338" s="198">
        <f>G337-G315</f>
        <v>0</v>
      </c>
      <c r="H338" s="198">
        <f t="shared" ref="H338:AN338" si="57">H337-H315</f>
        <v>0</v>
      </c>
      <c r="I338" s="198">
        <f t="shared" si="57"/>
        <v>0</v>
      </c>
      <c r="J338" s="198">
        <f t="shared" si="57"/>
        <v>0</v>
      </c>
      <c r="K338" s="198">
        <f t="shared" si="57"/>
        <v>0</v>
      </c>
      <c r="L338" s="198">
        <f t="shared" si="57"/>
        <v>0</v>
      </c>
      <c r="M338" s="198">
        <f t="shared" si="57"/>
        <v>0</v>
      </c>
      <c r="N338" s="198">
        <f t="shared" si="57"/>
        <v>0</v>
      </c>
      <c r="O338" s="198">
        <f t="shared" si="57"/>
        <v>0</v>
      </c>
      <c r="P338" s="198">
        <f t="shared" si="57"/>
        <v>0</v>
      </c>
      <c r="Q338" s="198">
        <f t="shared" si="57"/>
        <v>0</v>
      </c>
      <c r="R338" s="198">
        <f t="shared" si="57"/>
        <v>0</v>
      </c>
      <c r="S338" s="198">
        <f t="shared" si="57"/>
        <v>0</v>
      </c>
      <c r="T338" s="198">
        <f t="shared" si="57"/>
        <v>0</v>
      </c>
      <c r="U338" s="198">
        <f t="shared" si="57"/>
        <v>0</v>
      </c>
      <c r="V338" s="198">
        <f t="shared" si="57"/>
        <v>0</v>
      </c>
      <c r="W338" s="198">
        <f t="shared" si="57"/>
        <v>0</v>
      </c>
      <c r="X338" s="198">
        <f t="shared" si="57"/>
        <v>0</v>
      </c>
      <c r="Y338" s="198">
        <f t="shared" si="57"/>
        <v>0</v>
      </c>
      <c r="Z338" s="198">
        <f t="shared" si="57"/>
        <v>0</v>
      </c>
      <c r="AA338" s="198">
        <f t="shared" si="57"/>
        <v>0</v>
      </c>
      <c r="AB338" s="198">
        <f t="shared" si="57"/>
        <v>0</v>
      </c>
      <c r="AC338" s="198">
        <f t="shared" si="57"/>
        <v>0</v>
      </c>
      <c r="AD338" s="198">
        <f t="shared" si="57"/>
        <v>0</v>
      </c>
      <c r="AE338" s="198">
        <f t="shared" si="57"/>
        <v>0</v>
      </c>
      <c r="AF338" s="198">
        <f t="shared" si="57"/>
        <v>0</v>
      </c>
      <c r="AG338" s="198">
        <f t="shared" si="57"/>
        <v>0</v>
      </c>
      <c r="AH338" s="198">
        <f t="shared" si="57"/>
        <v>0</v>
      </c>
      <c r="AI338" s="198">
        <f t="shared" si="57"/>
        <v>0</v>
      </c>
      <c r="AJ338" s="198">
        <f t="shared" si="57"/>
        <v>0</v>
      </c>
      <c r="AK338" s="198">
        <f t="shared" si="57"/>
        <v>0</v>
      </c>
      <c r="AL338" s="198">
        <f t="shared" si="57"/>
        <v>0</v>
      </c>
      <c r="AM338" s="198">
        <f t="shared" si="57"/>
        <v>0</v>
      </c>
      <c r="AN338" s="198">
        <f t="shared" si="57"/>
        <v>0</v>
      </c>
    </row>
    <row r="339" spans="1:40">
      <c r="F339" s="219"/>
    </row>
    <row r="340" spans="1:40">
      <c r="F340" s="219"/>
    </row>
    <row r="341" spans="1:40" ht="15.6">
      <c r="A341" s="1019" t="s">
        <v>591</v>
      </c>
      <c r="B341" s="212"/>
      <c r="C341" s="212"/>
      <c r="D341" s="213" t="s">
        <v>610</v>
      </c>
      <c r="E341" s="214">
        <f>(E121+E111+E141+E231+E237+E251)/1000</f>
        <v>8371651.2999999998</v>
      </c>
      <c r="F341" s="214">
        <f t="shared" ref="F341:AN341" si="58">(F121+F111+F141+F231+F237+F251)/1000</f>
        <v>8327263.9033000004</v>
      </c>
      <c r="G341" s="214">
        <f t="shared" si="58"/>
        <v>64218</v>
      </c>
      <c r="H341" s="214">
        <f t="shared" si="58"/>
        <v>64217.824220000002</v>
      </c>
      <c r="I341" s="214">
        <f t="shared" si="58"/>
        <v>0</v>
      </c>
      <c r="J341" s="214">
        <f t="shared" si="58"/>
        <v>0</v>
      </c>
      <c r="K341" s="214">
        <f t="shared" si="58"/>
        <v>0</v>
      </c>
      <c r="L341" s="214">
        <f t="shared" si="58"/>
        <v>0</v>
      </c>
      <c r="M341" s="214">
        <f t="shared" si="58"/>
        <v>570563.80000000005</v>
      </c>
      <c r="N341" s="214">
        <f t="shared" si="58"/>
        <v>570563.31942000007</v>
      </c>
      <c r="O341" s="214">
        <f t="shared" si="58"/>
        <v>163145</v>
      </c>
      <c r="P341" s="214">
        <f t="shared" si="58"/>
        <v>154085.11416</v>
      </c>
      <c r="Q341" s="214">
        <f t="shared" si="58"/>
        <v>1545730</v>
      </c>
      <c r="R341" s="214">
        <f t="shared" si="58"/>
        <v>1545729.79703</v>
      </c>
      <c r="S341" s="214">
        <f t="shared" si="58"/>
        <v>341976</v>
      </c>
      <c r="T341" s="214">
        <f t="shared" si="58"/>
        <v>341974.07805999997</v>
      </c>
      <c r="U341" s="214">
        <f t="shared" si="58"/>
        <v>174101</v>
      </c>
      <c r="V341" s="214">
        <f t="shared" si="58"/>
        <v>164419.16252000001</v>
      </c>
      <c r="W341" s="214">
        <f t="shared" si="58"/>
        <v>924343</v>
      </c>
      <c r="X341" s="214">
        <f t="shared" si="58"/>
        <v>924339.44684999995</v>
      </c>
      <c r="Y341" s="214">
        <f t="shared" si="58"/>
        <v>177338</v>
      </c>
      <c r="Z341" s="214">
        <f t="shared" si="58"/>
        <v>177338</v>
      </c>
      <c r="AA341" s="214">
        <f t="shared" si="58"/>
        <v>588514</v>
      </c>
      <c r="AB341" s="214">
        <f t="shared" si="58"/>
        <v>587986.10104999994</v>
      </c>
      <c r="AC341" s="214">
        <f t="shared" si="58"/>
        <v>887241</v>
      </c>
      <c r="AD341" s="214">
        <f t="shared" si="58"/>
        <v>887239.22453000001</v>
      </c>
      <c r="AE341" s="214">
        <f t="shared" si="58"/>
        <v>158072</v>
      </c>
      <c r="AF341" s="214">
        <f t="shared" si="58"/>
        <v>158070.6097</v>
      </c>
      <c r="AG341" s="214">
        <f t="shared" si="58"/>
        <v>411569</v>
      </c>
      <c r="AH341" s="214">
        <f t="shared" si="58"/>
        <v>410202.79080000002</v>
      </c>
      <c r="AI341" s="214">
        <f t="shared" si="58"/>
        <v>825677</v>
      </c>
      <c r="AJ341" s="214">
        <f t="shared" si="58"/>
        <v>825676.05404999992</v>
      </c>
      <c r="AK341" s="214">
        <f t="shared" si="58"/>
        <v>725773.5</v>
      </c>
      <c r="AL341" s="214">
        <f t="shared" si="58"/>
        <v>725773.5</v>
      </c>
      <c r="AM341" s="214">
        <f t="shared" si="58"/>
        <v>813390</v>
      </c>
      <c r="AN341" s="214">
        <f t="shared" si="58"/>
        <v>789648.88091000007</v>
      </c>
    </row>
    <row r="342" spans="1:40" ht="15.6">
      <c r="A342" s="1023"/>
      <c r="B342" s="212"/>
      <c r="C342" s="212"/>
      <c r="D342" s="213" t="s">
        <v>1086</v>
      </c>
      <c r="E342" s="214">
        <f>E293/1000</f>
        <v>17513739.399999999</v>
      </c>
      <c r="F342" s="214">
        <f t="shared" ref="F342:AN342" si="59">F293/1000</f>
        <v>17130285.987150002</v>
      </c>
      <c r="G342" s="214">
        <f t="shared" si="59"/>
        <v>1877028.4</v>
      </c>
      <c r="H342" s="214">
        <f t="shared" si="59"/>
        <v>1877027.0552300001</v>
      </c>
      <c r="I342" s="214">
        <f t="shared" si="59"/>
        <v>1870816.5</v>
      </c>
      <c r="J342" s="214">
        <f t="shared" si="59"/>
        <v>1870816.48123</v>
      </c>
      <c r="K342" s="214">
        <f t="shared" si="59"/>
        <v>862049.6</v>
      </c>
      <c r="L342" s="214">
        <f t="shared" si="59"/>
        <v>862049.19472000003</v>
      </c>
      <c r="M342" s="214">
        <f t="shared" si="59"/>
        <v>707153.5</v>
      </c>
      <c r="N342" s="214">
        <f t="shared" si="59"/>
        <v>660728.09604999993</v>
      </c>
      <c r="O342" s="214">
        <f t="shared" si="59"/>
        <v>811914.4</v>
      </c>
      <c r="P342" s="214">
        <f t="shared" si="59"/>
        <v>738156.48138999997</v>
      </c>
      <c r="Q342" s="214">
        <f t="shared" si="59"/>
        <v>1049089.6000000001</v>
      </c>
      <c r="R342" s="214">
        <f t="shared" si="59"/>
        <v>1049089.5388100001</v>
      </c>
      <c r="S342" s="214">
        <f t="shared" si="59"/>
        <v>840220.8</v>
      </c>
      <c r="T342" s="214">
        <f t="shared" si="59"/>
        <v>799264.2435499999</v>
      </c>
      <c r="U342" s="214">
        <f t="shared" si="59"/>
        <v>730559.4</v>
      </c>
      <c r="V342" s="214">
        <f t="shared" si="59"/>
        <v>730559.37217999995</v>
      </c>
      <c r="W342" s="214">
        <f t="shared" si="59"/>
        <v>1057128.6000000001</v>
      </c>
      <c r="X342" s="214">
        <f t="shared" si="59"/>
        <v>1057128.5548</v>
      </c>
      <c r="Y342" s="214">
        <f t="shared" si="59"/>
        <v>1109194.1000000001</v>
      </c>
      <c r="Z342" s="214">
        <f t="shared" si="59"/>
        <v>1049226.9835599998</v>
      </c>
      <c r="AA342" s="214">
        <f t="shared" si="59"/>
        <v>971696.9</v>
      </c>
      <c r="AB342" s="214">
        <f t="shared" si="59"/>
        <v>971696.85692999989</v>
      </c>
      <c r="AC342" s="214">
        <f t="shared" si="59"/>
        <v>872451.7</v>
      </c>
      <c r="AD342" s="214">
        <f t="shared" si="59"/>
        <v>815621.64659000002</v>
      </c>
      <c r="AE342" s="214">
        <f t="shared" si="59"/>
        <v>898636.7</v>
      </c>
      <c r="AF342" s="214">
        <f t="shared" si="59"/>
        <v>898636.66616000002</v>
      </c>
      <c r="AG342" s="214">
        <f t="shared" si="59"/>
        <v>941797.6</v>
      </c>
      <c r="AH342" s="214">
        <f t="shared" si="59"/>
        <v>897649.03419000003</v>
      </c>
      <c r="AI342" s="214">
        <f t="shared" si="59"/>
        <v>1340049</v>
      </c>
      <c r="AJ342" s="214">
        <f t="shared" si="59"/>
        <v>1340048.2248499999</v>
      </c>
      <c r="AK342" s="214">
        <f t="shared" si="59"/>
        <v>784079</v>
      </c>
      <c r="AL342" s="214">
        <f t="shared" si="59"/>
        <v>784070.64020000002</v>
      </c>
      <c r="AM342" s="214">
        <f t="shared" si="59"/>
        <v>789873.6</v>
      </c>
      <c r="AN342" s="214">
        <f t="shared" si="59"/>
        <v>728516.91671000002</v>
      </c>
    </row>
    <row r="343" spans="1:40" ht="15.6">
      <c r="A343" s="1020"/>
      <c r="B343" s="125"/>
      <c r="C343" s="125"/>
      <c r="D343" s="196" t="s">
        <v>611</v>
      </c>
      <c r="E343" s="215">
        <f>(E113+E127+E138+E147+E193+E228+E234+E240+E253+E256+E259+E265+E277+E290+E300+E303)/1000</f>
        <v>34808222.899999999</v>
      </c>
      <c r="F343" s="215">
        <f t="shared" ref="F343:AN343" si="60">(F113+F127+F138+F147+F193+F228+F234+F240+F253+F256+F259+F265+F277+F290+F300+F303)/1000</f>
        <v>34772514.184869997</v>
      </c>
      <c r="G343" s="215">
        <f t="shared" si="60"/>
        <v>2620187.6</v>
      </c>
      <c r="H343" s="215">
        <f t="shared" si="60"/>
        <v>2620184.5121400002</v>
      </c>
      <c r="I343" s="215">
        <f t="shared" si="60"/>
        <v>2250519.6</v>
      </c>
      <c r="J343" s="215">
        <f t="shared" si="60"/>
        <v>2245593.0609800001</v>
      </c>
      <c r="K343" s="215">
        <f t="shared" si="60"/>
        <v>6071499</v>
      </c>
      <c r="L343" s="215">
        <f t="shared" si="60"/>
        <v>6071498.8869200004</v>
      </c>
      <c r="M343" s="215">
        <f t="shared" si="60"/>
        <v>1550484</v>
      </c>
      <c r="N343" s="215">
        <f t="shared" si="60"/>
        <v>1550232.8532600002</v>
      </c>
      <c r="O343" s="215">
        <f t="shared" si="60"/>
        <v>1193549</v>
      </c>
      <c r="P343" s="215">
        <f t="shared" si="60"/>
        <v>1170730.6185299999</v>
      </c>
      <c r="Q343" s="215">
        <f t="shared" si="60"/>
        <v>2123776</v>
      </c>
      <c r="R343" s="215">
        <f t="shared" si="60"/>
        <v>2123774.4040000001</v>
      </c>
      <c r="S343" s="215">
        <f t="shared" si="60"/>
        <v>2263068</v>
      </c>
      <c r="T343" s="215">
        <f t="shared" si="60"/>
        <v>2263059.8514899998</v>
      </c>
      <c r="U343" s="215">
        <f t="shared" si="60"/>
        <v>1710633.2</v>
      </c>
      <c r="V343" s="215">
        <f t="shared" si="60"/>
        <v>1710610.0306399998</v>
      </c>
      <c r="W343" s="215">
        <f t="shared" si="60"/>
        <v>63145.2</v>
      </c>
      <c r="X343" s="215">
        <f t="shared" si="60"/>
        <v>63144.889539999996</v>
      </c>
      <c r="Y343" s="215">
        <f t="shared" si="60"/>
        <v>2674636.1</v>
      </c>
      <c r="Z343" s="215">
        <f t="shared" si="60"/>
        <v>2674307.4863899997</v>
      </c>
      <c r="AA343" s="215">
        <f t="shared" si="60"/>
        <v>1228507</v>
      </c>
      <c r="AB343" s="215">
        <f t="shared" si="60"/>
        <v>1227995.1558899998</v>
      </c>
      <c r="AC343" s="215">
        <f t="shared" si="60"/>
        <v>968362.4</v>
      </c>
      <c r="AD343" s="215">
        <f t="shared" si="60"/>
        <v>968360.08750000002</v>
      </c>
      <c r="AE343" s="215">
        <f t="shared" si="60"/>
        <v>1423328.6</v>
      </c>
      <c r="AF343" s="215">
        <f t="shared" si="60"/>
        <v>1423286.95466</v>
      </c>
      <c r="AG343" s="215">
        <f t="shared" si="60"/>
        <v>2417193.2999999998</v>
      </c>
      <c r="AH343" s="215">
        <f t="shared" si="60"/>
        <v>2417191.4380100002</v>
      </c>
      <c r="AI343" s="215">
        <f t="shared" si="60"/>
        <v>2167949</v>
      </c>
      <c r="AJ343" s="215">
        <f t="shared" si="60"/>
        <v>2167947.9724499998</v>
      </c>
      <c r="AK343" s="215">
        <f t="shared" si="60"/>
        <v>3103699.4</v>
      </c>
      <c r="AL343" s="215">
        <f t="shared" si="60"/>
        <v>3102855.6121100001</v>
      </c>
      <c r="AM343" s="215">
        <f t="shared" si="60"/>
        <v>977685.5</v>
      </c>
      <c r="AN343" s="215">
        <f t="shared" si="60"/>
        <v>971740.37036000006</v>
      </c>
    </row>
    <row r="344" spans="1:40" ht="15.6">
      <c r="A344" s="1019" t="s">
        <v>446</v>
      </c>
      <c r="B344" s="125"/>
      <c r="C344" s="125"/>
      <c r="D344" s="216" t="s">
        <v>610</v>
      </c>
      <c r="E344" s="215">
        <f>E9/1000</f>
        <v>78857.899999999994</v>
      </c>
      <c r="F344" s="215">
        <f>F9/1000</f>
        <v>78857.884090000007</v>
      </c>
      <c r="G344" s="215">
        <f t="shared" ref="G344:AN344" si="61">G9/1000</f>
        <v>0</v>
      </c>
      <c r="H344" s="215">
        <f t="shared" si="61"/>
        <v>0</v>
      </c>
      <c r="I344" s="215">
        <f t="shared" si="61"/>
        <v>0</v>
      </c>
      <c r="J344" s="215">
        <f t="shared" si="61"/>
        <v>0</v>
      </c>
      <c r="K344" s="215">
        <f t="shared" si="61"/>
        <v>0</v>
      </c>
      <c r="L344" s="215">
        <f t="shared" si="61"/>
        <v>0</v>
      </c>
      <c r="M344" s="215">
        <f t="shared" si="61"/>
        <v>0</v>
      </c>
      <c r="N344" s="215">
        <f t="shared" si="61"/>
        <v>0</v>
      </c>
      <c r="O344" s="215">
        <f t="shared" si="61"/>
        <v>0</v>
      </c>
      <c r="P344" s="215">
        <f t="shared" si="61"/>
        <v>0</v>
      </c>
      <c r="Q344" s="215">
        <f t="shared" si="61"/>
        <v>0</v>
      </c>
      <c r="R344" s="215">
        <f t="shared" si="61"/>
        <v>0</v>
      </c>
      <c r="S344" s="215">
        <f t="shared" si="61"/>
        <v>0</v>
      </c>
      <c r="T344" s="215">
        <f t="shared" si="61"/>
        <v>0</v>
      </c>
      <c r="U344" s="215">
        <f t="shared" si="61"/>
        <v>0</v>
      </c>
      <c r="V344" s="215">
        <f t="shared" si="61"/>
        <v>0</v>
      </c>
      <c r="W344" s="215">
        <f t="shared" si="61"/>
        <v>78857.899999999994</v>
      </c>
      <c r="X344" s="215">
        <f t="shared" si="61"/>
        <v>78857.884090000007</v>
      </c>
      <c r="Y344" s="215">
        <f t="shared" si="61"/>
        <v>0</v>
      </c>
      <c r="Z344" s="215">
        <f t="shared" si="61"/>
        <v>0</v>
      </c>
      <c r="AA344" s="215">
        <f t="shared" si="61"/>
        <v>0</v>
      </c>
      <c r="AB344" s="215">
        <f t="shared" si="61"/>
        <v>0</v>
      </c>
      <c r="AC344" s="215">
        <f t="shared" si="61"/>
        <v>0</v>
      </c>
      <c r="AD344" s="215">
        <f t="shared" si="61"/>
        <v>0</v>
      </c>
      <c r="AE344" s="215">
        <f t="shared" si="61"/>
        <v>0</v>
      </c>
      <c r="AF344" s="215">
        <f t="shared" si="61"/>
        <v>0</v>
      </c>
      <c r="AG344" s="215">
        <f t="shared" si="61"/>
        <v>0</v>
      </c>
      <c r="AH344" s="215">
        <f t="shared" si="61"/>
        <v>0</v>
      </c>
      <c r="AI344" s="215">
        <f t="shared" si="61"/>
        <v>0</v>
      </c>
      <c r="AJ344" s="215">
        <f t="shared" si="61"/>
        <v>0</v>
      </c>
      <c r="AK344" s="215">
        <f t="shared" si="61"/>
        <v>0</v>
      </c>
      <c r="AL344" s="215">
        <f t="shared" si="61"/>
        <v>0</v>
      </c>
      <c r="AM344" s="215">
        <f t="shared" si="61"/>
        <v>0</v>
      </c>
      <c r="AN344" s="215">
        <f t="shared" si="61"/>
        <v>0</v>
      </c>
    </row>
    <row r="345" spans="1:40" ht="15.6">
      <c r="A345" s="1020"/>
      <c r="B345" s="125"/>
      <c r="C345" s="125"/>
      <c r="D345" s="216" t="s">
        <v>611</v>
      </c>
      <c r="E345" s="215">
        <f>(E11+E124)/1000</f>
        <v>7225597.9000000004</v>
      </c>
      <c r="F345" s="215">
        <f t="shared" ref="F345:AN345" si="62">(F11+F124)/1000</f>
        <v>6162265.8031099997</v>
      </c>
      <c r="G345" s="215">
        <f t="shared" si="62"/>
        <v>410002</v>
      </c>
      <c r="H345" s="215">
        <f t="shared" si="62"/>
        <v>409997.46268</v>
      </c>
      <c r="I345" s="215">
        <f t="shared" si="62"/>
        <v>2589284</v>
      </c>
      <c r="J345" s="215">
        <f t="shared" si="62"/>
        <v>1529880.1338900002</v>
      </c>
      <c r="K345" s="215">
        <f t="shared" si="62"/>
        <v>159388</v>
      </c>
      <c r="L345" s="215">
        <f t="shared" si="62"/>
        <v>159385.58262</v>
      </c>
      <c r="M345" s="215">
        <f t="shared" si="62"/>
        <v>170581</v>
      </c>
      <c r="N345" s="215">
        <f t="shared" si="62"/>
        <v>170578.66381999999</v>
      </c>
      <c r="O345" s="215">
        <f t="shared" si="62"/>
        <v>153344</v>
      </c>
      <c r="P345" s="215">
        <f t="shared" si="62"/>
        <v>153258.75143</v>
      </c>
      <c r="Q345" s="215">
        <f t="shared" si="62"/>
        <v>1050011</v>
      </c>
      <c r="R345" s="215">
        <f t="shared" si="62"/>
        <v>1050008.9696299999</v>
      </c>
      <c r="S345" s="215">
        <f t="shared" si="62"/>
        <v>177387</v>
      </c>
      <c r="T345" s="215">
        <f t="shared" si="62"/>
        <v>177378.57689</v>
      </c>
      <c r="U345" s="215">
        <f t="shared" si="62"/>
        <v>156404</v>
      </c>
      <c r="V345" s="215">
        <f t="shared" si="62"/>
        <v>156066.27132999999</v>
      </c>
      <c r="W345" s="215">
        <f t="shared" si="62"/>
        <v>267123</v>
      </c>
      <c r="X345" s="215">
        <f t="shared" si="62"/>
        <v>266536.81161000003</v>
      </c>
      <c r="Y345" s="215">
        <f t="shared" si="62"/>
        <v>312461</v>
      </c>
      <c r="Z345" s="215">
        <f t="shared" si="62"/>
        <v>312423.54245000001</v>
      </c>
      <c r="AA345" s="215">
        <f t="shared" si="62"/>
        <v>384134</v>
      </c>
      <c r="AB345" s="215">
        <f t="shared" si="62"/>
        <v>383929.47282999998</v>
      </c>
      <c r="AC345" s="215">
        <f t="shared" si="62"/>
        <v>245877</v>
      </c>
      <c r="AD345" s="215">
        <f t="shared" si="62"/>
        <v>245860.92232999997</v>
      </c>
      <c r="AE345" s="215">
        <f t="shared" si="62"/>
        <v>207681.1</v>
      </c>
      <c r="AF345" s="215">
        <f t="shared" si="62"/>
        <v>207216.26298</v>
      </c>
      <c r="AG345" s="215">
        <f t="shared" si="62"/>
        <v>262954</v>
      </c>
      <c r="AH345" s="215">
        <f t="shared" si="62"/>
        <v>262681.69613</v>
      </c>
      <c r="AI345" s="215">
        <f t="shared" si="62"/>
        <v>287433</v>
      </c>
      <c r="AJ345" s="215">
        <f t="shared" si="62"/>
        <v>286183.39293000003</v>
      </c>
      <c r="AK345" s="215">
        <f t="shared" si="62"/>
        <v>191613.8</v>
      </c>
      <c r="AL345" s="215">
        <f t="shared" si="62"/>
        <v>191550.01618999999</v>
      </c>
      <c r="AM345" s="215">
        <f t="shared" si="62"/>
        <v>199920</v>
      </c>
      <c r="AN345" s="215">
        <f t="shared" si="62"/>
        <v>199329.27337000001</v>
      </c>
    </row>
    <row r="346" spans="1:40" ht="15.6">
      <c r="A346" s="1024" t="s">
        <v>441</v>
      </c>
      <c r="B346" s="212"/>
      <c r="C346" s="212"/>
      <c r="D346" s="213" t="s">
        <v>610</v>
      </c>
      <c r="E346" s="217">
        <f>(E132+E105+E55+E82)/1000</f>
        <v>31955023</v>
      </c>
      <c r="F346" s="217">
        <f t="shared" ref="F346:AN346" si="63">(F132+F105+F55+F82)/1000</f>
        <v>31912002.674399998</v>
      </c>
      <c r="G346" s="217">
        <f t="shared" si="63"/>
        <v>2023198</v>
      </c>
      <c r="H346" s="217">
        <f t="shared" si="63"/>
        <v>2023197.2381300002</v>
      </c>
      <c r="I346" s="217">
        <f t="shared" si="63"/>
        <v>2253814</v>
      </c>
      <c r="J346" s="217">
        <f t="shared" si="63"/>
        <v>2253813.34546</v>
      </c>
      <c r="K346" s="217">
        <f t="shared" si="63"/>
        <v>2376060</v>
      </c>
      <c r="L346" s="217">
        <f t="shared" si="63"/>
        <v>2376054.8083000001</v>
      </c>
      <c r="M346" s="217">
        <f t="shared" si="63"/>
        <v>796586</v>
      </c>
      <c r="N346" s="217">
        <f t="shared" si="63"/>
        <v>796585.23833000008</v>
      </c>
      <c r="O346" s="217">
        <f t="shared" si="63"/>
        <v>1201178</v>
      </c>
      <c r="P346" s="217">
        <f t="shared" si="63"/>
        <v>1185810.9702300001</v>
      </c>
      <c r="Q346" s="217">
        <f t="shared" si="63"/>
        <v>3541588</v>
      </c>
      <c r="R346" s="217">
        <f t="shared" si="63"/>
        <v>3541567.1011799998</v>
      </c>
      <c r="S346" s="217">
        <f t="shared" si="63"/>
        <v>1446229</v>
      </c>
      <c r="T346" s="217">
        <f t="shared" si="63"/>
        <v>1446228.56504</v>
      </c>
      <c r="U346" s="217">
        <f t="shared" si="63"/>
        <v>1210212</v>
      </c>
      <c r="V346" s="217">
        <f t="shared" si="63"/>
        <v>1197749.5217500001</v>
      </c>
      <c r="W346" s="217">
        <f t="shared" si="63"/>
        <v>2443734</v>
      </c>
      <c r="X346" s="217">
        <f t="shared" si="63"/>
        <v>2443298.4751200001</v>
      </c>
      <c r="Y346" s="217">
        <f t="shared" si="63"/>
        <v>1894063</v>
      </c>
      <c r="Z346" s="217">
        <f t="shared" si="63"/>
        <v>1883543.2102399999</v>
      </c>
      <c r="AA346" s="217">
        <f t="shared" si="63"/>
        <v>1873621</v>
      </c>
      <c r="AB346" s="217">
        <f t="shared" si="63"/>
        <v>1873618.9791999997</v>
      </c>
      <c r="AC346" s="217">
        <f t="shared" si="63"/>
        <v>1188825</v>
      </c>
      <c r="AD346" s="217">
        <f t="shared" si="63"/>
        <v>1188797.3295700001</v>
      </c>
      <c r="AE346" s="217">
        <f t="shared" si="63"/>
        <v>1821348</v>
      </c>
      <c r="AF346" s="217">
        <f t="shared" si="63"/>
        <v>1817300.19887</v>
      </c>
      <c r="AG346" s="217">
        <f t="shared" si="63"/>
        <v>1142186</v>
      </c>
      <c r="AH346" s="217">
        <f t="shared" si="63"/>
        <v>1142118.4079800001</v>
      </c>
      <c r="AI346" s="217">
        <f t="shared" si="63"/>
        <v>3855885</v>
      </c>
      <c r="AJ346" s="217">
        <f t="shared" si="63"/>
        <v>3855884.3028099998</v>
      </c>
      <c r="AK346" s="217">
        <f t="shared" si="63"/>
        <v>1264586</v>
      </c>
      <c r="AL346" s="217">
        <f>(AL132+AL105+AL55+AL82)/1000</f>
        <v>1264585.9056900002</v>
      </c>
      <c r="AM346" s="217">
        <f t="shared" si="63"/>
        <v>1621910</v>
      </c>
      <c r="AN346" s="217">
        <f t="shared" si="63"/>
        <v>1621849.0765</v>
      </c>
    </row>
    <row r="347" spans="1:40" ht="15.6">
      <c r="A347" s="1025"/>
      <c r="B347" s="212"/>
      <c r="C347" s="212"/>
      <c r="D347" s="213" t="s">
        <v>611</v>
      </c>
      <c r="E347" s="217">
        <f>(E134+E62+E95+E108)/1000</f>
        <v>7315034.9000000004</v>
      </c>
      <c r="F347" s="217">
        <f t="shared" ref="F347:AN347" si="64">(F134+F62+F95+F108)/1000</f>
        <v>7289095.8121199999</v>
      </c>
      <c r="G347" s="217">
        <f t="shared" si="64"/>
        <v>331957</v>
      </c>
      <c r="H347" s="217">
        <f t="shared" si="64"/>
        <v>331956.88631000003</v>
      </c>
      <c r="I347" s="217">
        <f t="shared" si="64"/>
        <v>426825</v>
      </c>
      <c r="J347" s="217">
        <f t="shared" si="64"/>
        <v>426824.70860000001</v>
      </c>
      <c r="K347" s="217">
        <f t="shared" si="64"/>
        <v>296925</v>
      </c>
      <c r="L347" s="217">
        <f t="shared" si="64"/>
        <v>296922.07302999997</v>
      </c>
      <c r="M347" s="217">
        <f t="shared" si="64"/>
        <v>128383.4</v>
      </c>
      <c r="N347" s="217">
        <f t="shared" si="64"/>
        <v>128383.37942</v>
      </c>
      <c r="O347" s="217">
        <f t="shared" si="64"/>
        <v>186345</v>
      </c>
      <c r="P347" s="217">
        <f t="shared" si="64"/>
        <v>186344.04</v>
      </c>
      <c r="Q347" s="217">
        <f t="shared" si="64"/>
        <v>689550</v>
      </c>
      <c r="R347" s="217">
        <f t="shared" si="64"/>
        <v>689547.16429999995</v>
      </c>
      <c r="S347" s="217">
        <f t="shared" si="64"/>
        <v>407442</v>
      </c>
      <c r="T347" s="217">
        <f t="shared" si="64"/>
        <v>407440.56940999994</v>
      </c>
      <c r="U347" s="217">
        <f t="shared" si="64"/>
        <v>154949</v>
      </c>
      <c r="V347" s="217">
        <f t="shared" si="64"/>
        <v>154948.20000000001</v>
      </c>
      <c r="W347" s="217">
        <f t="shared" si="64"/>
        <v>707055</v>
      </c>
      <c r="X347" s="217">
        <f t="shared" si="64"/>
        <v>698901.72697000008</v>
      </c>
      <c r="Y347" s="217">
        <f t="shared" si="64"/>
        <v>926346</v>
      </c>
      <c r="Z347" s="217">
        <f t="shared" si="64"/>
        <v>926342.83448999992</v>
      </c>
      <c r="AA347" s="217">
        <f t="shared" si="64"/>
        <v>787943</v>
      </c>
      <c r="AB347" s="217">
        <f t="shared" si="64"/>
        <v>787933.53385000001</v>
      </c>
      <c r="AC347" s="217">
        <f t="shared" si="64"/>
        <v>553715.69999999995</v>
      </c>
      <c r="AD347" s="217">
        <f t="shared" si="64"/>
        <v>551237.89409000007</v>
      </c>
      <c r="AE347" s="217">
        <f t="shared" si="64"/>
        <v>471105.8</v>
      </c>
      <c r="AF347" s="217">
        <f t="shared" si="64"/>
        <v>471103.43378999998</v>
      </c>
      <c r="AG347" s="217">
        <f t="shared" si="64"/>
        <v>188164</v>
      </c>
      <c r="AH347" s="217">
        <f t="shared" si="64"/>
        <v>183320.03512000002</v>
      </c>
      <c r="AI347" s="217">
        <f t="shared" si="64"/>
        <v>610753</v>
      </c>
      <c r="AJ347" s="217">
        <f t="shared" si="64"/>
        <v>610752.09923000005</v>
      </c>
      <c r="AK347" s="217">
        <f t="shared" si="64"/>
        <v>119059</v>
      </c>
      <c r="AL347" s="217">
        <f>(AL134+AL62+AL95+AL108)/1000</f>
        <v>114851.14548000001</v>
      </c>
      <c r="AM347" s="218">
        <f t="shared" si="64"/>
        <v>328517</v>
      </c>
      <c r="AN347" s="218">
        <f t="shared" si="64"/>
        <v>322286.08802999998</v>
      </c>
    </row>
    <row r="348" spans="1:40" ht="15.6">
      <c r="A348" s="1026" t="s">
        <v>454</v>
      </c>
      <c r="B348" s="125"/>
      <c r="C348" s="125"/>
      <c r="D348" s="196" t="s">
        <v>610</v>
      </c>
      <c r="E348" s="215">
        <f>E199/1000</f>
        <v>722507.7</v>
      </c>
      <c r="F348" s="215">
        <f t="shared" ref="F348:AN348" si="65">F199/1000</f>
        <v>722505.46479999996</v>
      </c>
      <c r="G348" s="215">
        <f t="shared" si="65"/>
        <v>0</v>
      </c>
      <c r="H348" s="215">
        <f t="shared" si="65"/>
        <v>0</v>
      </c>
      <c r="I348" s="215">
        <f t="shared" si="65"/>
        <v>0</v>
      </c>
      <c r="J348" s="215">
        <f t="shared" si="65"/>
        <v>0</v>
      </c>
      <c r="K348" s="215">
        <f t="shared" si="65"/>
        <v>0</v>
      </c>
      <c r="L348" s="215">
        <f t="shared" si="65"/>
        <v>0</v>
      </c>
      <c r="M348" s="215">
        <f t="shared" si="65"/>
        <v>0</v>
      </c>
      <c r="N348" s="215">
        <f t="shared" si="65"/>
        <v>0</v>
      </c>
      <c r="O348" s="215">
        <f t="shared" si="65"/>
        <v>0</v>
      </c>
      <c r="P348" s="215">
        <f t="shared" si="65"/>
        <v>0</v>
      </c>
      <c r="Q348" s="215">
        <f t="shared" si="65"/>
        <v>0</v>
      </c>
      <c r="R348" s="215">
        <f t="shared" si="65"/>
        <v>0</v>
      </c>
      <c r="S348" s="215">
        <f t="shared" si="65"/>
        <v>67975</v>
      </c>
      <c r="T348" s="215">
        <f t="shared" si="65"/>
        <v>67972.998800000001</v>
      </c>
      <c r="U348" s="215">
        <f t="shared" si="65"/>
        <v>0</v>
      </c>
      <c r="V348" s="215">
        <f t="shared" si="65"/>
        <v>0</v>
      </c>
      <c r="W348" s="215">
        <f t="shared" si="65"/>
        <v>0</v>
      </c>
      <c r="X348" s="215">
        <f t="shared" si="65"/>
        <v>0</v>
      </c>
      <c r="Y348" s="215">
        <f t="shared" si="65"/>
        <v>0</v>
      </c>
      <c r="Z348" s="215">
        <f t="shared" si="65"/>
        <v>0</v>
      </c>
      <c r="AA348" s="215">
        <f t="shared" si="65"/>
        <v>0</v>
      </c>
      <c r="AB348" s="215">
        <f t="shared" si="65"/>
        <v>0</v>
      </c>
      <c r="AC348" s="215">
        <f t="shared" si="65"/>
        <v>654532.69999999995</v>
      </c>
      <c r="AD348" s="215">
        <f t="shared" si="65"/>
        <v>654532.46600000001</v>
      </c>
      <c r="AE348" s="215">
        <f t="shared" si="65"/>
        <v>0</v>
      </c>
      <c r="AF348" s="215">
        <f t="shared" si="65"/>
        <v>0</v>
      </c>
      <c r="AG348" s="215">
        <f t="shared" si="65"/>
        <v>0</v>
      </c>
      <c r="AH348" s="215">
        <f t="shared" si="65"/>
        <v>0</v>
      </c>
      <c r="AI348" s="215">
        <f t="shared" si="65"/>
        <v>0</v>
      </c>
      <c r="AJ348" s="215">
        <f t="shared" si="65"/>
        <v>0</v>
      </c>
      <c r="AK348" s="215">
        <f t="shared" si="65"/>
        <v>0</v>
      </c>
      <c r="AL348" s="215">
        <f t="shared" si="65"/>
        <v>0</v>
      </c>
      <c r="AM348" s="215">
        <f t="shared" si="65"/>
        <v>0</v>
      </c>
      <c r="AN348" s="215">
        <f t="shared" si="65"/>
        <v>0</v>
      </c>
    </row>
    <row r="349" spans="1:40" ht="15.6">
      <c r="A349" s="1027"/>
      <c r="B349" s="125"/>
      <c r="C349" s="125"/>
      <c r="D349" s="196" t="s">
        <v>611</v>
      </c>
      <c r="E349" s="215">
        <f>(E201+E196)/1000</f>
        <v>23061827.199999999</v>
      </c>
      <c r="F349" s="215">
        <f t="shared" ref="F349:AN349" si="66">(F201+F196)/1000</f>
        <v>16096000.833140001</v>
      </c>
      <c r="G349" s="215">
        <f t="shared" si="66"/>
        <v>2364621</v>
      </c>
      <c r="H349" s="215">
        <f t="shared" si="66"/>
        <v>2364617.1689299997</v>
      </c>
      <c r="I349" s="215">
        <f t="shared" si="66"/>
        <v>9534720</v>
      </c>
      <c r="J349" s="215">
        <f t="shared" si="66"/>
        <v>2647029.85782</v>
      </c>
      <c r="K349" s="215">
        <f t="shared" si="66"/>
        <v>375951</v>
      </c>
      <c r="L349" s="215">
        <f t="shared" si="66"/>
        <v>375951</v>
      </c>
      <c r="M349" s="215">
        <f t="shared" si="66"/>
        <v>230343.1</v>
      </c>
      <c r="N349" s="215">
        <f t="shared" si="66"/>
        <v>230342.40799000001</v>
      </c>
      <c r="O349" s="215">
        <f t="shared" si="66"/>
        <v>131327</v>
      </c>
      <c r="P349" s="215">
        <f t="shared" si="66"/>
        <v>116481.59178</v>
      </c>
      <c r="Q349" s="215">
        <f t="shared" si="66"/>
        <v>2581643</v>
      </c>
      <c r="R349" s="215">
        <f t="shared" si="66"/>
        <v>2581511.7553499998</v>
      </c>
      <c r="S349" s="215">
        <f t="shared" si="66"/>
        <v>106649.9</v>
      </c>
      <c r="T349" s="215">
        <f t="shared" si="66"/>
        <v>106648.72937999999</v>
      </c>
      <c r="U349" s="215">
        <f t="shared" si="66"/>
        <v>1026228</v>
      </c>
      <c r="V349" s="215">
        <f t="shared" si="66"/>
        <v>1026227.5311200001</v>
      </c>
      <c r="W349" s="215">
        <f t="shared" si="66"/>
        <v>108770</v>
      </c>
      <c r="X349" s="215">
        <f t="shared" si="66"/>
        <v>108666.65625</v>
      </c>
      <c r="Y349" s="215">
        <f t="shared" si="66"/>
        <v>582651</v>
      </c>
      <c r="Z349" s="215">
        <f t="shared" si="66"/>
        <v>582650.15298999997</v>
      </c>
      <c r="AA349" s="215">
        <f t="shared" si="66"/>
        <v>862486</v>
      </c>
      <c r="AB349" s="215">
        <f t="shared" si="66"/>
        <v>862485.72073000006</v>
      </c>
      <c r="AC349" s="215">
        <f t="shared" si="66"/>
        <v>1975455</v>
      </c>
      <c r="AD349" s="215">
        <f t="shared" si="66"/>
        <v>1975293.0455799999</v>
      </c>
      <c r="AE349" s="215">
        <f t="shared" si="66"/>
        <v>777956.1</v>
      </c>
      <c r="AF349" s="215">
        <f t="shared" si="66"/>
        <v>767393.22503999993</v>
      </c>
      <c r="AG349" s="215">
        <f t="shared" si="66"/>
        <v>1323947</v>
      </c>
      <c r="AH349" s="215">
        <f t="shared" si="66"/>
        <v>1290730.9751799998</v>
      </c>
      <c r="AI349" s="215">
        <f t="shared" si="66"/>
        <v>432394</v>
      </c>
      <c r="AJ349" s="215">
        <f t="shared" si="66"/>
        <v>432393.19456999999</v>
      </c>
      <c r="AK349" s="215">
        <f t="shared" si="66"/>
        <v>271097.09999999998</v>
      </c>
      <c r="AL349" s="215">
        <f t="shared" si="66"/>
        <v>270117.61603999999</v>
      </c>
      <c r="AM349" s="215">
        <f t="shared" si="66"/>
        <v>375588</v>
      </c>
      <c r="AN349" s="215">
        <f t="shared" si="66"/>
        <v>357460.20438999997</v>
      </c>
    </row>
    <row r="350" spans="1:40" ht="15.6">
      <c r="A350" s="1019" t="str">
        <f>'[28]МБ-здрав'!$G$30</f>
        <v>HP 4.1</v>
      </c>
      <c r="B350" s="125"/>
      <c r="C350" s="125"/>
      <c r="D350" s="196" t="s">
        <v>610</v>
      </c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218"/>
      <c r="AG350" s="218"/>
      <c r="AH350" s="218"/>
      <c r="AI350" s="218"/>
      <c r="AJ350" s="218"/>
      <c r="AK350" s="218"/>
      <c r="AL350" s="218"/>
      <c r="AM350" s="218"/>
      <c r="AN350" s="218"/>
    </row>
    <row r="351" spans="1:40" ht="15.6">
      <c r="A351" s="1020"/>
      <c r="B351" s="125"/>
      <c r="C351" s="125"/>
      <c r="D351" s="196" t="s">
        <v>611</v>
      </c>
      <c r="E351" s="218">
        <f>E116/1000</f>
        <v>463115</v>
      </c>
      <c r="F351" s="218">
        <f t="shared" ref="F351:AN351" si="67">F116/1000</f>
        <v>462973.14120000001</v>
      </c>
      <c r="G351" s="218">
        <f t="shared" si="67"/>
        <v>101</v>
      </c>
      <c r="H351" s="218">
        <f t="shared" si="67"/>
        <v>100.384</v>
      </c>
      <c r="I351" s="218">
        <f t="shared" si="67"/>
        <v>5324</v>
      </c>
      <c r="J351" s="218">
        <f t="shared" si="67"/>
        <v>5323.2101399999992</v>
      </c>
      <c r="K351" s="218">
        <f t="shared" si="67"/>
        <v>18797</v>
      </c>
      <c r="L351" s="218">
        <f t="shared" si="67"/>
        <v>18796.2461</v>
      </c>
      <c r="M351" s="218">
        <f t="shared" si="67"/>
        <v>70</v>
      </c>
      <c r="N351" s="218">
        <f t="shared" si="67"/>
        <v>70</v>
      </c>
      <c r="O351" s="218">
        <f t="shared" si="67"/>
        <v>127463</v>
      </c>
      <c r="P351" s="218">
        <f t="shared" si="67"/>
        <v>127463</v>
      </c>
      <c r="Q351" s="218">
        <f t="shared" si="67"/>
        <v>12408</v>
      </c>
      <c r="R351" s="218">
        <f t="shared" si="67"/>
        <v>12407.99978</v>
      </c>
      <c r="S351" s="218">
        <f t="shared" si="67"/>
        <v>24048</v>
      </c>
      <c r="T351" s="218">
        <f t="shared" si="67"/>
        <v>24043.338059999998</v>
      </c>
      <c r="U351" s="218">
        <f t="shared" si="67"/>
        <v>94048</v>
      </c>
      <c r="V351" s="218">
        <f t="shared" si="67"/>
        <v>94048</v>
      </c>
      <c r="W351" s="218">
        <f t="shared" si="67"/>
        <v>31391</v>
      </c>
      <c r="X351" s="218">
        <f t="shared" si="67"/>
        <v>31391</v>
      </c>
      <c r="Y351" s="218">
        <f t="shared" si="67"/>
        <v>23866</v>
      </c>
      <c r="Z351" s="218">
        <f t="shared" si="67"/>
        <v>23865.940999999999</v>
      </c>
      <c r="AA351" s="218">
        <f t="shared" si="67"/>
        <v>3242</v>
      </c>
      <c r="AB351" s="218">
        <f t="shared" si="67"/>
        <v>3241.5920000000001</v>
      </c>
      <c r="AC351" s="218">
        <f t="shared" si="67"/>
        <v>7376</v>
      </c>
      <c r="AD351" s="218">
        <f t="shared" si="67"/>
        <v>7373.7076299999999</v>
      </c>
      <c r="AE351" s="218">
        <f t="shared" si="67"/>
        <v>37317</v>
      </c>
      <c r="AF351" s="218">
        <f t="shared" si="67"/>
        <v>37198.403700000003</v>
      </c>
      <c r="AG351" s="218">
        <f t="shared" si="67"/>
        <v>8344</v>
      </c>
      <c r="AH351" s="218">
        <f t="shared" si="67"/>
        <v>8340.7616399999988</v>
      </c>
      <c r="AI351" s="218">
        <f t="shared" si="67"/>
        <v>11812</v>
      </c>
      <c r="AJ351" s="218">
        <f t="shared" si="67"/>
        <v>11811.65</v>
      </c>
      <c r="AK351" s="218">
        <f t="shared" si="67"/>
        <v>1661</v>
      </c>
      <c r="AL351" s="218">
        <f>AL116/1000</f>
        <v>1654.796</v>
      </c>
      <c r="AM351" s="218">
        <f t="shared" si="67"/>
        <v>55847</v>
      </c>
      <c r="AN351" s="218">
        <f t="shared" si="67"/>
        <v>55843.111149999997</v>
      </c>
    </row>
    <row r="352" spans="1:40" ht="15.6">
      <c r="A352" s="531" t="s">
        <v>1076</v>
      </c>
      <c r="B352" s="125"/>
      <c r="C352" s="125"/>
      <c r="D352" s="196" t="s">
        <v>610</v>
      </c>
      <c r="E352" s="218">
        <f>E208/1000</f>
        <v>1101</v>
      </c>
      <c r="F352" s="218">
        <f>F208/1000</f>
        <v>938.28480000000002</v>
      </c>
      <c r="G352" s="218">
        <f t="shared" ref="G352:AN352" si="68">G208/1000</f>
        <v>0</v>
      </c>
      <c r="H352" s="218">
        <f t="shared" si="68"/>
        <v>0</v>
      </c>
      <c r="I352" s="218">
        <f t="shared" si="68"/>
        <v>0</v>
      </c>
      <c r="J352" s="218">
        <f t="shared" si="68"/>
        <v>0</v>
      </c>
      <c r="K352" s="218">
        <f t="shared" si="68"/>
        <v>84</v>
      </c>
      <c r="L352" s="218">
        <f t="shared" si="68"/>
        <v>83.434320000000014</v>
      </c>
      <c r="M352" s="218">
        <f t="shared" si="68"/>
        <v>0</v>
      </c>
      <c r="N352" s="218">
        <f t="shared" si="68"/>
        <v>0</v>
      </c>
      <c r="O352" s="218">
        <f t="shared" si="68"/>
        <v>0</v>
      </c>
      <c r="P352" s="218">
        <f t="shared" si="68"/>
        <v>0</v>
      </c>
      <c r="Q352" s="218">
        <f t="shared" si="68"/>
        <v>402</v>
      </c>
      <c r="R352" s="218">
        <f t="shared" si="68"/>
        <v>241.03248000000002</v>
      </c>
      <c r="S352" s="218">
        <f t="shared" si="68"/>
        <v>0</v>
      </c>
      <c r="T352" s="218">
        <f t="shared" si="68"/>
        <v>0</v>
      </c>
      <c r="U352" s="218">
        <f t="shared" si="68"/>
        <v>0</v>
      </c>
      <c r="V352" s="218">
        <f t="shared" si="68"/>
        <v>0</v>
      </c>
      <c r="W352" s="218">
        <f t="shared" si="68"/>
        <v>75</v>
      </c>
      <c r="X352" s="218">
        <f t="shared" si="68"/>
        <v>74.164000000000001</v>
      </c>
      <c r="Y352" s="218">
        <f t="shared" si="68"/>
        <v>0</v>
      </c>
      <c r="Z352" s="218">
        <f t="shared" si="68"/>
        <v>0</v>
      </c>
      <c r="AA352" s="218">
        <f t="shared" si="68"/>
        <v>0</v>
      </c>
      <c r="AB352" s="218">
        <f t="shared" si="68"/>
        <v>0</v>
      </c>
      <c r="AC352" s="218">
        <f t="shared" si="68"/>
        <v>244</v>
      </c>
      <c r="AD352" s="218">
        <f t="shared" si="68"/>
        <v>243.95</v>
      </c>
      <c r="AE352" s="218">
        <f t="shared" si="68"/>
        <v>0</v>
      </c>
      <c r="AF352" s="218">
        <f t="shared" si="68"/>
        <v>0</v>
      </c>
      <c r="AG352" s="218">
        <f t="shared" si="68"/>
        <v>173</v>
      </c>
      <c r="AH352" s="218">
        <f t="shared" si="68"/>
        <v>173</v>
      </c>
      <c r="AI352" s="218">
        <f t="shared" si="68"/>
        <v>0</v>
      </c>
      <c r="AJ352" s="218">
        <f t="shared" si="68"/>
        <v>0</v>
      </c>
      <c r="AK352" s="218">
        <f t="shared" si="68"/>
        <v>123</v>
      </c>
      <c r="AL352" s="218">
        <f t="shared" si="68"/>
        <v>122.70399999999999</v>
      </c>
      <c r="AM352" s="218">
        <f t="shared" si="68"/>
        <v>0</v>
      </c>
      <c r="AN352" s="218">
        <f t="shared" si="68"/>
        <v>0</v>
      </c>
    </row>
    <row r="354" spans="1:40" ht="15.6">
      <c r="D354" s="196" t="s">
        <v>610</v>
      </c>
      <c r="E354" s="218">
        <f>E341+E344+E346+E348+E350+E352</f>
        <v>41129140.900000006</v>
      </c>
      <c r="F354" s="218">
        <f>F341+F344+F346+F348+F350+F352</f>
        <v>41041568.211389996</v>
      </c>
      <c r="G354" s="218">
        <f t="shared" ref="G354:AN354" si="69">G341+G344+G346+G348+G350+G352</f>
        <v>2087416</v>
      </c>
      <c r="H354" s="218">
        <f t="shared" si="69"/>
        <v>2087415.0623500003</v>
      </c>
      <c r="I354" s="218">
        <f t="shared" si="69"/>
        <v>2253814</v>
      </c>
      <c r="J354" s="218">
        <f t="shared" si="69"/>
        <v>2253813.34546</v>
      </c>
      <c r="K354" s="218">
        <f t="shared" si="69"/>
        <v>2376144</v>
      </c>
      <c r="L354" s="218">
        <f t="shared" si="69"/>
        <v>2376138.2426200002</v>
      </c>
      <c r="M354" s="218">
        <f t="shared" si="69"/>
        <v>1367149.8</v>
      </c>
      <c r="N354" s="218">
        <f t="shared" si="69"/>
        <v>1367148.5577500002</v>
      </c>
      <c r="O354" s="218">
        <f t="shared" si="69"/>
        <v>1364323</v>
      </c>
      <c r="P354" s="218">
        <f t="shared" si="69"/>
        <v>1339896.08439</v>
      </c>
      <c r="Q354" s="218">
        <f t="shared" si="69"/>
        <v>5087720</v>
      </c>
      <c r="R354" s="218">
        <f t="shared" si="69"/>
        <v>5087537.9306899998</v>
      </c>
      <c r="S354" s="218">
        <f t="shared" si="69"/>
        <v>1856180</v>
      </c>
      <c r="T354" s="218">
        <f t="shared" si="69"/>
        <v>1856175.6418999999</v>
      </c>
      <c r="U354" s="218">
        <f t="shared" si="69"/>
        <v>1384313</v>
      </c>
      <c r="V354" s="218">
        <f t="shared" si="69"/>
        <v>1362168.6842700001</v>
      </c>
      <c r="W354" s="218">
        <f t="shared" si="69"/>
        <v>3447009.9</v>
      </c>
      <c r="X354" s="218">
        <f t="shared" si="69"/>
        <v>3446569.9700600002</v>
      </c>
      <c r="Y354" s="218">
        <f t="shared" si="69"/>
        <v>2071401</v>
      </c>
      <c r="Z354" s="218">
        <f t="shared" si="69"/>
        <v>2060881.2102399999</v>
      </c>
      <c r="AA354" s="218">
        <f t="shared" si="69"/>
        <v>2462135</v>
      </c>
      <c r="AB354" s="218">
        <f t="shared" si="69"/>
        <v>2461605.0802499996</v>
      </c>
      <c r="AC354" s="218">
        <f t="shared" si="69"/>
        <v>2730842.7</v>
      </c>
      <c r="AD354" s="218">
        <f t="shared" si="69"/>
        <v>2730812.9701000005</v>
      </c>
      <c r="AE354" s="218">
        <f t="shared" si="69"/>
        <v>1979420</v>
      </c>
      <c r="AF354" s="218">
        <f t="shared" si="69"/>
        <v>1975370.8085699999</v>
      </c>
      <c r="AG354" s="218">
        <f t="shared" si="69"/>
        <v>1553928</v>
      </c>
      <c r="AH354" s="218">
        <f t="shared" si="69"/>
        <v>1552494.1987800002</v>
      </c>
      <c r="AI354" s="218">
        <f t="shared" si="69"/>
        <v>4681562</v>
      </c>
      <c r="AJ354" s="218">
        <f t="shared" si="69"/>
        <v>4681560.3568599997</v>
      </c>
      <c r="AK354" s="218">
        <f t="shared" si="69"/>
        <v>1990482.5</v>
      </c>
      <c r="AL354" s="218">
        <f t="shared" si="69"/>
        <v>1990482.1096900001</v>
      </c>
      <c r="AM354" s="218">
        <f>AM341+AM344+AM346+AM348+AM350+AM352</f>
        <v>2435300</v>
      </c>
      <c r="AN354" s="218">
        <f t="shared" si="69"/>
        <v>2411497.9574100003</v>
      </c>
    </row>
    <row r="355" spans="1:40" ht="15.6">
      <c r="D355" s="196" t="s">
        <v>611</v>
      </c>
      <c r="E355" s="218">
        <f>(E343+E345+E347+E349+E351)</f>
        <v>72873797.899999991</v>
      </c>
      <c r="F355" s="218">
        <f t="shared" ref="F355:AN355" si="70">(F343+F345+F347+F349+F351)</f>
        <v>64782849.774439991</v>
      </c>
      <c r="G355" s="218">
        <f t="shared" si="70"/>
        <v>5726868.5999999996</v>
      </c>
      <c r="H355" s="218">
        <f t="shared" si="70"/>
        <v>5726856.4140599994</v>
      </c>
      <c r="I355" s="218">
        <f t="shared" si="70"/>
        <v>14806672.6</v>
      </c>
      <c r="J355" s="218">
        <f t="shared" si="70"/>
        <v>6854650.9714300008</v>
      </c>
      <c r="K355" s="218">
        <f t="shared" si="70"/>
        <v>6922560</v>
      </c>
      <c r="L355" s="218">
        <f t="shared" si="70"/>
        <v>6922553.7886699997</v>
      </c>
      <c r="M355" s="218">
        <f t="shared" si="70"/>
        <v>2079861.5</v>
      </c>
      <c r="N355" s="218">
        <f t="shared" si="70"/>
        <v>2079607.30449</v>
      </c>
      <c r="O355" s="218">
        <f t="shared" si="70"/>
        <v>1792028</v>
      </c>
      <c r="P355" s="218">
        <f t="shared" si="70"/>
        <v>1754278.0017399997</v>
      </c>
      <c r="Q355" s="218">
        <f t="shared" si="70"/>
        <v>6457388</v>
      </c>
      <c r="R355" s="218">
        <f t="shared" si="70"/>
        <v>6457250.2930600001</v>
      </c>
      <c r="S355" s="218">
        <f t="shared" si="70"/>
        <v>2978594.9</v>
      </c>
      <c r="T355" s="218">
        <f t="shared" si="70"/>
        <v>2978571.0652299998</v>
      </c>
      <c r="U355" s="218">
        <f t="shared" si="70"/>
        <v>3142262.2</v>
      </c>
      <c r="V355" s="218">
        <f t="shared" si="70"/>
        <v>3141900.0330899996</v>
      </c>
      <c r="W355" s="218">
        <f t="shared" si="70"/>
        <v>1177484.2</v>
      </c>
      <c r="X355" s="218">
        <f t="shared" si="70"/>
        <v>1168641.0843700001</v>
      </c>
      <c r="Y355" s="218">
        <f t="shared" si="70"/>
        <v>4519960.0999999996</v>
      </c>
      <c r="Z355" s="218">
        <f t="shared" si="70"/>
        <v>4519589.9573199991</v>
      </c>
      <c r="AA355" s="218">
        <f t="shared" si="70"/>
        <v>3266312</v>
      </c>
      <c r="AB355" s="218">
        <f t="shared" si="70"/>
        <v>3265585.4753</v>
      </c>
      <c r="AC355" s="218">
        <f t="shared" si="70"/>
        <v>3750786.0999999996</v>
      </c>
      <c r="AD355" s="218">
        <f t="shared" si="70"/>
        <v>3748125.6571300002</v>
      </c>
      <c r="AE355" s="218">
        <f t="shared" si="70"/>
        <v>2917388.6</v>
      </c>
      <c r="AF355" s="218">
        <f t="shared" si="70"/>
        <v>2906198.2801700002</v>
      </c>
      <c r="AG355" s="218">
        <f t="shared" si="70"/>
        <v>4200602.3</v>
      </c>
      <c r="AH355" s="218">
        <f t="shared" si="70"/>
        <v>4162264.9060800001</v>
      </c>
      <c r="AI355" s="218">
        <f t="shared" si="70"/>
        <v>3510341</v>
      </c>
      <c r="AJ355" s="218">
        <f t="shared" si="70"/>
        <v>3509088.3091799999</v>
      </c>
      <c r="AK355" s="218">
        <f t="shared" si="70"/>
        <v>3687130.3</v>
      </c>
      <c r="AL355" s="218">
        <f t="shared" si="70"/>
        <v>3681029.1858200002</v>
      </c>
      <c r="AM355" s="218">
        <f t="shared" si="70"/>
        <v>1937557.5</v>
      </c>
      <c r="AN355" s="218">
        <f t="shared" si="70"/>
        <v>1906659.0473</v>
      </c>
    </row>
    <row r="356" spans="1:40">
      <c r="B356" s="11"/>
      <c r="D356" s="23"/>
      <c r="E356" s="218">
        <f>SUBTOTAL(9,E354:E355)</f>
        <v>114002938.8</v>
      </c>
      <c r="F356" s="218">
        <f>SUBTOTAL(9,F354:F355)</f>
        <v>105824417.98582998</v>
      </c>
      <c r="G356" s="218">
        <f t="shared" ref="G356:AN356" si="71">SUBTOTAL(9,G354:G355)</f>
        <v>7814284.5999999996</v>
      </c>
      <c r="H356" s="218">
        <f t="shared" si="71"/>
        <v>7814271.4764099997</v>
      </c>
      <c r="I356" s="218">
        <f t="shared" si="71"/>
        <v>17060486.600000001</v>
      </c>
      <c r="J356" s="218">
        <f t="shared" si="71"/>
        <v>9108464.3168900013</v>
      </c>
      <c r="K356" s="218">
        <f t="shared" si="71"/>
        <v>9298704</v>
      </c>
      <c r="L356" s="218">
        <f t="shared" si="71"/>
        <v>9298692.0312900003</v>
      </c>
      <c r="M356" s="218">
        <f t="shared" si="71"/>
        <v>3447011.3</v>
      </c>
      <c r="N356" s="218">
        <f t="shared" si="71"/>
        <v>3446755.8622400002</v>
      </c>
      <c r="O356" s="218">
        <f t="shared" si="71"/>
        <v>3156351</v>
      </c>
      <c r="P356" s="218">
        <f t="shared" si="71"/>
        <v>3094174.0861299997</v>
      </c>
      <c r="Q356" s="218">
        <f t="shared" si="71"/>
        <v>11545108</v>
      </c>
      <c r="R356" s="218">
        <f t="shared" si="71"/>
        <v>11544788.223749999</v>
      </c>
      <c r="S356" s="218">
        <f t="shared" si="71"/>
        <v>4834774.9000000004</v>
      </c>
      <c r="T356" s="218">
        <f t="shared" si="71"/>
        <v>4834746.70713</v>
      </c>
      <c r="U356" s="218">
        <f t="shared" si="71"/>
        <v>4526575.2</v>
      </c>
      <c r="V356" s="218">
        <f t="shared" si="71"/>
        <v>4504068.7173599992</v>
      </c>
      <c r="W356" s="218">
        <f t="shared" si="71"/>
        <v>4624494.0999999996</v>
      </c>
      <c r="X356" s="218">
        <f t="shared" si="71"/>
        <v>4615211.0544300005</v>
      </c>
      <c r="Y356" s="218">
        <f t="shared" si="71"/>
        <v>6591361.0999999996</v>
      </c>
      <c r="Z356" s="218">
        <f t="shared" si="71"/>
        <v>6580471.167559999</v>
      </c>
      <c r="AA356" s="218">
        <f t="shared" si="71"/>
        <v>5728447</v>
      </c>
      <c r="AB356" s="218">
        <f t="shared" si="71"/>
        <v>5727190.5555499997</v>
      </c>
      <c r="AC356" s="218">
        <f t="shared" si="71"/>
        <v>6481628.7999999998</v>
      </c>
      <c r="AD356" s="218">
        <f t="shared" si="71"/>
        <v>6478938.6272300007</v>
      </c>
      <c r="AE356" s="218">
        <f t="shared" si="71"/>
        <v>4896808.5999999996</v>
      </c>
      <c r="AF356" s="218">
        <f t="shared" si="71"/>
        <v>4881569.0887400005</v>
      </c>
      <c r="AG356" s="218">
        <f t="shared" si="71"/>
        <v>5754530.2999999998</v>
      </c>
      <c r="AH356" s="218">
        <f t="shared" si="71"/>
        <v>5714759.1048600003</v>
      </c>
      <c r="AI356" s="218">
        <f t="shared" si="71"/>
        <v>8191903</v>
      </c>
      <c r="AJ356" s="218">
        <f t="shared" si="71"/>
        <v>8190648.6660399996</v>
      </c>
      <c r="AK356" s="218">
        <f t="shared" si="71"/>
        <v>5677612.7999999998</v>
      </c>
      <c r="AL356" s="218">
        <f t="shared" si="71"/>
        <v>5671511.2955100005</v>
      </c>
      <c r="AM356" s="218">
        <f t="shared" si="71"/>
        <v>4372857.5</v>
      </c>
      <c r="AN356" s="218">
        <f t="shared" si="71"/>
        <v>4318157.00471</v>
      </c>
    </row>
    <row r="358" spans="1:40">
      <c r="E358" s="219">
        <f t="shared" ref="E358:AN358" si="72">E354-E334</f>
        <v>0</v>
      </c>
      <c r="F358" s="219">
        <f t="shared" si="72"/>
        <v>0</v>
      </c>
      <c r="G358" s="219">
        <f t="shared" si="72"/>
        <v>0</v>
      </c>
      <c r="H358" s="219">
        <f t="shared" si="72"/>
        <v>0</v>
      </c>
      <c r="I358" s="219">
        <f t="shared" si="72"/>
        <v>0</v>
      </c>
      <c r="J358" s="219">
        <f t="shared" si="72"/>
        <v>0</v>
      </c>
      <c r="K358" s="219">
        <f t="shared" si="72"/>
        <v>0</v>
      </c>
      <c r="L358" s="219">
        <f t="shared" si="72"/>
        <v>0</v>
      </c>
      <c r="M358" s="219">
        <f t="shared" si="72"/>
        <v>0</v>
      </c>
      <c r="N358" s="219">
        <f t="shared" si="72"/>
        <v>0</v>
      </c>
      <c r="O358" s="219">
        <f t="shared" si="72"/>
        <v>0</v>
      </c>
      <c r="P358" s="219">
        <f t="shared" si="72"/>
        <v>0</v>
      </c>
      <c r="Q358" s="219">
        <f t="shared" si="72"/>
        <v>0</v>
      </c>
      <c r="R358" s="219">
        <f t="shared" si="72"/>
        <v>0</v>
      </c>
      <c r="S358" s="219">
        <f t="shared" si="72"/>
        <v>0</v>
      </c>
      <c r="T358" s="219">
        <f t="shared" si="72"/>
        <v>0</v>
      </c>
      <c r="U358" s="219">
        <f t="shared" si="72"/>
        <v>0</v>
      </c>
      <c r="V358" s="219">
        <f t="shared" si="72"/>
        <v>0</v>
      </c>
      <c r="W358" s="219">
        <f t="shared" si="72"/>
        <v>0</v>
      </c>
      <c r="X358" s="219">
        <f t="shared" si="72"/>
        <v>0</v>
      </c>
      <c r="Y358" s="219">
        <f t="shared" si="72"/>
        <v>0</v>
      </c>
      <c r="Z358" s="219">
        <f t="shared" si="72"/>
        <v>0</v>
      </c>
      <c r="AA358" s="219">
        <f t="shared" si="72"/>
        <v>0</v>
      </c>
      <c r="AB358" s="219">
        <f t="shared" si="72"/>
        <v>0</v>
      </c>
      <c r="AC358" s="219">
        <f t="shared" si="72"/>
        <v>0</v>
      </c>
      <c r="AD358" s="219">
        <f t="shared" si="72"/>
        <v>0</v>
      </c>
      <c r="AE358" s="219">
        <f t="shared" si="72"/>
        <v>0</v>
      </c>
      <c r="AF358" s="219">
        <f t="shared" si="72"/>
        <v>0</v>
      </c>
      <c r="AG358" s="219">
        <f t="shared" si="72"/>
        <v>0</v>
      </c>
      <c r="AH358" s="219">
        <f t="shared" si="72"/>
        <v>0</v>
      </c>
      <c r="AI358" s="219">
        <f t="shared" si="72"/>
        <v>0</v>
      </c>
      <c r="AJ358" s="219">
        <f t="shared" si="72"/>
        <v>0</v>
      </c>
      <c r="AK358" s="219">
        <f t="shared" si="72"/>
        <v>0</v>
      </c>
      <c r="AL358" s="219">
        <f t="shared" si="72"/>
        <v>0</v>
      </c>
      <c r="AM358" s="219">
        <f t="shared" si="72"/>
        <v>0</v>
      </c>
      <c r="AN358" s="219">
        <f t="shared" si="72"/>
        <v>0</v>
      </c>
    </row>
    <row r="359" spans="1:40">
      <c r="E359" s="219">
        <f t="shared" ref="E359:AN359" si="73">E355-E336</f>
        <v>0</v>
      </c>
      <c r="F359" s="219">
        <f t="shared" si="73"/>
        <v>0</v>
      </c>
      <c r="G359" s="219">
        <f t="shared" si="73"/>
        <v>0</v>
      </c>
      <c r="H359" s="219">
        <f t="shared" si="73"/>
        <v>0</v>
      </c>
      <c r="I359" s="219">
        <f t="shared" si="73"/>
        <v>0</v>
      </c>
      <c r="J359" s="219">
        <f t="shared" si="73"/>
        <v>0</v>
      </c>
      <c r="K359" s="219">
        <f t="shared" si="73"/>
        <v>0</v>
      </c>
      <c r="L359" s="219">
        <f t="shared" si="73"/>
        <v>0</v>
      </c>
      <c r="M359" s="219">
        <f t="shared" si="73"/>
        <v>0</v>
      </c>
      <c r="N359" s="219">
        <f t="shared" si="73"/>
        <v>0</v>
      </c>
      <c r="O359" s="219">
        <f t="shared" si="73"/>
        <v>0</v>
      </c>
      <c r="P359" s="219">
        <f t="shared" si="73"/>
        <v>0</v>
      </c>
      <c r="Q359" s="219">
        <f t="shared" si="73"/>
        <v>0</v>
      </c>
      <c r="R359" s="219">
        <f t="shared" si="73"/>
        <v>0</v>
      </c>
      <c r="S359" s="219">
        <f t="shared" si="73"/>
        <v>0</v>
      </c>
      <c r="T359" s="219">
        <f t="shared" si="73"/>
        <v>0</v>
      </c>
      <c r="U359" s="219">
        <f t="shared" si="73"/>
        <v>0</v>
      </c>
      <c r="V359" s="219">
        <f t="shared" si="73"/>
        <v>0</v>
      </c>
      <c r="W359" s="219">
        <f t="shared" si="73"/>
        <v>0</v>
      </c>
      <c r="X359" s="219">
        <f t="shared" si="73"/>
        <v>0</v>
      </c>
      <c r="Y359" s="219">
        <f t="shared" si="73"/>
        <v>0</v>
      </c>
      <c r="Z359" s="219">
        <f t="shared" si="73"/>
        <v>0</v>
      </c>
      <c r="AA359" s="219">
        <f t="shared" si="73"/>
        <v>0</v>
      </c>
      <c r="AB359" s="219">
        <f t="shared" si="73"/>
        <v>0</v>
      </c>
      <c r="AC359" s="219">
        <f t="shared" si="73"/>
        <v>0</v>
      </c>
      <c r="AD359" s="219">
        <f t="shared" si="73"/>
        <v>0</v>
      </c>
      <c r="AE359" s="219">
        <f t="shared" si="73"/>
        <v>0</v>
      </c>
      <c r="AF359" s="219">
        <f t="shared" si="73"/>
        <v>0</v>
      </c>
      <c r="AG359" s="219">
        <f t="shared" si="73"/>
        <v>0</v>
      </c>
      <c r="AH359" s="219">
        <f t="shared" si="73"/>
        <v>0</v>
      </c>
      <c r="AI359" s="219">
        <f t="shared" si="73"/>
        <v>0</v>
      </c>
      <c r="AJ359" s="219">
        <f t="shared" si="73"/>
        <v>0</v>
      </c>
      <c r="AK359" s="219">
        <f t="shared" si="73"/>
        <v>0</v>
      </c>
      <c r="AL359" s="219">
        <f t="shared" si="73"/>
        <v>0</v>
      </c>
      <c r="AM359" s="219">
        <f t="shared" si="73"/>
        <v>0</v>
      </c>
      <c r="AN359" s="219">
        <f t="shared" si="73"/>
        <v>0</v>
      </c>
    </row>
    <row r="363" spans="1:40">
      <c r="A363" s="9"/>
      <c r="B363" s="9"/>
      <c r="C363" s="9"/>
      <c r="E363" s="9"/>
      <c r="F363" s="543"/>
      <c r="G363" s="9"/>
      <c r="H363" s="9"/>
      <c r="I363" s="9"/>
      <c r="J363" s="9"/>
      <c r="K363" s="9"/>
      <c r="L363" s="17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1:40">
      <c r="A364" s="9"/>
      <c r="B364" s="9"/>
      <c r="C364" s="9"/>
      <c r="E364" s="9"/>
      <c r="F364" s="9"/>
      <c r="G364" s="9"/>
      <c r="H364" s="9"/>
      <c r="I364" s="9"/>
      <c r="J364" s="9"/>
      <c r="K364" s="9"/>
      <c r="L364" s="17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1:40">
      <c r="A365" s="9"/>
      <c r="B365" s="9"/>
      <c r="C365" s="9"/>
      <c r="E365" s="9"/>
      <c r="F365" s="9"/>
      <c r="G365" s="9"/>
      <c r="H365" s="9"/>
      <c r="I365" s="9"/>
      <c r="J365" s="9"/>
      <c r="K365" s="9"/>
      <c r="L365" s="17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1:40">
      <c r="A366" s="9"/>
      <c r="B366" s="9"/>
      <c r="C366" s="9"/>
      <c r="E366" s="9"/>
      <c r="F366" s="9"/>
      <c r="G366" s="9"/>
      <c r="H366" s="9"/>
      <c r="I366" s="9"/>
      <c r="J366" s="9"/>
      <c r="K366" s="9"/>
      <c r="L366" s="17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</sheetData>
  <autoFilter ref="E1:E366"/>
  <mergeCells count="62">
    <mergeCell ref="A327:A328"/>
    <mergeCell ref="A319:A320"/>
    <mergeCell ref="A321:A323"/>
    <mergeCell ref="A325:A326"/>
    <mergeCell ref="A350:A351"/>
    <mergeCell ref="A329:A330"/>
    <mergeCell ref="A331:A332"/>
    <mergeCell ref="A341:A343"/>
    <mergeCell ref="A344:A345"/>
    <mergeCell ref="A346:A347"/>
    <mergeCell ref="A348:A349"/>
    <mergeCell ref="G317:H317"/>
    <mergeCell ref="I317:J317"/>
    <mergeCell ref="K317:L317"/>
    <mergeCell ref="M317:N317"/>
    <mergeCell ref="O317:P317"/>
    <mergeCell ref="AA4:AB4"/>
    <mergeCell ref="Q4:R4"/>
    <mergeCell ref="S4:T4"/>
    <mergeCell ref="U4:V4"/>
    <mergeCell ref="W4:X4"/>
    <mergeCell ref="Y4:Z4"/>
    <mergeCell ref="AM4:AN4"/>
    <mergeCell ref="AC4:AD4"/>
    <mergeCell ref="AE4:AF4"/>
    <mergeCell ref="AG4:AH4"/>
    <mergeCell ref="AI4:AJ4"/>
    <mergeCell ref="AK4:AL4"/>
    <mergeCell ref="AM3:AN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O3:P3"/>
    <mergeCell ref="G4:H4"/>
    <mergeCell ref="I4:J4"/>
    <mergeCell ref="K4:L4"/>
    <mergeCell ref="M4:N4"/>
    <mergeCell ref="O4:P4"/>
    <mergeCell ref="G3:H3"/>
    <mergeCell ref="I3:J3"/>
    <mergeCell ref="K3:L3"/>
    <mergeCell ref="M3:N3"/>
    <mergeCell ref="Q317:R317"/>
    <mergeCell ref="S317:T317"/>
    <mergeCell ref="U317:V317"/>
    <mergeCell ref="W317:X317"/>
    <mergeCell ref="Y317:Z317"/>
    <mergeCell ref="AK317:AL317"/>
    <mergeCell ref="AM317:AN317"/>
    <mergeCell ref="AA317:AB317"/>
    <mergeCell ref="AC317:AD317"/>
    <mergeCell ref="AE317:AF317"/>
    <mergeCell ref="AG317:AH317"/>
    <mergeCell ref="AI317:AJ31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F14" sqref="F14"/>
    </sheetView>
  </sheetViews>
  <sheetFormatPr defaultColWidth="9.109375" defaultRowHeight="15.6"/>
  <cols>
    <col min="1" max="1" width="43.5546875" style="612" customWidth="1"/>
    <col min="2" max="3" width="18.44140625" style="647" customWidth="1"/>
    <col min="4" max="5" width="9.109375" style="646"/>
    <col min="6" max="6" width="46.109375" style="646" customWidth="1"/>
    <col min="7" max="8" width="15.33203125" style="612" hidden="1" customWidth="1"/>
    <col min="9" max="9" width="22.88671875" style="612" customWidth="1"/>
    <col min="10" max="10" width="14.44140625" style="612" customWidth="1"/>
    <col min="11" max="16384" width="9.109375" style="612"/>
  </cols>
  <sheetData>
    <row r="2" spans="1:11">
      <c r="A2" s="1028" t="s">
        <v>1220</v>
      </c>
      <c r="B2" s="1028"/>
      <c r="C2" s="1028"/>
    </row>
    <row r="3" spans="1:11">
      <c r="C3" s="647" t="s">
        <v>1221</v>
      </c>
    </row>
    <row r="4" spans="1:11" ht="93.6">
      <c r="A4" s="648" t="s">
        <v>1222</v>
      </c>
      <c r="B4" s="648" t="s">
        <v>497</v>
      </c>
      <c r="C4" s="649" t="s">
        <v>974</v>
      </c>
    </row>
    <row r="6" spans="1:11" ht="62.4">
      <c r="A6" s="606" t="s">
        <v>1144</v>
      </c>
      <c r="B6" s="607">
        <v>5351121.9000000004</v>
      </c>
      <c r="C6" s="650">
        <v>4287791.3582499996</v>
      </c>
    </row>
    <row r="7" spans="1:11" ht="46.8">
      <c r="A7" s="606" t="s">
        <v>1145</v>
      </c>
      <c r="B7" s="608">
        <v>1902965.8</v>
      </c>
      <c r="C7" s="608">
        <v>1902844.0938500001</v>
      </c>
    </row>
    <row r="8" spans="1:11" ht="31.2">
      <c r="A8" s="606" t="s">
        <v>1146</v>
      </c>
      <c r="B8" s="608">
        <v>48655</v>
      </c>
      <c r="C8" s="608">
        <v>48652.771430000001</v>
      </c>
    </row>
    <row r="9" spans="1:11" ht="62.4">
      <c r="A9" s="606" t="s">
        <v>1147</v>
      </c>
      <c r="B9" s="608">
        <v>239141.7</v>
      </c>
      <c r="C9" s="608">
        <v>239141.55100000001</v>
      </c>
    </row>
    <row r="10" spans="1:11" ht="93.6">
      <c r="A10" s="609" t="s">
        <v>1148</v>
      </c>
      <c r="B10" s="608">
        <v>97080</v>
      </c>
      <c r="C10" s="608">
        <v>97080</v>
      </c>
    </row>
    <row r="11" spans="1:11" ht="62.4">
      <c r="A11" s="606" t="s">
        <v>1149</v>
      </c>
      <c r="B11" s="608">
        <v>463115</v>
      </c>
      <c r="C11" s="608">
        <v>462973.14120000001</v>
      </c>
      <c r="I11" s="1029" t="s">
        <v>1223</v>
      </c>
      <c r="J11" s="1029"/>
    </row>
    <row r="12" spans="1:11" ht="46.8">
      <c r="A12" s="606" t="s">
        <v>1151</v>
      </c>
      <c r="B12" s="608">
        <v>1874476</v>
      </c>
      <c r="C12" s="608">
        <v>1874474.4448599999</v>
      </c>
      <c r="F12" s="651" t="s">
        <v>1224</v>
      </c>
      <c r="G12" s="652">
        <v>463115</v>
      </c>
      <c r="H12" s="652">
        <v>462973.14120000001</v>
      </c>
      <c r="I12" s="651">
        <f>B11</f>
        <v>463115</v>
      </c>
      <c r="J12" s="651">
        <f>C11</f>
        <v>462973.14120000001</v>
      </c>
    </row>
    <row r="13" spans="1:11" ht="46.8">
      <c r="A13" s="606" t="s">
        <v>1153</v>
      </c>
      <c r="B13" s="608">
        <v>585653.80000000005</v>
      </c>
      <c r="C13" s="608">
        <v>585621.00432999991</v>
      </c>
      <c r="F13" s="651" t="s">
        <v>143</v>
      </c>
      <c r="G13" s="608">
        <v>287796.7</v>
      </c>
      <c r="H13" s="608">
        <v>287794.32243</v>
      </c>
      <c r="I13" s="651">
        <f>B8+B9</f>
        <v>287796.7</v>
      </c>
      <c r="J13" s="651">
        <f>C8+C9</f>
        <v>287794.32243</v>
      </c>
    </row>
    <row r="14" spans="1:11" ht="93.6">
      <c r="A14" s="606" t="s">
        <v>1154</v>
      </c>
      <c r="B14" s="608">
        <v>5124272.4000000004</v>
      </c>
      <c r="C14" s="608">
        <v>5098457.3958399994</v>
      </c>
      <c r="F14" s="651" t="s">
        <v>145</v>
      </c>
      <c r="G14" s="608">
        <v>5124272.4000000004</v>
      </c>
      <c r="H14" s="653">
        <v>5098457.3958399994</v>
      </c>
      <c r="I14" s="651">
        <f>B14</f>
        <v>5124272.4000000004</v>
      </c>
      <c r="J14" s="651">
        <f>C14</f>
        <v>5098457.3958399994</v>
      </c>
    </row>
    <row r="15" spans="1:11" ht="46.8">
      <c r="A15" s="606" t="s">
        <v>1156</v>
      </c>
      <c r="B15" s="608">
        <v>12000</v>
      </c>
      <c r="C15" s="608">
        <v>12000</v>
      </c>
      <c r="F15" s="651" t="s">
        <v>149</v>
      </c>
      <c r="G15" s="608">
        <v>1902965.8</v>
      </c>
      <c r="H15" s="608">
        <v>1902844.0938500001</v>
      </c>
      <c r="I15" s="651">
        <f>B7</f>
        <v>1902965.8</v>
      </c>
      <c r="J15" s="651">
        <f>C7</f>
        <v>1902844.0938500001</v>
      </c>
    </row>
    <row r="16" spans="1:11" ht="46.8">
      <c r="A16" s="606" t="s">
        <v>1157</v>
      </c>
      <c r="B16" s="608">
        <v>754011.4</v>
      </c>
      <c r="C16" s="608">
        <v>753489.72321999993</v>
      </c>
      <c r="F16" s="651" t="s">
        <v>1225</v>
      </c>
      <c r="G16" s="608">
        <v>23061827.199999999</v>
      </c>
      <c r="H16" s="653">
        <v>16096000.833140001</v>
      </c>
      <c r="I16" s="651">
        <f>B19+B18</f>
        <v>23061827.199999999</v>
      </c>
      <c r="J16" s="651">
        <f>C19+C18</f>
        <v>16096000.833140001</v>
      </c>
      <c r="K16" s="646"/>
    </row>
    <row r="17" spans="1:10" ht="124.8">
      <c r="A17" s="606" t="s">
        <v>1159</v>
      </c>
      <c r="B17" s="608">
        <v>1226939.8</v>
      </c>
      <c r="C17" s="608">
        <v>1225236.8357299999</v>
      </c>
      <c r="F17" s="651" t="s">
        <v>155</v>
      </c>
      <c r="G17" s="608">
        <v>7225597.9000000004</v>
      </c>
      <c r="H17" s="608">
        <v>6162265.8031099997</v>
      </c>
      <c r="I17" s="651">
        <f>B6+B12</f>
        <v>7225597.9000000004</v>
      </c>
      <c r="J17" s="651">
        <f>C6+C12</f>
        <v>6162265.8031099997</v>
      </c>
    </row>
    <row r="18" spans="1:10" ht="78">
      <c r="A18" s="606" t="s">
        <v>1160</v>
      </c>
      <c r="B18" s="608">
        <v>840678.9</v>
      </c>
      <c r="C18" s="608">
        <v>835952.12702999997</v>
      </c>
      <c r="F18" s="651" t="s">
        <v>160</v>
      </c>
      <c r="G18" s="608">
        <v>34808222.899999999</v>
      </c>
      <c r="H18" s="608">
        <v>34772514.184869997</v>
      </c>
      <c r="I18" s="651">
        <f>B10+B13+B15+B16+B17+B20+B21+B22+B23+B24+B25+B26+B27+B28+B29+B30</f>
        <v>34808222.899999999</v>
      </c>
      <c r="J18" s="651">
        <f>C10+C13+C15+C16+C17+C20+C21+C22+C23+C24+C25+C26+C27+C28+C29+M17</f>
        <v>34769313.427870005</v>
      </c>
    </row>
    <row r="19" spans="1:10">
      <c r="A19" s="606" t="s">
        <v>501</v>
      </c>
      <c r="B19" s="608">
        <v>22221148.300000001</v>
      </c>
      <c r="C19" s="608">
        <v>15260048.706110001</v>
      </c>
    </row>
    <row r="20" spans="1:10" ht="93.6">
      <c r="A20" s="606" t="s">
        <v>1161</v>
      </c>
      <c r="B20" s="608">
        <v>1110545.8</v>
      </c>
      <c r="C20" s="608">
        <v>1108218.9250099999</v>
      </c>
    </row>
    <row r="21" spans="1:10">
      <c r="A21" s="606" t="s">
        <v>501</v>
      </c>
      <c r="B21" s="608">
        <v>458428.4</v>
      </c>
      <c r="C21" s="608">
        <v>458428.39500000002</v>
      </c>
    </row>
    <row r="22" spans="1:10" ht="93.6">
      <c r="A22" s="606" t="s">
        <v>1162</v>
      </c>
      <c r="B22" s="608">
        <v>120696.6</v>
      </c>
      <c r="C22" s="608">
        <v>113143.61</v>
      </c>
    </row>
    <row r="23" spans="1:10" ht="78">
      <c r="A23" s="606" t="s">
        <v>1163</v>
      </c>
      <c r="B23" s="608">
        <v>389854.2</v>
      </c>
      <c r="C23" s="608">
        <v>389848.58912999992</v>
      </c>
    </row>
    <row r="24" spans="1:10" ht="46.8">
      <c r="A24" s="606" t="s">
        <v>1165</v>
      </c>
      <c r="B24" s="608">
        <v>538000</v>
      </c>
      <c r="C24" s="608">
        <v>538000</v>
      </c>
    </row>
    <row r="25" spans="1:10" ht="62.4">
      <c r="A25" s="606" t="s">
        <v>1167</v>
      </c>
      <c r="B25" s="608">
        <v>12322358.300000001</v>
      </c>
      <c r="C25" s="608">
        <v>12312737.2423</v>
      </c>
    </row>
    <row r="26" spans="1:10" ht="78">
      <c r="A26" s="606" t="s">
        <v>596</v>
      </c>
      <c r="B26" s="608">
        <v>6387970.9000000004</v>
      </c>
      <c r="C26" s="608">
        <v>6387200.2137099989</v>
      </c>
    </row>
    <row r="27" spans="1:10" ht="46.8">
      <c r="A27" s="606" t="s">
        <v>598</v>
      </c>
      <c r="B27" s="608">
        <v>10631409.800000001</v>
      </c>
      <c r="C27" s="608">
        <v>10619080.049439998</v>
      </c>
    </row>
    <row r="28" spans="1:10" ht="156">
      <c r="A28" s="606" t="s">
        <v>600</v>
      </c>
      <c r="B28" s="608">
        <v>39393</v>
      </c>
      <c r="C28" s="608">
        <v>38548.839999999997</v>
      </c>
    </row>
    <row r="29" spans="1:10" ht="46.8">
      <c r="A29" s="606" t="s">
        <v>1168</v>
      </c>
      <c r="B29" s="608">
        <v>130680</v>
      </c>
      <c r="C29" s="608">
        <v>130680</v>
      </c>
    </row>
    <row r="30" spans="1:10" ht="62.4">
      <c r="A30" s="606" t="s">
        <v>607</v>
      </c>
      <c r="B30" s="608">
        <v>3200.9</v>
      </c>
      <c r="C30" s="608">
        <v>3200.7570000000001</v>
      </c>
    </row>
    <row r="31" spans="1:10" s="628" customFormat="1">
      <c r="A31" s="654" t="s">
        <v>1175</v>
      </c>
      <c r="B31" s="655">
        <f>SUM(B6:B30)</f>
        <v>72873797.900000006</v>
      </c>
      <c r="C31" s="655">
        <f>SUM(C6:C30)</f>
        <v>64782849.774439991</v>
      </c>
      <c r="D31" s="656"/>
      <c r="E31" s="656"/>
      <c r="F31" s="656"/>
    </row>
    <row r="34" spans="3:3">
      <c r="C34" s="647">
        <v>64782849.774439998</v>
      </c>
    </row>
    <row r="36" spans="3:3">
      <c r="C36" s="647">
        <f>C31-C34</f>
        <v>0</v>
      </c>
    </row>
  </sheetData>
  <mergeCells count="2">
    <mergeCell ref="A2:C2"/>
    <mergeCell ref="I11:J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"/>
  <sheetViews>
    <sheetView workbookViewId="0">
      <selection activeCell="K19" sqref="K19"/>
    </sheetView>
  </sheetViews>
  <sheetFormatPr defaultColWidth="9.109375" defaultRowHeight="13.2"/>
  <cols>
    <col min="1" max="1" width="5" style="553" customWidth="1"/>
    <col min="2" max="2" width="49.88671875" style="553" customWidth="1"/>
    <col min="3" max="3" width="17" style="554" customWidth="1"/>
    <col min="4" max="5" width="18.5546875" style="554" customWidth="1"/>
    <col min="6" max="6" width="17.6640625" style="554" customWidth="1"/>
    <col min="7" max="16384" width="9.109375" style="554"/>
  </cols>
  <sheetData>
    <row r="1" spans="1:6" ht="18" customHeight="1"/>
    <row r="2" spans="1:6" ht="21" hidden="1" customHeight="1"/>
    <row r="3" spans="1:6" ht="19.5" hidden="1" customHeight="1"/>
    <row r="4" spans="1:6" ht="23.25" hidden="1" customHeight="1"/>
    <row r="5" spans="1:6" ht="23.25" hidden="1" customHeight="1"/>
    <row r="6" spans="1:6" ht="38.25" hidden="1" customHeight="1"/>
    <row r="7" spans="1:6" ht="15" hidden="1" customHeight="1"/>
    <row r="8" spans="1:6" ht="15" hidden="1" customHeight="1"/>
    <row r="9" spans="1:6" ht="15" hidden="1" customHeight="1"/>
    <row r="10" spans="1:6" ht="22.5" hidden="1" customHeight="1"/>
    <row r="11" spans="1:6" ht="15" customHeight="1">
      <c r="A11" s="164" t="s">
        <v>1093</v>
      </c>
      <c r="B11" s="164" t="s">
        <v>1094</v>
      </c>
      <c r="C11" s="555" t="s">
        <v>1095</v>
      </c>
      <c r="D11" s="555" t="s">
        <v>1096</v>
      </c>
      <c r="E11" s="556" t="s">
        <v>1097</v>
      </c>
      <c r="F11" s="556" t="s">
        <v>1103</v>
      </c>
    </row>
    <row r="12" spans="1:6" ht="15" customHeight="1">
      <c r="A12" s="562">
        <v>1</v>
      </c>
      <c r="B12" s="562" t="s">
        <v>247</v>
      </c>
      <c r="C12" s="558">
        <v>12033453400</v>
      </c>
      <c r="D12" s="558">
        <v>11907363821.24</v>
      </c>
      <c r="E12" s="558">
        <v>11906563481.68</v>
      </c>
      <c r="F12" s="678">
        <f>D12-E12</f>
        <v>800339.55999946594</v>
      </c>
    </row>
    <row r="13" spans="1:6" ht="15" customHeight="1">
      <c r="A13" s="562">
        <v>2</v>
      </c>
      <c r="B13" s="562" t="s">
        <v>487</v>
      </c>
      <c r="C13" s="678">
        <v>8275083300</v>
      </c>
      <c r="D13" s="678">
        <v>8274011192.54</v>
      </c>
      <c r="E13" s="558">
        <v>8227585862.54</v>
      </c>
      <c r="F13" s="678">
        <f t="shared" ref="F13:F28" si="0">D13-E13</f>
        <v>46425330</v>
      </c>
    </row>
    <row r="14" spans="1:6" ht="15" customHeight="1">
      <c r="A14" s="562">
        <v>3</v>
      </c>
      <c r="B14" s="562" t="s">
        <v>253</v>
      </c>
      <c r="C14" s="678">
        <v>6953487400</v>
      </c>
      <c r="D14" s="678">
        <v>6904460209.4899998</v>
      </c>
      <c r="E14" s="560">
        <v>6753709835.4899998</v>
      </c>
      <c r="F14" s="678">
        <f t="shared" si="0"/>
        <v>150750374</v>
      </c>
    </row>
    <row r="15" spans="1:6">
      <c r="A15" s="562">
        <v>4</v>
      </c>
      <c r="B15" s="562" t="s">
        <v>455</v>
      </c>
      <c r="C15" s="558">
        <v>63172933100</v>
      </c>
      <c r="D15" s="558">
        <v>53065727043.279999</v>
      </c>
      <c r="E15" s="558">
        <v>49691517222.510002</v>
      </c>
      <c r="F15" s="678">
        <f t="shared" si="0"/>
        <v>3374209820.7699966</v>
      </c>
    </row>
    <row r="16" spans="1:6">
      <c r="A16" s="562">
        <v>5</v>
      </c>
      <c r="B16" s="562" t="s">
        <v>249</v>
      </c>
      <c r="C16" s="558">
        <v>23873043600</v>
      </c>
      <c r="D16" s="558">
        <v>23872243831.009998</v>
      </c>
      <c r="E16" s="558">
        <v>23872243831.009998</v>
      </c>
      <c r="F16" s="678">
        <f t="shared" si="0"/>
        <v>0</v>
      </c>
    </row>
    <row r="17" spans="1:7">
      <c r="A17" s="562">
        <v>6</v>
      </c>
      <c r="B17" s="562" t="s">
        <v>457</v>
      </c>
      <c r="C17" s="558">
        <v>22025557600</v>
      </c>
      <c r="D17" s="558">
        <v>21487771686.619999</v>
      </c>
      <c r="E17" s="560">
        <v>21487771686.619999</v>
      </c>
      <c r="F17" s="678">
        <f t="shared" si="0"/>
        <v>0</v>
      </c>
    </row>
    <row r="18" spans="1:7">
      <c r="A18" s="562">
        <v>7</v>
      </c>
      <c r="B18" s="562" t="s">
        <v>257</v>
      </c>
      <c r="C18" s="560">
        <v>8155328100</v>
      </c>
      <c r="D18" s="560">
        <v>7585571242.1999998</v>
      </c>
      <c r="E18" s="558">
        <v>7519422242.6000004</v>
      </c>
      <c r="F18" s="678">
        <f t="shared" si="0"/>
        <v>66148999.599999428</v>
      </c>
      <c r="G18" s="561"/>
    </row>
    <row r="19" spans="1:7">
      <c r="A19" s="562">
        <v>8</v>
      </c>
      <c r="B19" s="562" t="s">
        <v>248</v>
      </c>
      <c r="C19" s="558">
        <v>11790041400</v>
      </c>
      <c r="D19" s="558">
        <v>11748544583.700001</v>
      </c>
      <c r="E19" s="558">
        <v>11748544583.700001</v>
      </c>
      <c r="F19" s="678">
        <f t="shared" si="0"/>
        <v>0</v>
      </c>
    </row>
    <row r="20" spans="1:7">
      <c r="A20" s="562">
        <v>9</v>
      </c>
      <c r="B20" s="562" t="s">
        <v>250</v>
      </c>
      <c r="C20" s="558">
        <v>8869037600</v>
      </c>
      <c r="D20" s="558">
        <v>8846679562.4500008</v>
      </c>
      <c r="E20" s="560">
        <v>8846529562.4500008</v>
      </c>
      <c r="F20" s="678">
        <f t="shared" si="0"/>
        <v>150000</v>
      </c>
    </row>
    <row r="21" spans="1:7">
      <c r="A21" s="562">
        <v>10</v>
      </c>
      <c r="B21" s="562" t="s">
        <v>251</v>
      </c>
      <c r="C21" s="558">
        <v>23697476200</v>
      </c>
      <c r="D21" s="558">
        <v>23689078186.720001</v>
      </c>
      <c r="E21" s="558">
        <v>23680469054.119999</v>
      </c>
      <c r="F21" s="678">
        <f t="shared" si="0"/>
        <v>8609132.6000022888</v>
      </c>
    </row>
    <row r="22" spans="1:7">
      <c r="A22" s="562">
        <v>11</v>
      </c>
      <c r="B22" s="562" t="s">
        <v>252</v>
      </c>
      <c r="C22" s="558">
        <v>13691362200</v>
      </c>
      <c r="D22" s="558">
        <v>13680466908.129999</v>
      </c>
      <c r="E22" s="558">
        <v>13620499841.67</v>
      </c>
      <c r="F22" s="678">
        <f t="shared" si="0"/>
        <v>59967066.459999084</v>
      </c>
    </row>
    <row r="23" spans="1:7">
      <c r="A23" s="562">
        <v>12</v>
      </c>
      <c r="B23" s="562" t="s">
        <v>254</v>
      </c>
      <c r="C23" s="558">
        <v>18234452900</v>
      </c>
      <c r="D23" s="558">
        <v>18211613805.029999</v>
      </c>
      <c r="E23" s="560">
        <v>18211613418.029999</v>
      </c>
      <c r="F23" s="678">
        <f t="shared" si="0"/>
        <v>387</v>
      </c>
    </row>
    <row r="24" spans="1:7">
      <c r="A24" s="562">
        <v>13</v>
      </c>
      <c r="B24" s="562" t="s">
        <v>255</v>
      </c>
      <c r="C24" s="558">
        <v>17179134900</v>
      </c>
      <c r="D24" s="558">
        <v>17175403914.48</v>
      </c>
      <c r="E24" s="558">
        <v>17118573903.48</v>
      </c>
      <c r="F24" s="678">
        <f t="shared" si="0"/>
        <v>56830011</v>
      </c>
    </row>
    <row r="25" spans="1:7">
      <c r="A25" s="562">
        <v>14</v>
      </c>
      <c r="B25" s="562" t="s">
        <v>1098</v>
      </c>
      <c r="C25" s="558">
        <v>7695704000</v>
      </c>
      <c r="D25" s="558">
        <v>7679169757.8400002</v>
      </c>
      <c r="E25" s="558">
        <v>7679162557.8400002</v>
      </c>
      <c r="F25" s="678">
        <f t="shared" si="0"/>
        <v>7200</v>
      </c>
    </row>
    <row r="26" spans="1:7">
      <c r="A26" s="562">
        <v>15</v>
      </c>
      <c r="B26" s="679" t="s">
        <v>456</v>
      </c>
      <c r="C26" s="558">
        <v>12616282000</v>
      </c>
      <c r="D26" s="558">
        <v>12616265053.43</v>
      </c>
      <c r="E26" s="560">
        <v>12616265053.43</v>
      </c>
      <c r="F26" s="678">
        <f t="shared" si="0"/>
        <v>0</v>
      </c>
    </row>
    <row r="27" spans="1:7">
      <c r="A27" s="562">
        <v>16</v>
      </c>
      <c r="B27" s="562" t="s">
        <v>258</v>
      </c>
      <c r="C27" s="558">
        <v>11634414900</v>
      </c>
      <c r="D27" s="558">
        <v>11538240097.370001</v>
      </c>
      <c r="E27" s="558">
        <v>11488987818.969999</v>
      </c>
      <c r="F27" s="678">
        <f t="shared" si="0"/>
        <v>49252278.400001526</v>
      </c>
    </row>
    <row r="28" spans="1:7" ht="13.5" customHeight="1">
      <c r="A28" s="562">
        <v>17</v>
      </c>
      <c r="B28" s="562" t="s">
        <v>260</v>
      </c>
      <c r="C28" s="558">
        <v>13729518000</v>
      </c>
      <c r="D28" s="558">
        <v>13729505758.889999</v>
      </c>
      <c r="E28" s="558">
        <v>13728261550.889999</v>
      </c>
      <c r="F28" s="678">
        <f t="shared" si="0"/>
        <v>1244208</v>
      </c>
    </row>
    <row r="29" spans="1:7">
      <c r="A29" s="562"/>
      <c r="B29" s="562"/>
      <c r="C29" s="678">
        <f>SUM(C12:C28)</f>
        <v>283626310600</v>
      </c>
      <c r="D29" s="678">
        <f>SUM(D12:D28)</f>
        <v>272012116654.41998</v>
      </c>
      <c r="E29" s="678">
        <f>SUM(E12:E28)</f>
        <v>268197721507.03003</v>
      </c>
      <c r="F29" s="678">
        <f>D29-E29</f>
        <v>3814395147.3899536</v>
      </c>
    </row>
    <row r="31" spans="1:7" hidden="1"/>
    <row r="32" spans="1:7" hidden="1">
      <c r="F32" s="559">
        <v>3471463.3840100318</v>
      </c>
      <c r="G32" s="554" t="s">
        <v>1099</v>
      </c>
    </row>
    <row r="33" spans="2:7" ht="12.75" hidden="1" customHeight="1">
      <c r="F33" s="559">
        <v>995956.72946999967</v>
      </c>
      <c r="G33" s="554" t="s">
        <v>1100</v>
      </c>
    </row>
    <row r="34" spans="2:7" ht="12.75" hidden="1" customHeight="1">
      <c r="F34" s="559">
        <v>2475506.6545400298</v>
      </c>
      <c r="G34" s="554" t="s">
        <v>1101</v>
      </c>
    </row>
    <row r="35" spans="2:7" ht="12.75" hidden="1" customHeight="1">
      <c r="F35" s="559">
        <f>F29/1000-F32</f>
        <v>342931.76337992167</v>
      </c>
      <c r="G35" s="554" t="s">
        <v>1102</v>
      </c>
    </row>
    <row r="36" spans="2:7" ht="21" hidden="1" customHeight="1">
      <c r="F36" s="563">
        <f>F33+F35</f>
        <v>1338888.4928499213</v>
      </c>
      <c r="G36" s="554" t="s">
        <v>1104</v>
      </c>
    </row>
    <row r="37" spans="2:7" hidden="1"/>
    <row r="38" spans="2:7" hidden="1"/>
    <row r="39" spans="2:7" hidden="1">
      <c r="B39" s="553" t="s">
        <v>610</v>
      </c>
      <c r="C39" s="554">
        <v>41041568.211389996</v>
      </c>
      <c r="E39" s="554">
        <v>447.27304001152515</v>
      </c>
    </row>
    <row r="40" spans="2:7" hidden="1">
      <c r="B40" s="553" t="s">
        <v>611</v>
      </c>
      <c r="C40" s="554">
        <v>64782849.774439991</v>
      </c>
      <c r="E40" s="554">
        <v>995956.72946999967</v>
      </c>
    </row>
    <row r="41" spans="2:7" ht="27" hidden="1" customHeight="1">
      <c r="B41" s="553" t="s">
        <v>1084</v>
      </c>
      <c r="C41" s="554">
        <v>17130285.987150002</v>
      </c>
      <c r="E41" s="554">
        <v>342484.43333999813</v>
      </c>
    </row>
    <row r="42" spans="2:7" ht="18" hidden="1" customHeight="1">
      <c r="B42" s="553" t="s">
        <v>1088</v>
      </c>
      <c r="C42" s="554">
        <v>135159203.78414997</v>
      </c>
      <c r="E42" s="554">
        <v>2475506.6545400321</v>
      </c>
    </row>
    <row r="43" spans="2:7" ht="18" hidden="1" customHeight="1">
      <c r="B43" s="553" t="s">
        <v>1089</v>
      </c>
      <c r="C43" s="554">
        <v>16793245.868129998</v>
      </c>
      <c r="E43" s="554">
        <v>0</v>
      </c>
    </row>
    <row r="44" spans="2:7" hidden="1">
      <c r="B44" s="553" t="s">
        <v>1090</v>
      </c>
      <c r="C44" s="554">
        <v>118365957.91601998</v>
      </c>
      <c r="E44" s="554">
        <v>2475506.6545400172</v>
      </c>
    </row>
    <row r="45" spans="2:7" hidden="1">
      <c r="B45" s="553" t="s">
        <v>1087</v>
      </c>
      <c r="C45" s="554">
        <v>10083813.748900002</v>
      </c>
      <c r="E45" s="554">
        <v>5.8000000193715096E-2</v>
      </c>
    </row>
    <row r="46" spans="2:7" ht="39" hidden="1" customHeight="1">
      <c r="B46" s="553" t="s">
        <v>1091</v>
      </c>
      <c r="C46" s="554">
        <v>1042316.33108</v>
      </c>
      <c r="E46" s="554">
        <v>0</v>
      </c>
    </row>
    <row r="47" spans="2:7" hidden="1">
      <c r="B47" s="553" t="s">
        <v>1092</v>
      </c>
      <c r="C47" s="554">
        <v>9041497.4178199992</v>
      </c>
      <c r="E47" s="554">
        <v>5.8000000193715096E-2</v>
      </c>
    </row>
    <row r="48" spans="2:7" hidden="1">
      <c r="C48" s="554">
        <v>268197721.50602996</v>
      </c>
      <c r="E48" s="554">
        <v>3814395.1483900547</v>
      </c>
    </row>
    <row r="65" ht="18.75" customHeight="1"/>
    <row r="78" ht="34.5" customHeight="1"/>
    <row r="81" ht="21" customHeight="1"/>
    <row r="84" ht="22.5" customHeight="1"/>
    <row r="92" ht="26.25" customHeight="1"/>
    <row r="106" ht="64.5" customHeight="1"/>
    <row r="107" ht="32.25" customHeight="1"/>
    <row r="108" ht="30" customHeight="1"/>
    <row r="111" ht="44.25" customHeight="1"/>
    <row r="116" ht="69.75" customHeight="1"/>
    <row r="128" ht="33" customHeight="1"/>
    <row r="130" ht="27" customHeight="1"/>
    <row r="183" ht="46.5" customHeight="1"/>
    <row r="184" ht="26.25" customHeight="1"/>
    <row r="187" ht="16.5" customHeight="1"/>
    <row r="202" ht="57.75" customHeight="1"/>
    <row r="206" ht="53.25" customHeight="1"/>
    <row r="212" ht="43.5" customHeight="1"/>
    <row r="222" ht="54" customHeight="1"/>
    <row r="226" spans="1:2" ht="33.75" customHeight="1"/>
    <row r="229" spans="1:2" ht="53.25" customHeight="1"/>
    <row r="230" spans="1:2" ht="20.25" customHeight="1">
      <c r="A230" s="564"/>
      <c r="B230" s="564"/>
    </row>
    <row r="233" spans="1:2" ht="22.5" customHeight="1">
      <c r="A233" s="564"/>
      <c r="B233" s="564"/>
    </row>
    <row r="234" spans="1:2" ht="27.75" customHeight="1">
      <c r="A234" s="557"/>
      <c r="B234" s="557"/>
    </row>
    <row r="235" spans="1:2" ht="42.75" customHeight="1"/>
    <row r="236" spans="1:2" ht="25.5" customHeight="1"/>
    <row r="237" spans="1:2" ht="15" customHeight="1"/>
    <row r="238" spans="1:2" ht="15" customHeight="1"/>
    <row r="239" spans="1:2" ht="15" customHeight="1"/>
    <row r="240" spans="1:2" ht="15" customHeight="1"/>
    <row r="241" ht="45.75" customHeight="1"/>
    <row r="246" ht="27" customHeight="1"/>
    <row r="248" ht="26.25" customHeight="1"/>
    <row r="252" ht="43.5" customHeight="1"/>
    <row r="253" ht="39" customHeight="1"/>
    <row r="254" ht="40.5" customHeight="1"/>
    <row r="281" ht="114.75" customHeight="1"/>
    <row r="284" ht="42.75" customHeight="1"/>
    <row r="286" ht="24" customHeight="1"/>
    <row r="293" ht="63.75" customHeight="1"/>
    <row r="294" ht="42.7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7"/>
  <sheetViews>
    <sheetView workbookViewId="0">
      <selection activeCell="D20" sqref="D20"/>
    </sheetView>
  </sheetViews>
  <sheetFormatPr defaultColWidth="9.109375" defaultRowHeight="15.6"/>
  <cols>
    <col min="1" max="1" width="28.6640625" style="721" customWidth="1"/>
    <col min="2" max="6" width="12.88671875" style="721" customWidth="1"/>
    <col min="7" max="16384" width="9.109375" style="721"/>
  </cols>
  <sheetData>
    <row r="6" spans="1:6" ht="25.5" customHeight="1">
      <c r="A6" s="719" t="s">
        <v>1270</v>
      </c>
      <c r="B6" s="720" t="s">
        <v>1262</v>
      </c>
      <c r="C6" s="720" t="s">
        <v>1263</v>
      </c>
      <c r="D6" s="720" t="s">
        <v>1264</v>
      </c>
      <c r="E6" s="720" t="s">
        <v>1265</v>
      </c>
      <c r="F6" s="720" t="s">
        <v>1266</v>
      </c>
    </row>
    <row r="7" spans="1:6" ht="25.5" customHeight="1">
      <c r="A7" s="722" t="s">
        <v>1269</v>
      </c>
      <c r="B7" s="723">
        <v>46971.199999999997</v>
      </c>
      <c r="C7" s="723">
        <v>54378.9</v>
      </c>
      <c r="D7" s="723">
        <v>61819.5</v>
      </c>
      <c r="E7" s="723">
        <v>69532.600000000006</v>
      </c>
      <c r="F7" s="723">
        <v>70714.100000000006</v>
      </c>
    </row>
    <row r="8" spans="1:6" ht="25.5" customHeight="1">
      <c r="A8" s="724" t="s">
        <v>1067</v>
      </c>
      <c r="B8" s="723">
        <v>17918.2</v>
      </c>
      <c r="C8" s="723">
        <v>18157.3</v>
      </c>
      <c r="D8" s="723">
        <v>18395.599999999999</v>
      </c>
      <c r="E8" s="723">
        <v>18631.778999999999</v>
      </c>
      <c r="F8" s="723">
        <v>18879.552</v>
      </c>
    </row>
    <row r="9" spans="1:6" ht="25.5" customHeight="1">
      <c r="A9" s="724" t="s">
        <v>1068</v>
      </c>
      <c r="B9" s="723">
        <v>342.16</v>
      </c>
      <c r="C9" s="723">
        <v>326</v>
      </c>
      <c r="D9" s="723">
        <v>344.71</v>
      </c>
      <c r="E9" s="723">
        <v>382.75</v>
      </c>
      <c r="F9" s="723">
        <v>420.91</v>
      </c>
    </row>
    <row r="10" spans="1:6" ht="36" customHeight="1">
      <c r="A10" s="725" t="s">
        <v>1267</v>
      </c>
      <c r="B10" s="723">
        <f t="shared" ref="B10:E10" si="0">B7/B8</f>
        <v>2.6214240269669942</v>
      </c>
      <c r="C10" s="723">
        <f t="shared" si="0"/>
        <v>2.9948780931085572</v>
      </c>
      <c r="D10" s="723">
        <f t="shared" si="0"/>
        <v>3.3605590467285658</v>
      </c>
      <c r="E10" s="723">
        <f t="shared" si="0"/>
        <v>3.7319356353464697</v>
      </c>
      <c r="F10" s="723">
        <f>F7/F8</f>
        <v>3.7455390890631306</v>
      </c>
    </row>
    <row r="11" spans="1:6" ht="36" customHeight="1">
      <c r="A11" s="725" t="s">
        <v>1268</v>
      </c>
      <c r="B11" s="723">
        <f t="shared" ref="B11:E11" si="1">B7/B8/B9*1000000</f>
        <v>7661.3982551057807</v>
      </c>
      <c r="C11" s="723">
        <f t="shared" si="1"/>
        <v>9186.7426168974143</v>
      </c>
      <c r="D11" s="723">
        <f t="shared" si="1"/>
        <v>9748.945625971297</v>
      </c>
      <c r="E11" s="723">
        <f t="shared" si="1"/>
        <v>9750.3217122050155</v>
      </c>
      <c r="F11" s="723">
        <f>F7/F8/F9*1000000</f>
        <v>8898.6697609064413</v>
      </c>
    </row>
    <row r="12" spans="1:6">
      <c r="A12" s="726"/>
    </row>
    <row r="13" spans="1:6">
      <c r="A13" s="726"/>
    </row>
    <row r="15" spans="1:6" ht="79.5" customHeight="1">
      <c r="A15" s="924" t="s">
        <v>1261</v>
      </c>
      <c r="B15" s="924"/>
      <c r="C15" s="924"/>
      <c r="D15" s="924"/>
      <c r="E15" s="924"/>
      <c r="F15" s="924"/>
    </row>
    <row r="17" spans="1:1">
      <c r="A17" s="716"/>
    </row>
  </sheetData>
  <mergeCells count="1">
    <mergeCell ref="A15:F15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3" sqref="C23"/>
    </sheetView>
  </sheetViews>
  <sheetFormatPr defaultColWidth="9.109375" defaultRowHeight="13.2"/>
  <cols>
    <col min="1" max="1" width="6.6640625" style="16" customWidth="1"/>
    <col min="2" max="2" width="68.44140625" style="658" customWidth="1"/>
    <col min="3" max="4" width="19" style="658" customWidth="1"/>
    <col min="5" max="5" width="17.5546875" style="659" customWidth="1"/>
    <col min="6" max="16384" width="9.109375" style="660"/>
  </cols>
  <sheetData>
    <row r="1" spans="1:5" s="657" customFormat="1" ht="18">
      <c r="A1" s="1030" t="s">
        <v>1226</v>
      </c>
      <c r="B1" s="1030"/>
      <c r="C1" s="1030"/>
      <c r="D1" s="1030"/>
      <c r="E1" s="1030"/>
    </row>
    <row r="2" spans="1:5">
      <c r="E2" s="659" t="s">
        <v>345</v>
      </c>
    </row>
    <row r="3" spans="1:5" ht="52.8">
      <c r="A3" s="164" t="s">
        <v>244</v>
      </c>
      <c r="B3" s="661" t="s">
        <v>1227</v>
      </c>
      <c r="C3" s="662" t="s">
        <v>497</v>
      </c>
      <c r="D3" s="662" t="s">
        <v>1228</v>
      </c>
      <c r="E3" s="663" t="s">
        <v>973</v>
      </c>
    </row>
    <row r="4" spans="1:5" s="667" customFormat="1">
      <c r="A4" s="164"/>
      <c r="B4" s="664" t="s">
        <v>1229</v>
      </c>
      <c r="C4" s="665">
        <f>C5+C8+C10+C13+C16</f>
        <v>10096168.799999999</v>
      </c>
      <c r="D4" s="665">
        <f t="shared" ref="D4" si="0">D5+D8+D10+D13+D16</f>
        <v>10083813.806899998</v>
      </c>
      <c r="E4" s="666">
        <f t="shared" ref="E4:E17" si="1">D4/C4</f>
        <v>0.99877626916261542</v>
      </c>
    </row>
    <row r="5" spans="1:5" s="667" customFormat="1">
      <c r="A5" s="164">
        <v>2</v>
      </c>
      <c r="B5" s="668" t="s">
        <v>1230</v>
      </c>
      <c r="C5" s="665">
        <f>C6+C7</f>
        <v>919039.2</v>
      </c>
      <c r="D5" s="665">
        <f>D6+D7</f>
        <v>918874.41182000004</v>
      </c>
      <c r="E5" s="669">
        <f t="shared" si="1"/>
        <v>0.99982069515642003</v>
      </c>
    </row>
    <row r="6" spans="1:5">
      <c r="A6" s="165"/>
      <c r="B6" s="670" t="s">
        <v>499</v>
      </c>
      <c r="C6" s="671">
        <v>48971</v>
      </c>
      <c r="D6" s="671">
        <v>48970.0501</v>
      </c>
      <c r="E6" s="672">
        <f t="shared" si="1"/>
        <v>0.99998060280574219</v>
      </c>
    </row>
    <row r="7" spans="1:5">
      <c r="A7" s="165"/>
      <c r="B7" s="670" t="s">
        <v>501</v>
      </c>
      <c r="C7" s="671">
        <v>870068.2</v>
      </c>
      <c r="D7" s="671">
        <v>869904.36172000004</v>
      </c>
      <c r="E7" s="672">
        <f t="shared" si="1"/>
        <v>0.99981169489931954</v>
      </c>
    </row>
    <row r="8" spans="1:5" s="667" customFormat="1" ht="26.4">
      <c r="A8" s="164">
        <v>3</v>
      </c>
      <c r="B8" s="673" t="s">
        <v>531</v>
      </c>
      <c r="C8" s="665">
        <f>C9</f>
        <v>108416</v>
      </c>
      <c r="D8" s="665">
        <f>D9</f>
        <v>108415.28</v>
      </c>
      <c r="E8" s="669">
        <f t="shared" si="1"/>
        <v>0.99999335891381347</v>
      </c>
    </row>
    <row r="9" spans="1:5">
      <c r="A9" s="165"/>
      <c r="B9" s="670" t="s">
        <v>501</v>
      </c>
      <c r="C9" s="671">
        <v>108416</v>
      </c>
      <c r="D9" s="671">
        <v>108415.28</v>
      </c>
      <c r="E9" s="672">
        <f t="shared" si="1"/>
        <v>0.99999335891381347</v>
      </c>
    </row>
    <row r="10" spans="1:5" s="667" customFormat="1" ht="26.4">
      <c r="A10" s="164">
        <v>4</v>
      </c>
      <c r="B10" s="668" t="s">
        <v>575</v>
      </c>
      <c r="C10" s="665">
        <f>C11+C12</f>
        <v>7540688.0999999996</v>
      </c>
      <c r="D10" s="665">
        <f>D11+D12</f>
        <v>7535702.5055999998</v>
      </c>
      <c r="E10" s="669">
        <f t="shared" si="1"/>
        <v>0.99933884092089686</v>
      </c>
    </row>
    <row r="11" spans="1:5">
      <c r="A11" s="165"/>
      <c r="B11" s="670" t="s">
        <v>499</v>
      </c>
      <c r="C11" s="671">
        <v>903696</v>
      </c>
      <c r="D11" s="671">
        <v>903695.06077999994</v>
      </c>
      <c r="E11" s="672">
        <f t="shared" si="1"/>
        <v>0.99999896069032057</v>
      </c>
    </row>
    <row r="12" spans="1:5">
      <c r="A12" s="165"/>
      <c r="B12" s="670" t="s">
        <v>501</v>
      </c>
      <c r="C12" s="671">
        <v>6636992.0999999996</v>
      </c>
      <c r="D12" s="671">
        <v>6632007.4448199999</v>
      </c>
      <c r="E12" s="672">
        <f t="shared" si="1"/>
        <v>0.9992489586992277</v>
      </c>
    </row>
    <row r="13" spans="1:5" s="667" customFormat="1" ht="26.4">
      <c r="A13" s="164">
        <v>5</v>
      </c>
      <c r="B13" s="668" t="s">
        <v>576</v>
      </c>
      <c r="C13" s="665">
        <f>C14+C15</f>
        <v>431548</v>
      </c>
      <c r="D13" s="665">
        <f>D14+D15</f>
        <v>431546.2022</v>
      </c>
      <c r="E13" s="669">
        <f t="shared" si="1"/>
        <v>0.99999583406712578</v>
      </c>
    </row>
    <row r="14" spans="1:5">
      <c r="A14" s="165"/>
      <c r="B14" s="670" t="s">
        <v>499</v>
      </c>
      <c r="C14" s="671">
        <v>89652</v>
      </c>
      <c r="D14" s="671">
        <v>89651.220199999996</v>
      </c>
      <c r="E14" s="672">
        <f t="shared" si="1"/>
        <v>0.99999130192299113</v>
      </c>
    </row>
    <row r="15" spans="1:5">
      <c r="A15" s="165"/>
      <c r="B15" s="670" t="s">
        <v>501</v>
      </c>
      <c r="C15" s="671">
        <v>341896</v>
      </c>
      <c r="D15" s="671">
        <v>341894.98200000002</v>
      </c>
      <c r="E15" s="672">
        <f t="shared" si="1"/>
        <v>0.99999702248637012</v>
      </c>
    </row>
    <row r="16" spans="1:5" s="667" customFormat="1" ht="26.4">
      <c r="A16" s="164">
        <v>6</v>
      </c>
      <c r="B16" s="668" t="s">
        <v>584</v>
      </c>
      <c r="C16" s="665">
        <f>C17</f>
        <v>1096477.5</v>
      </c>
      <c r="D16" s="665">
        <f>D17</f>
        <v>1089275.4072799999</v>
      </c>
      <c r="E16" s="669">
        <f t="shared" si="1"/>
        <v>0.99343160920310714</v>
      </c>
    </row>
    <row r="17" spans="1:5">
      <c r="A17" s="165"/>
      <c r="B17" s="670" t="s">
        <v>501</v>
      </c>
      <c r="C17" s="671">
        <v>1096477.5</v>
      </c>
      <c r="D17" s="671">
        <v>1089275.4072799999</v>
      </c>
      <c r="E17" s="672">
        <f t="shared" si="1"/>
        <v>0.99343160920310714</v>
      </c>
    </row>
    <row r="18" spans="1:5">
      <c r="A18" s="165"/>
      <c r="B18" s="674"/>
      <c r="C18" s="674"/>
      <c r="D18" s="674"/>
      <c r="E18" s="675"/>
    </row>
    <row r="21" spans="1:5">
      <c r="D21" s="676"/>
    </row>
    <row r="22" spans="1:5">
      <c r="D22" s="676"/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view="pageBreakPreview" topLeftCell="A43" zoomScaleNormal="100" zoomScaleSheetLayoutView="100" workbookViewId="0">
      <selection activeCell="D73" sqref="D73"/>
    </sheetView>
  </sheetViews>
  <sheetFormatPr defaultRowHeight="13.8"/>
  <cols>
    <col min="1" max="1" width="55.88671875" style="329" customWidth="1"/>
    <col min="2" max="2" width="12.6640625" style="381" customWidth="1"/>
    <col min="3" max="11" width="12.6640625" style="329" customWidth="1"/>
    <col min="12" max="12" width="13.5546875" style="379" customWidth="1"/>
    <col min="13" max="13" width="14.33203125" style="356" customWidth="1"/>
    <col min="14" max="14" width="13.33203125" style="329" customWidth="1"/>
    <col min="15" max="15" width="15.33203125" style="329" customWidth="1"/>
    <col min="16" max="18" width="13.109375" style="329" customWidth="1"/>
    <col min="19" max="256" width="9.109375" style="329"/>
    <col min="257" max="257" width="55.88671875" style="329" customWidth="1"/>
    <col min="258" max="267" width="12.6640625" style="329" customWidth="1"/>
    <col min="268" max="268" width="13.5546875" style="329" customWidth="1"/>
    <col min="269" max="269" width="14.33203125" style="329" customWidth="1"/>
    <col min="270" max="270" width="13.33203125" style="329" customWidth="1"/>
    <col min="271" max="271" width="15.33203125" style="329" customWidth="1"/>
    <col min="272" max="274" width="13.109375" style="329" customWidth="1"/>
    <col min="275" max="512" width="9.109375" style="329"/>
    <col min="513" max="513" width="55.88671875" style="329" customWidth="1"/>
    <col min="514" max="523" width="12.6640625" style="329" customWidth="1"/>
    <col min="524" max="524" width="13.5546875" style="329" customWidth="1"/>
    <col min="525" max="525" width="14.33203125" style="329" customWidth="1"/>
    <col min="526" max="526" width="13.33203125" style="329" customWidth="1"/>
    <col min="527" max="527" width="15.33203125" style="329" customWidth="1"/>
    <col min="528" max="530" width="13.109375" style="329" customWidth="1"/>
    <col min="531" max="768" width="9.109375" style="329"/>
    <col min="769" max="769" width="55.88671875" style="329" customWidth="1"/>
    <col min="770" max="779" width="12.6640625" style="329" customWidth="1"/>
    <col min="780" max="780" width="13.5546875" style="329" customWidth="1"/>
    <col min="781" max="781" width="14.33203125" style="329" customWidth="1"/>
    <col min="782" max="782" width="13.33203125" style="329" customWidth="1"/>
    <col min="783" max="783" width="15.33203125" style="329" customWidth="1"/>
    <col min="784" max="786" width="13.109375" style="329" customWidth="1"/>
    <col min="787" max="1024" width="9.109375" style="329"/>
    <col min="1025" max="1025" width="55.88671875" style="329" customWidth="1"/>
    <col min="1026" max="1035" width="12.6640625" style="329" customWidth="1"/>
    <col min="1036" max="1036" width="13.5546875" style="329" customWidth="1"/>
    <col min="1037" max="1037" width="14.33203125" style="329" customWidth="1"/>
    <col min="1038" max="1038" width="13.33203125" style="329" customWidth="1"/>
    <col min="1039" max="1039" width="15.33203125" style="329" customWidth="1"/>
    <col min="1040" max="1042" width="13.109375" style="329" customWidth="1"/>
    <col min="1043" max="1280" width="9.109375" style="329"/>
    <col min="1281" max="1281" width="55.88671875" style="329" customWidth="1"/>
    <col min="1282" max="1291" width="12.6640625" style="329" customWidth="1"/>
    <col min="1292" max="1292" width="13.5546875" style="329" customWidth="1"/>
    <col min="1293" max="1293" width="14.33203125" style="329" customWidth="1"/>
    <col min="1294" max="1294" width="13.33203125" style="329" customWidth="1"/>
    <col min="1295" max="1295" width="15.33203125" style="329" customWidth="1"/>
    <col min="1296" max="1298" width="13.109375" style="329" customWidth="1"/>
    <col min="1299" max="1536" width="9.109375" style="329"/>
    <col min="1537" max="1537" width="55.88671875" style="329" customWidth="1"/>
    <col min="1538" max="1547" width="12.6640625" style="329" customWidth="1"/>
    <col min="1548" max="1548" width="13.5546875" style="329" customWidth="1"/>
    <col min="1549" max="1549" width="14.33203125" style="329" customWidth="1"/>
    <col min="1550" max="1550" width="13.33203125" style="329" customWidth="1"/>
    <col min="1551" max="1551" width="15.33203125" style="329" customWidth="1"/>
    <col min="1552" max="1554" width="13.109375" style="329" customWidth="1"/>
    <col min="1555" max="1792" width="9.109375" style="329"/>
    <col min="1793" max="1793" width="55.88671875" style="329" customWidth="1"/>
    <col min="1794" max="1803" width="12.6640625" style="329" customWidth="1"/>
    <col min="1804" max="1804" width="13.5546875" style="329" customWidth="1"/>
    <col min="1805" max="1805" width="14.33203125" style="329" customWidth="1"/>
    <col min="1806" max="1806" width="13.33203125" style="329" customWidth="1"/>
    <col min="1807" max="1807" width="15.33203125" style="329" customWidth="1"/>
    <col min="1808" max="1810" width="13.109375" style="329" customWidth="1"/>
    <col min="1811" max="2048" width="9.109375" style="329"/>
    <col min="2049" max="2049" width="55.88671875" style="329" customWidth="1"/>
    <col min="2050" max="2059" width="12.6640625" style="329" customWidth="1"/>
    <col min="2060" max="2060" width="13.5546875" style="329" customWidth="1"/>
    <col min="2061" max="2061" width="14.33203125" style="329" customWidth="1"/>
    <col min="2062" max="2062" width="13.33203125" style="329" customWidth="1"/>
    <col min="2063" max="2063" width="15.33203125" style="329" customWidth="1"/>
    <col min="2064" max="2066" width="13.109375" style="329" customWidth="1"/>
    <col min="2067" max="2304" width="9.109375" style="329"/>
    <col min="2305" max="2305" width="55.88671875" style="329" customWidth="1"/>
    <col min="2306" max="2315" width="12.6640625" style="329" customWidth="1"/>
    <col min="2316" max="2316" width="13.5546875" style="329" customWidth="1"/>
    <col min="2317" max="2317" width="14.33203125" style="329" customWidth="1"/>
    <col min="2318" max="2318" width="13.33203125" style="329" customWidth="1"/>
    <col min="2319" max="2319" width="15.33203125" style="329" customWidth="1"/>
    <col min="2320" max="2322" width="13.109375" style="329" customWidth="1"/>
    <col min="2323" max="2560" width="9.109375" style="329"/>
    <col min="2561" max="2561" width="55.88671875" style="329" customWidth="1"/>
    <col min="2562" max="2571" width="12.6640625" style="329" customWidth="1"/>
    <col min="2572" max="2572" width="13.5546875" style="329" customWidth="1"/>
    <col min="2573" max="2573" width="14.33203125" style="329" customWidth="1"/>
    <col min="2574" max="2574" width="13.33203125" style="329" customWidth="1"/>
    <col min="2575" max="2575" width="15.33203125" style="329" customWidth="1"/>
    <col min="2576" max="2578" width="13.109375" style="329" customWidth="1"/>
    <col min="2579" max="2816" width="9.109375" style="329"/>
    <col min="2817" max="2817" width="55.88671875" style="329" customWidth="1"/>
    <col min="2818" max="2827" width="12.6640625" style="329" customWidth="1"/>
    <col min="2828" max="2828" width="13.5546875" style="329" customWidth="1"/>
    <col min="2829" max="2829" width="14.33203125" style="329" customWidth="1"/>
    <col min="2830" max="2830" width="13.33203125" style="329" customWidth="1"/>
    <col min="2831" max="2831" width="15.33203125" style="329" customWidth="1"/>
    <col min="2832" max="2834" width="13.109375" style="329" customWidth="1"/>
    <col min="2835" max="3072" width="9.109375" style="329"/>
    <col min="3073" max="3073" width="55.88671875" style="329" customWidth="1"/>
    <col min="3074" max="3083" width="12.6640625" style="329" customWidth="1"/>
    <col min="3084" max="3084" width="13.5546875" style="329" customWidth="1"/>
    <col min="3085" max="3085" width="14.33203125" style="329" customWidth="1"/>
    <col min="3086" max="3086" width="13.33203125" style="329" customWidth="1"/>
    <col min="3087" max="3087" width="15.33203125" style="329" customWidth="1"/>
    <col min="3088" max="3090" width="13.109375" style="329" customWidth="1"/>
    <col min="3091" max="3328" width="9.109375" style="329"/>
    <col min="3329" max="3329" width="55.88671875" style="329" customWidth="1"/>
    <col min="3330" max="3339" width="12.6640625" style="329" customWidth="1"/>
    <col min="3340" max="3340" width="13.5546875" style="329" customWidth="1"/>
    <col min="3341" max="3341" width="14.33203125" style="329" customWidth="1"/>
    <col min="3342" max="3342" width="13.33203125" style="329" customWidth="1"/>
    <col min="3343" max="3343" width="15.33203125" style="329" customWidth="1"/>
    <col min="3344" max="3346" width="13.109375" style="329" customWidth="1"/>
    <col min="3347" max="3584" width="9.109375" style="329"/>
    <col min="3585" max="3585" width="55.88671875" style="329" customWidth="1"/>
    <col min="3586" max="3595" width="12.6640625" style="329" customWidth="1"/>
    <col min="3596" max="3596" width="13.5546875" style="329" customWidth="1"/>
    <col min="3597" max="3597" width="14.33203125" style="329" customWidth="1"/>
    <col min="3598" max="3598" width="13.33203125" style="329" customWidth="1"/>
    <col min="3599" max="3599" width="15.33203125" style="329" customWidth="1"/>
    <col min="3600" max="3602" width="13.109375" style="329" customWidth="1"/>
    <col min="3603" max="3840" width="9.109375" style="329"/>
    <col min="3841" max="3841" width="55.88671875" style="329" customWidth="1"/>
    <col min="3842" max="3851" width="12.6640625" style="329" customWidth="1"/>
    <col min="3852" max="3852" width="13.5546875" style="329" customWidth="1"/>
    <col min="3853" max="3853" width="14.33203125" style="329" customWidth="1"/>
    <col min="3854" max="3854" width="13.33203125" style="329" customWidth="1"/>
    <col min="3855" max="3855" width="15.33203125" style="329" customWidth="1"/>
    <col min="3856" max="3858" width="13.109375" style="329" customWidth="1"/>
    <col min="3859" max="4096" width="9.109375" style="329"/>
    <col min="4097" max="4097" width="55.88671875" style="329" customWidth="1"/>
    <col min="4098" max="4107" width="12.6640625" style="329" customWidth="1"/>
    <col min="4108" max="4108" width="13.5546875" style="329" customWidth="1"/>
    <col min="4109" max="4109" width="14.33203125" style="329" customWidth="1"/>
    <col min="4110" max="4110" width="13.33203125" style="329" customWidth="1"/>
    <col min="4111" max="4111" width="15.33203125" style="329" customWidth="1"/>
    <col min="4112" max="4114" width="13.109375" style="329" customWidth="1"/>
    <col min="4115" max="4352" width="9.109375" style="329"/>
    <col min="4353" max="4353" width="55.88671875" style="329" customWidth="1"/>
    <col min="4354" max="4363" width="12.6640625" style="329" customWidth="1"/>
    <col min="4364" max="4364" width="13.5546875" style="329" customWidth="1"/>
    <col min="4365" max="4365" width="14.33203125" style="329" customWidth="1"/>
    <col min="4366" max="4366" width="13.33203125" style="329" customWidth="1"/>
    <col min="4367" max="4367" width="15.33203125" style="329" customWidth="1"/>
    <col min="4368" max="4370" width="13.109375" style="329" customWidth="1"/>
    <col min="4371" max="4608" width="9.109375" style="329"/>
    <col min="4609" max="4609" width="55.88671875" style="329" customWidth="1"/>
    <col min="4610" max="4619" width="12.6640625" style="329" customWidth="1"/>
    <col min="4620" max="4620" width="13.5546875" style="329" customWidth="1"/>
    <col min="4621" max="4621" width="14.33203125" style="329" customWidth="1"/>
    <col min="4622" max="4622" width="13.33203125" style="329" customWidth="1"/>
    <col min="4623" max="4623" width="15.33203125" style="329" customWidth="1"/>
    <col min="4624" max="4626" width="13.109375" style="329" customWidth="1"/>
    <col min="4627" max="4864" width="9.109375" style="329"/>
    <col min="4865" max="4865" width="55.88671875" style="329" customWidth="1"/>
    <col min="4866" max="4875" width="12.6640625" style="329" customWidth="1"/>
    <col min="4876" max="4876" width="13.5546875" style="329" customWidth="1"/>
    <col min="4877" max="4877" width="14.33203125" style="329" customWidth="1"/>
    <col min="4878" max="4878" width="13.33203125" style="329" customWidth="1"/>
    <col min="4879" max="4879" width="15.33203125" style="329" customWidth="1"/>
    <col min="4880" max="4882" width="13.109375" style="329" customWidth="1"/>
    <col min="4883" max="5120" width="9.109375" style="329"/>
    <col min="5121" max="5121" width="55.88671875" style="329" customWidth="1"/>
    <col min="5122" max="5131" width="12.6640625" style="329" customWidth="1"/>
    <col min="5132" max="5132" width="13.5546875" style="329" customWidth="1"/>
    <col min="5133" max="5133" width="14.33203125" style="329" customWidth="1"/>
    <col min="5134" max="5134" width="13.33203125" style="329" customWidth="1"/>
    <col min="5135" max="5135" width="15.33203125" style="329" customWidth="1"/>
    <col min="5136" max="5138" width="13.109375" style="329" customWidth="1"/>
    <col min="5139" max="5376" width="9.109375" style="329"/>
    <col min="5377" max="5377" width="55.88671875" style="329" customWidth="1"/>
    <col min="5378" max="5387" width="12.6640625" style="329" customWidth="1"/>
    <col min="5388" max="5388" width="13.5546875" style="329" customWidth="1"/>
    <col min="5389" max="5389" width="14.33203125" style="329" customWidth="1"/>
    <col min="5390" max="5390" width="13.33203125" style="329" customWidth="1"/>
    <col min="5391" max="5391" width="15.33203125" style="329" customWidth="1"/>
    <col min="5392" max="5394" width="13.109375" style="329" customWidth="1"/>
    <col min="5395" max="5632" width="9.109375" style="329"/>
    <col min="5633" max="5633" width="55.88671875" style="329" customWidth="1"/>
    <col min="5634" max="5643" width="12.6640625" style="329" customWidth="1"/>
    <col min="5644" max="5644" width="13.5546875" style="329" customWidth="1"/>
    <col min="5645" max="5645" width="14.33203125" style="329" customWidth="1"/>
    <col min="5646" max="5646" width="13.33203125" style="329" customWidth="1"/>
    <col min="5647" max="5647" width="15.33203125" style="329" customWidth="1"/>
    <col min="5648" max="5650" width="13.109375" style="329" customWidth="1"/>
    <col min="5651" max="5888" width="9.109375" style="329"/>
    <col min="5889" max="5889" width="55.88671875" style="329" customWidth="1"/>
    <col min="5890" max="5899" width="12.6640625" style="329" customWidth="1"/>
    <col min="5900" max="5900" width="13.5546875" style="329" customWidth="1"/>
    <col min="5901" max="5901" width="14.33203125" style="329" customWidth="1"/>
    <col min="5902" max="5902" width="13.33203125" style="329" customWidth="1"/>
    <col min="5903" max="5903" width="15.33203125" style="329" customWidth="1"/>
    <col min="5904" max="5906" width="13.109375" style="329" customWidth="1"/>
    <col min="5907" max="6144" width="9.109375" style="329"/>
    <col min="6145" max="6145" width="55.88671875" style="329" customWidth="1"/>
    <col min="6146" max="6155" width="12.6640625" style="329" customWidth="1"/>
    <col min="6156" max="6156" width="13.5546875" style="329" customWidth="1"/>
    <col min="6157" max="6157" width="14.33203125" style="329" customWidth="1"/>
    <col min="6158" max="6158" width="13.33203125" style="329" customWidth="1"/>
    <col min="6159" max="6159" width="15.33203125" style="329" customWidth="1"/>
    <col min="6160" max="6162" width="13.109375" style="329" customWidth="1"/>
    <col min="6163" max="6400" width="9.109375" style="329"/>
    <col min="6401" max="6401" width="55.88671875" style="329" customWidth="1"/>
    <col min="6402" max="6411" width="12.6640625" style="329" customWidth="1"/>
    <col min="6412" max="6412" width="13.5546875" style="329" customWidth="1"/>
    <col min="6413" max="6413" width="14.33203125" style="329" customWidth="1"/>
    <col min="6414" max="6414" width="13.33203125" style="329" customWidth="1"/>
    <col min="6415" max="6415" width="15.33203125" style="329" customWidth="1"/>
    <col min="6416" max="6418" width="13.109375" style="329" customWidth="1"/>
    <col min="6419" max="6656" width="9.109375" style="329"/>
    <col min="6657" max="6657" width="55.88671875" style="329" customWidth="1"/>
    <col min="6658" max="6667" width="12.6640625" style="329" customWidth="1"/>
    <col min="6668" max="6668" width="13.5546875" style="329" customWidth="1"/>
    <col min="6669" max="6669" width="14.33203125" style="329" customWidth="1"/>
    <col min="6670" max="6670" width="13.33203125" style="329" customWidth="1"/>
    <col min="6671" max="6671" width="15.33203125" style="329" customWidth="1"/>
    <col min="6672" max="6674" width="13.109375" style="329" customWidth="1"/>
    <col min="6675" max="6912" width="9.109375" style="329"/>
    <col min="6913" max="6913" width="55.88671875" style="329" customWidth="1"/>
    <col min="6914" max="6923" width="12.6640625" style="329" customWidth="1"/>
    <col min="6924" max="6924" width="13.5546875" style="329" customWidth="1"/>
    <col min="6925" max="6925" width="14.33203125" style="329" customWidth="1"/>
    <col min="6926" max="6926" width="13.33203125" style="329" customWidth="1"/>
    <col min="6927" max="6927" width="15.33203125" style="329" customWidth="1"/>
    <col min="6928" max="6930" width="13.109375" style="329" customWidth="1"/>
    <col min="6931" max="7168" width="9.109375" style="329"/>
    <col min="7169" max="7169" width="55.88671875" style="329" customWidth="1"/>
    <col min="7170" max="7179" width="12.6640625" style="329" customWidth="1"/>
    <col min="7180" max="7180" width="13.5546875" style="329" customWidth="1"/>
    <col min="7181" max="7181" width="14.33203125" style="329" customWidth="1"/>
    <col min="7182" max="7182" width="13.33203125" style="329" customWidth="1"/>
    <col min="7183" max="7183" width="15.33203125" style="329" customWidth="1"/>
    <col min="7184" max="7186" width="13.109375" style="329" customWidth="1"/>
    <col min="7187" max="7424" width="9.109375" style="329"/>
    <col min="7425" max="7425" width="55.88671875" style="329" customWidth="1"/>
    <col min="7426" max="7435" width="12.6640625" style="329" customWidth="1"/>
    <col min="7436" max="7436" width="13.5546875" style="329" customWidth="1"/>
    <col min="7437" max="7437" width="14.33203125" style="329" customWidth="1"/>
    <col min="7438" max="7438" width="13.33203125" style="329" customWidth="1"/>
    <col min="7439" max="7439" width="15.33203125" style="329" customWidth="1"/>
    <col min="7440" max="7442" width="13.109375" style="329" customWidth="1"/>
    <col min="7443" max="7680" width="9.109375" style="329"/>
    <col min="7681" max="7681" width="55.88671875" style="329" customWidth="1"/>
    <col min="7682" max="7691" width="12.6640625" style="329" customWidth="1"/>
    <col min="7692" max="7692" width="13.5546875" style="329" customWidth="1"/>
    <col min="7693" max="7693" width="14.33203125" style="329" customWidth="1"/>
    <col min="7694" max="7694" width="13.33203125" style="329" customWidth="1"/>
    <col min="7695" max="7695" width="15.33203125" style="329" customWidth="1"/>
    <col min="7696" max="7698" width="13.109375" style="329" customWidth="1"/>
    <col min="7699" max="7936" width="9.109375" style="329"/>
    <col min="7937" max="7937" width="55.88671875" style="329" customWidth="1"/>
    <col min="7938" max="7947" width="12.6640625" style="329" customWidth="1"/>
    <col min="7948" max="7948" width="13.5546875" style="329" customWidth="1"/>
    <col min="7949" max="7949" width="14.33203125" style="329" customWidth="1"/>
    <col min="7950" max="7950" width="13.33203125" style="329" customWidth="1"/>
    <col min="7951" max="7951" width="15.33203125" style="329" customWidth="1"/>
    <col min="7952" max="7954" width="13.109375" style="329" customWidth="1"/>
    <col min="7955" max="8192" width="9.109375" style="329"/>
    <col min="8193" max="8193" width="55.88671875" style="329" customWidth="1"/>
    <col min="8194" max="8203" width="12.6640625" style="329" customWidth="1"/>
    <col min="8204" max="8204" width="13.5546875" style="329" customWidth="1"/>
    <col min="8205" max="8205" width="14.33203125" style="329" customWidth="1"/>
    <col min="8206" max="8206" width="13.33203125" style="329" customWidth="1"/>
    <col min="8207" max="8207" width="15.33203125" style="329" customWidth="1"/>
    <col min="8208" max="8210" width="13.109375" style="329" customWidth="1"/>
    <col min="8211" max="8448" width="9.109375" style="329"/>
    <col min="8449" max="8449" width="55.88671875" style="329" customWidth="1"/>
    <col min="8450" max="8459" width="12.6640625" style="329" customWidth="1"/>
    <col min="8460" max="8460" width="13.5546875" style="329" customWidth="1"/>
    <col min="8461" max="8461" width="14.33203125" style="329" customWidth="1"/>
    <col min="8462" max="8462" width="13.33203125" style="329" customWidth="1"/>
    <col min="8463" max="8463" width="15.33203125" style="329" customWidth="1"/>
    <col min="8464" max="8466" width="13.109375" style="329" customWidth="1"/>
    <col min="8467" max="8704" width="9.109375" style="329"/>
    <col min="8705" max="8705" width="55.88671875" style="329" customWidth="1"/>
    <col min="8706" max="8715" width="12.6640625" style="329" customWidth="1"/>
    <col min="8716" max="8716" width="13.5546875" style="329" customWidth="1"/>
    <col min="8717" max="8717" width="14.33203125" style="329" customWidth="1"/>
    <col min="8718" max="8718" width="13.33203125" style="329" customWidth="1"/>
    <col min="8719" max="8719" width="15.33203125" style="329" customWidth="1"/>
    <col min="8720" max="8722" width="13.109375" style="329" customWidth="1"/>
    <col min="8723" max="8960" width="9.109375" style="329"/>
    <col min="8961" max="8961" width="55.88671875" style="329" customWidth="1"/>
    <col min="8962" max="8971" width="12.6640625" style="329" customWidth="1"/>
    <col min="8972" max="8972" width="13.5546875" style="329" customWidth="1"/>
    <col min="8973" max="8973" width="14.33203125" style="329" customWidth="1"/>
    <col min="8974" max="8974" width="13.33203125" style="329" customWidth="1"/>
    <col min="8975" max="8975" width="15.33203125" style="329" customWidth="1"/>
    <col min="8976" max="8978" width="13.109375" style="329" customWidth="1"/>
    <col min="8979" max="9216" width="9.109375" style="329"/>
    <col min="9217" max="9217" width="55.88671875" style="329" customWidth="1"/>
    <col min="9218" max="9227" width="12.6640625" style="329" customWidth="1"/>
    <col min="9228" max="9228" width="13.5546875" style="329" customWidth="1"/>
    <col min="9229" max="9229" width="14.33203125" style="329" customWidth="1"/>
    <col min="9230" max="9230" width="13.33203125" style="329" customWidth="1"/>
    <col min="9231" max="9231" width="15.33203125" style="329" customWidth="1"/>
    <col min="9232" max="9234" width="13.109375" style="329" customWidth="1"/>
    <col min="9235" max="9472" width="9.109375" style="329"/>
    <col min="9473" max="9473" width="55.88671875" style="329" customWidth="1"/>
    <col min="9474" max="9483" width="12.6640625" style="329" customWidth="1"/>
    <col min="9484" max="9484" width="13.5546875" style="329" customWidth="1"/>
    <col min="9485" max="9485" width="14.33203125" style="329" customWidth="1"/>
    <col min="9486" max="9486" width="13.33203125" style="329" customWidth="1"/>
    <col min="9487" max="9487" width="15.33203125" style="329" customWidth="1"/>
    <col min="9488" max="9490" width="13.109375" style="329" customWidth="1"/>
    <col min="9491" max="9728" width="9.109375" style="329"/>
    <col min="9729" max="9729" width="55.88671875" style="329" customWidth="1"/>
    <col min="9730" max="9739" width="12.6640625" style="329" customWidth="1"/>
    <col min="9740" max="9740" width="13.5546875" style="329" customWidth="1"/>
    <col min="9741" max="9741" width="14.33203125" style="329" customWidth="1"/>
    <col min="9742" max="9742" width="13.33203125" style="329" customWidth="1"/>
    <col min="9743" max="9743" width="15.33203125" style="329" customWidth="1"/>
    <col min="9744" max="9746" width="13.109375" style="329" customWidth="1"/>
    <col min="9747" max="9984" width="9.109375" style="329"/>
    <col min="9985" max="9985" width="55.88671875" style="329" customWidth="1"/>
    <col min="9986" max="9995" width="12.6640625" style="329" customWidth="1"/>
    <col min="9996" max="9996" width="13.5546875" style="329" customWidth="1"/>
    <col min="9997" max="9997" width="14.33203125" style="329" customWidth="1"/>
    <col min="9998" max="9998" width="13.33203125" style="329" customWidth="1"/>
    <col min="9999" max="9999" width="15.33203125" style="329" customWidth="1"/>
    <col min="10000" max="10002" width="13.109375" style="329" customWidth="1"/>
    <col min="10003" max="10240" width="9.109375" style="329"/>
    <col min="10241" max="10241" width="55.88671875" style="329" customWidth="1"/>
    <col min="10242" max="10251" width="12.6640625" style="329" customWidth="1"/>
    <col min="10252" max="10252" width="13.5546875" style="329" customWidth="1"/>
    <col min="10253" max="10253" width="14.33203125" style="329" customWidth="1"/>
    <col min="10254" max="10254" width="13.33203125" style="329" customWidth="1"/>
    <col min="10255" max="10255" width="15.33203125" style="329" customWidth="1"/>
    <col min="10256" max="10258" width="13.109375" style="329" customWidth="1"/>
    <col min="10259" max="10496" width="9.109375" style="329"/>
    <col min="10497" max="10497" width="55.88671875" style="329" customWidth="1"/>
    <col min="10498" max="10507" width="12.6640625" style="329" customWidth="1"/>
    <col min="10508" max="10508" width="13.5546875" style="329" customWidth="1"/>
    <col min="10509" max="10509" width="14.33203125" style="329" customWidth="1"/>
    <col min="10510" max="10510" width="13.33203125" style="329" customWidth="1"/>
    <col min="10511" max="10511" width="15.33203125" style="329" customWidth="1"/>
    <col min="10512" max="10514" width="13.109375" style="329" customWidth="1"/>
    <col min="10515" max="10752" width="9.109375" style="329"/>
    <col min="10753" max="10753" width="55.88671875" style="329" customWidth="1"/>
    <col min="10754" max="10763" width="12.6640625" style="329" customWidth="1"/>
    <col min="10764" max="10764" width="13.5546875" style="329" customWidth="1"/>
    <col min="10765" max="10765" width="14.33203125" style="329" customWidth="1"/>
    <col min="10766" max="10766" width="13.33203125" style="329" customWidth="1"/>
    <col min="10767" max="10767" width="15.33203125" style="329" customWidth="1"/>
    <col min="10768" max="10770" width="13.109375" style="329" customWidth="1"/>
    <col min="10771" max="11008" width="9.109375" style="329"/>
    <col min="11009" max="11009" width="55.88671875" style="329" customWidth="1"/>
    <col min="11010" max="11019" width="12.6640625" style="329" customWidth="1"/>
    <col min="11020" max="11020" width="13.5546875" style="329" customWidth="1"/>
    <col min="11021" max="11021" width="14.33203125" style="329" customWidth="1"/>
    <col min="11022" max="11022" width="13.33203125" style="329" customWidth="1"/>
    <col min="11023" max="11023" width="15.33203125" style="329" customWidth="1"/>
    <col min="11024" max="11026" width="13.109375" style="329" customWidth="1"/>
    <col min="11027" max="11264" width="9.109375" style="329"/>
    <col min="11265" max="11265" width="55.88671875" style="329" customWidth="1"/>
    <col min="11266" max="11275" width="12.6640625" style="329" customWidth="1"/>
    <col min="11276" max="11276" width="13.5546875" style="329" customWidth="1"/>
    <col min="11277" max="11277" width="14.33203125" style="329" customWidth="1"/>
    <col min="11278" max="11278" width="13.33203125" style="329" customWidth="1"/>
    <col min="11279" max="11279" width="15.33203125" style="329" customWidth="1"/>
    <col min="11280" max="11282" width="13.109375" style="329" customWidth="1"/>
    <col min="11283" max="11520" width="9.109375" style="329"/>
    <col min="11521" max="11521" width="55.88671875" style="329" customWidth="1"/>
    <col min="11522" max="11531" width="12.6640625" style="329" customWidth="1"/>
    <col min="11532" max="11532" width="13.5546875" style="329" customWidth="1"/>
    <col min="11533" max="11533" width="14.33203125" style="329" customWidth="1"/>
    <col min="11534" max="11534" width="13.33203125" style="329" customWidth="1"/>
    <col min="11535" max="11535" width="15.33203125" style="329" customWidth="1"/>
    <col min="11536" max="11538" width="13.109375" style="329" customWidth="1"/>
    <col min="11539" max="11776" width="9.109375" style="329"/>
    <col min="11777" max="11777" width="55.88671875" style="329" customWidth="1"/>
    <col min="11778" max="11787" width="12.6640625" style="329" customWidth="1"/>
    <col min="11788" max="11788" width="13.5546875" style="329" customWidth="1"/>
    <col min="11789" max="11789" width="14.33203125" style="329" customWidth="1"/>
    <col min="11790" max="11790" width="13.33203125" style="329" customWidth="1"/>
    <col min="11791" max="11791" width="15.33203125" style="329" customWidth="1"/>
    <col min="11792" max="11794" width="13.109375" style="329" customWidth="1"/>
    <col min="11795" max="12032" width="9.109375" style="329"/>
    <col min="12033" max="12033" width="55.88671875" style="329" customWidth="1"/>
    <col min="12034" max="12043" width="12.6640625" style="329" customWidth="1"/>
    <col min="12044" max="12044" width="13.5546875" style="329" customWidth="1"/>
    <col min="12045" max="12045" width="14.33203125" style="329" customWidth="1"/>
    <col min="12046" max="12046" width="13.33203125" style="329" customWidth="1"/>
    <col min="12047" max="12047" width="15.33203125" style="329" customWidth="1"/>
    <col min="12048" max="12050" width="13.109375" style="329" customWidth="1"/>
    <col min="12051" max="12288" width="9.109375" style="329"/>
    <col min="12289" max="12289" width="55.88671875" style="329" customWidth="1"/>
    <col min="12290" max="12299" width="12.6640625" style="329" customWidth="1"/>
    <col min="12300" max="12300" width="13.5546875" style="329" customWidth="1"/>
    <col min="12301" max="12301" width="14.33203125" style="329" customWidth="1"/>
    <col min="12302" max="12302" width="13.33203125" style="329" customWidth="1"/>
    <col min="12303" max="12303" width="15.33203125" style="329" customWidth="1"/>
    <col min="12304" max="12306" width="13.109375" style="329" customWidth="1"/>
    <col min="12307" max="12544" width="9.109375" style="329"/>
    <col min="12545" max="12545" width="55.88671875" style="329" customWidth="1"/>
    <col min="12546" max="12555" width="12.6640625" style="329" customWidth="1"/>
    <col min="12556" max="12556" width="13.5546875" style="329" customWidth="1"/>
    <col min="12557" max="12557" width="14.33203125" style="329" customWidth="1"/>
    <col min="12558" max="12558" width="13.33203125" style="329" customWidth="1"/>
    <col min="12559" max="12559" width="15.33203125" style="329" customWidth="1"/>
    <col min="12560" max="12562" width="13.109375" style="329" customWidth="1"/>
    <col min="12563" max="12800" width="9.109375" style="329"/>
    <col min="12801" max="12801" width="55.88671875" style="329" customWidth="1"/>
    <col min="12802" max="12811" width="12.6640625" style="329" customWidth="1"/>
    <col min="12812" max="12812" width="13.5546875" style="329" customWidth="1"/>
    <col min="12813" max="12813" width="14.33203125" style="329" customWidth="1"/>
    <col min="12814" max="12814" width="13.33203125" style="329" customWidth="1"/>
    <col min="12815" max="12815" width="15.33203125" style="329" customWidth="1"/>
    <col min="12816" max="12818" width="13.109375" style="329" customWidth="1"/>
    <col min="12819" max="13056" width="9.109375" style="329"/>
    <col min="13057" max="13057" width="55.88671875" style="329" customWidth="1"/>
    <col min="13058" max="13067" width="12.6640625" style="329" customWidth="1"/>
    <col min="13068" max="13068" width="13.5546875" style="329" customWidth="1"/>
    <col min="13069" max="13069" width="14.33203125" style="329" customWidth="1"/>
    <col min="13070" max="13070" width="13.33203125" style="329" customWidth="1"/>
    <col min="13071" max="13071" width="15.33203125" style="329" customWidth="1"/>
    <col min="13072" max="13074" width="13.109375" style="329" customWidth="1"/>
    <col min="13075" max="13312" width="9.109375" style="329"/>
    <col min="13313" max="13313" width="55.88671875" style="329" customWidth="1"/>
    <col min="13314" max="13323" width="12.6640625" style="329" customWidth="1"/>
    <col min="13324" max="13324" width="13.5546875" style="329" customWidth="1"/>
    <col min="13325" max="13325" width="14.33203125" style="329" customWidth="1"/>
    <col min="13326" max="13326" width="13.33203125" style="329" customWidth="1"/>
    <col min="13327" max="13327" width="15.33203125" style="329" customWidth="1"/>
    <col min="13328" max="13330" width="13.109375" style="329" customWidth="1"/>
    <col min="13331" max="13568" width="9.109375" style="329"/>
    <col min="13569" max="13569" width="55.88671875" style="329" customWidth="1"/>
    <col min="13570" max="13579" width="12.6640625" style="329" customWidth="1"/>
    <col min="13580" max="13580" width="13.5546875" style="329" customWidth="1"/>
    <col min="13581" max="13581" width="14.33203125" style="329" customWidth="1"/>
    <col min="13582" max="13582" width="13.33203125" style="329" customWidth="1"/>
    <col min="13583" max="13583" width="15.33203125" style="329" customWidth="1"/>
    <col min="13584" max="13586" width="13.109375" style="329" customWidth="1"/>
    <col min="13587" max="13824" width="9.109375" style="329"/>
    <col min="13825" max="13825" width="55.88671875" style="329" customWidth="1"/>
    <col min="13826" max="13835" width="12.6640625" style="329" customWidth="1"/>
    <col min="13836" max="13836" width="13.5546875" style="329" customWidth="1"/>
    <col min="13837" max="13837" width="14.33203125" style="329" customWidth="1"/>
    <col min="13838" max="13838" width="13.33203125" style="329" customWidth="1"/>
    <col min="13839" max="13839" width="15.33203125" style="329" customWidth="1"/>
    <col min="13840" max="13842" width="13.109375" style="329" customWidth="1"/>
    <col min="13843" max="14080" width="9.109375" style="329"/>
    <col min="14081" max="14081" width="55.88671875" style="329" customWidth="1"/>
    <col min="14082" max="14091" width="12.6640625" style="329" customWidth="1"/>
    <col min="14092" max="14092" width="13.5546875" style="329" customWidth="1"/>
    <col min="14093" max="14093" width="14.33203125" style="329" customWidth="1"/>
    <col min="14094" max="14094" width="13.33203125" style="329" customWidth="1"/>
    <col min="14095" max="14095" width="15.33203125" style="329" customWidth="1"/>
    <col min="14096" max="14098" width="13.109375" style="329" customWidth="1"/>
    <col min="14099" max="14336" width="9.109375" style="329"/>
    <col min="14337" max="14337" width="55.88671875" style="329" customWidth="1"/>
    <col min="14338" max="14347" width="12.6640625" style="329" customWidth="1"/>
    <col min="14348" max="14348" width="13.5546875" style="329" customWidth="1"/>
    <col min="14349" max="14349" width="14.33203125" style="329" customWidth="1"/>
    <col min="14350" max="14350" width="13.33203125" style="329" customWidth="1"/>
    <col min="14351" max="14351" width="15.33203125" style="329" customWidth="1"/>
    <col min="14352" max="14354" width="13.109375" style="329" customWidth="1"/>
    <col min="14355" max="14592" width="9.109375" style="329"/>
    <col min="14593" max="14593" width="55.88671875" style="329" customWidth="1"/>
    <col min="14594" max="14603" width="12.6640625" style="329" customWidth="1"/>
    <col min="14604" max="14604" width="13.5546875" style="329" customWidth="1"/>
    <col min="14605" max="14605" width="14.33203125" style="329" customWidth="1"/>
    <col min="14606" max="14606" width="13.33203125" style="329" customWidth="1"/>
    <col min="14607" max="14607" width="15.33203125" style="329" customWidth="1"/>
    <col min="14608" max="14610" width="13.109375" style="329" customWidth="1"/>
    <col min="14611" max="14848" width="9.109375" style="329"/>
    <col min="14849" max="14849" width="55.88671875" style="329" customWidth="1"/>
    <col min="14850" max="14859" width="12.6640625" style="329" customWidth="1"/>
    <col min="14860" max="14860" width="13.5546875" style="329" customWidth="1"/>
    <col min="14861" max="14861" width="14.33203125" style="329" customWidth="1"/>
    <col min="14862" max="14862" width="13.33203125" style="329" customWidth="1"/>
    <col min="14863" max="14863" width="15.33203125" style="329" customWidth="1"/>
    <col min="14864" max="14866" width="13.109375" style="329" customWidth="1"/>
    <col min="14867" max="15104" width="9.109375" style="329"/>
    <col min="15105" max="15105" width="55.88671875" style="329" customWidth="1"/>
    <col min="15106" max="15115" width="12.6640625" style="329" customWidth="1"/>
    <col min="15116" max="15116" width="13.5546875" style="329" customWidth="1"/>
    <col min="15117" max="15117" width="14.33203125" style="329" customWidth="1"/>
    <col min="15118" max="15118" width="13.33203125" style="329" customWidth="1"/>
    <col min="15119" max="15119" width="15.33203125" style="329" customWidth="1"/>
    <col min="15120" max="15122" width="13.109375" style="329" customWidth="1"/>
    <col min="15123" max="15360" width="9.109375" style="329"/>
    <col min="15361" max="15361" width="55.88671875" style="329" customWidth="1"/>
    <col min="15362" max="15371" width="12.6640625" style="329" customWidth="1"/>
    <col min="15372" max="15372" width="13.5546875" style="329" customWidth="1"/>
    <col min="15373" max="15373" width="14.33203125" style="329" customWidth="1"/>
    <col min="15374" max="15374" width="13.33203125" style="329" customWidth="1"/>
    <col min="15375" max="15375" width="15.33203125" style="329" customWidth="1"/>
    <col min="15376" max="15378" width="13.109375" style="329" customWidth="1"/>
    <col min="15379" max="15616" width="9.109375" style="329"/>
    <col min="15617" max="15617" width="55.88671875" style="329" customWidth="1"/>
    <col min="15618" max="15627" width="12.6640625" style="329" customWidth="1"/>
    <col min="15628" max="15628" width="13.5546875" style="329" customWidth="1"/>
    <col min="15629" max="15629" width="14.33203125" style="329" customWidth="1"/>
    <col min="15630" max="15630" width="13.33203125" style="329" customWidth="1"/>
    <col min="15631" max="15631" width="15.33203125" style="329" customWidth="1"/>
    <col min="15632" max="15634" width="13.109375" style="329" customWidth="1"/>
    <col min="15635" max="15872" width="9.109375" style="329"/>
    <col min="15873" max="15873" width="55.88671875" style="329" customWidth="1"/>
    <col min="15874" max="15883" width="12.6640625" style="329" customWidth="1"/>
    <col min="15884" max="15884" width="13.5546875" style="329" customWidth="1"/>
    <col min="15885" max="15885" width="14.33203125" style="329" customWidth="1"/>
    <col min="15886" max="15886" width="13.33203125" style="329" customWidth="1"/>
    <col min="15887" max="15887" width="15.33203125" style="329" customWidth="1"/>
    <col min="15888" max="15890" width="13.109375" style="329" customWidth="1"/>
    <col min="15891" max="16128" width="9.109375" style="329"/>
    <col min="16129" max="16129" width="55.88671875" style="329" customWidth="1"/>
    <col min="16130" max="16139" width="12.6640625" style="329" customWidth="1"/>
    <col min="16140" max="16140" width="13.5546875" style="329" customWidth="1"/>
    <col min="16141" max="16141" width="14.33203125" style="329" customWidth="1"/>
    <col min="16142" max="16142" width="13.33203125" style="329" customWidth="1"/>
    <col min="16143" max="16143" width="15.33203125" style="329" customWidth="1"/>
    <col min="16144" max="16146" width="13.109375" style="329" customWidth="1"/>
    <col min="16147" max="16384" width="9.109375" style="329"/>
  </cols>
  <sheetData>
    <row r="1" spans="1:18" ht="15" customHeight="1">
      <c r="A1" s="1031" t="s">
        <v>810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</row>
    <row r="2" spans="1:18" ht="14.4" thickBot="1">
      <c r="A2" s="1032" t="s">
        <v>811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</row>
    <row r="3" spans="1:18" s="335" customFormat="1" ht="14.4" thickBot="1">
      <c r="A3" s="330"/>
      <c r="B3" s="331">
        <v>2004</v>
      </c>
      <c r="C3" s="331">
        <v>2005</v>
      </c>
      <c r="D3" s="332">
        <v>2006</v>
      </c>
      <c r="E3" s="331">
        <v>2007</v>
      </c>
      <c r="F3" s="331">
        <v>2008</v>
      </c>
      <c r="G3" s="331">
        <v>2009</v>
      </c>
      <c r="H3" s="333">
        <v>2010</v>
      </c>
      <c r="I3" s="333">
        <v>2011</v>
      </c>
      <c r="J3" s="333">
        <v>2012</v>
      </c>
      <c r="K3" s="333">
        <v>2013</v>
      </c>
      <c r="L3" s="333">
        <v>2014</v>
      </c>
      <c r="M3" s="334">
        <v>2015</v>
      </c>
      <c r="N3" s="334">
        <v>2016</v>
      </c>
      <c r="O3" s="334">
        <v>2017</v>
      </c>
      <c r="P3" s="334">
        <v>2018</v>
      </c>
      <c r="Q3" s="334">
        <v>2019</v>
      </c>
      <c r="R3" s="334">
        <v>2020</v>
      </c>
    </row>
    <row r="4" spans="1:18" s="335" customFormat="1">
      <c r="A4" s="336" t="s">
        <v>812</v>
      </c>
      <c r="B4" s="337">
        <v>1218922.8</v>
      </c>
      <c r="C4" s="337">
        <v>1408697.8</v>
      </c>
      <c r="D4" s="337">
        <v>1736760</v>
      </c>
      <c r="E4" s="337">
        <v>2092794.4</v>
      </c>
      <c r="F4" s="338">
        <v>2442827.2000000002</v>
      </c>
      <c r="G4" s="337">
        <v>2551402.9</v>
      </c>
      <c r="H4" s="337">
        <f>H5+H25</f>
        <v>3197147.8000000003</v>
      </c>
      <c r="I4" s="337">
        <v>3865840.6</v>
      </c>
      <c r="J4" s="339">
        <v>4567661.2</v>
      </c>
      <c r="K4" s="339">
        <v>5474274</v>
      </c>
      <c r="L4" s="339">
        <f>L25+L5</f>
        <v>6332253</v>
      </c>
      <c r="M4" s="340">
        <v>6555820.9000000004</v>
      </c>
      <c r="N4" s="341">
        <v>7974442.1179999998</v>
      </c>
      <c r="O4" s="341">
        <v>8892857.6999999993</v>
      </c>
      <c r="P4" s="341">
        <v>10045772.327</v>
      </c>
      <c r="Q4" s="341">
        <v>11327580.6</v>
      </c>
      <c r="R4" s="341">
        <v>11729949.699999999</v>
      </c>
    </row>
    <row r="5" spans="1:18" s="347" customFormat="1">
      <c r="A5" s="342" t="s">
        <v>813</v>
      </c>
      <c r="B5" s="343">
        <v>418588.6</v>
      </c>
      <c r="C5" s="343">
        <v>489722.6</v>
      </c>
      <c r="D5" s="343">
        <v>592440.9</v>
      </c>
      <c r="E5" s="343">
        <v>689259.5</v>
      </c>
      <c r="F5" s="343">
        <v>819658.8</v>
      </c>
      <c r="G5" s="343">
        <v>929793.4</v>
      </c>
      <c r="H5" s="343">
        <v>1050172.6000000001</v>
      </c>
      <c r="I5" s="343">
        <v>1225896.3999999999</v>
      </c>
      <c r="J5" s="344">
        <v>1417667.2</v>
      </c>
      <c r="K5" s="344">
        <v>1609856.8</v>
      </c>
      <c r="L5" s="344">
        <v>1820822.8</v>
      </c>
      <c r="M5" s="345">
        <v>1886933.5</v>
      </c>
      <c r="N5" s="346">
        <v>2204286.4</v>
      </c>
      <c r="O5" s="346">
        <v>2690812.1</v>
      </c>
      <c r="P5" s="346">
        <v>3035758.6</v>
      </c>
      <c r="Q5" s="346">
        <v>3562442.4</v>
      </c>
      <c r="R5" s="346">
        <v>4102139.7</v>
      </c>
    </row>
    <row r="6" spans="1:18" ht="27.6">
      <c r="A6" s="348" t="s">
        <v>814</v>
      </c>
      <c r="B6" s="349">
        <v>73843.399999999994</v>
      </c>
      <c r="C6" s="349">
        <v>85201.9</v>
      </c>
      <c r="D6" s="349">
        <v>113070.7</v>
      </c>
      <c r="E6" s="349">
        <v>130909</v>
      </c>
      <c r="F6" s="349">
        <v>135094.29999999999</v>
      </c>
      <c r="G6" s="349">
        <v>156240.79999999999</v>
      </c>
      <c r="H6" s="349">
        <v>181004</v>
      </c>
      <c r="I6" s="349">
        <v>221189.2</v>
      </c>
      <c r="J6" s="349">
        <v>255165.3</v>
      </c>
      <c r="K6" s="349">
        <v>275628.3</v>
      </c>
      <c r="L6" s="349">
        <v>299374.2</v>
      </c>
      <c r="M6" s="350">
        <v>326659.59999999998</v>
      </c>
      <c r="N6" s="349">
        <v>381077.5</v>
      </c>
      <c r="O6" s="349">
        <v>412040.6</v>
      </c>
      <c r="P6" s="349">
        <v>478459.859</v>
      </c>
      <c r="Q6" s="351">
        <v>558134.69999999995</v>
      </c>
      <c r="R6" s="351">
        <v>624700.80000000005</v>
      </c>
    </row>
    <row r="7" spans="1:18">
      <c r="A7" s="348" t="s">
        <v>815</v>
      </c>
      <c r="B7" s="352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53"/>
      <c r="N7" s="354"/>
      <c r="O7" s="354"/>
      <c r="P7" s="354"/>
      <c r="Q7" s="355"/>
      <c r="R7" s="355"/>
    </row>
    <row r="8" spans="1:18" ht="12.75" customHeight="1">
      <c r="A8" s="348" t="s">
        <v>816</v>
      </c>
      <c r="B8" s="349">
        <v>62033</v>
      </c>
      <c r="C8" s="349">
        <v>72077.8</v>
      </c>
      <c r="D8" s="349">
        <v>99099</v>
      </c>
      <c r="E8" s="349">
        <v>108434.7</v>
      </c>
      <c r="F8" s="349">
        <v>114302.1</v>
      </c>
      <c r="G8" s="349">
        <v>131631.4</v>
      </c>
      <c r="H8" s="349">
        <v>149091.29999999999</v>
      </c>
      <c r="I8" s="349">
        <v>179107.9</v>
      </c>
      <c r="J8" s="349">
        <v>205019.6</v>
      </c>
      <c r="K8" s="349">
        <v>220177.9</v>
      </c>
      <c r="L8" s="349">
        <v>237151.8</v>
      </c>
      <c r="M8" s="356">
        <v>257183.3</v>
      </c>
      <c r="N8" s="357">
        <v>299172.92499999999</v>
      </c>
      <c r="O8" s="357">
        <v>319861.59999999998</v>
      </c>
      <c r="P8" s="358">
        <v>373363.5</v>
      </c>
      <c r="Q8" s="349">
        <v>442525</v>
      </c>
      <c r="R8" s="349">
        <v>296726.40000000002</v>
      </c>
    </row>
    <row r="9" spans="1:18">
      <c r="A9" s="348" t="s">
        <v>817</v>
      </c>
      <c r="B9" s="349">
        <v>11810.4</v>
      </c>
      <c r="C9" s="349">
        <v>13124.1</v>
      </c>
      <c r="D9" s="349">
        <v>13971.7</v>
      </c>
      <c r="E9" s="349">
        <v>22474.3</v>
      </c>
      <c r="F9" s="349">
        <v>20792.2</v>
      </c>
      <c r="G9" s="349">
        <v>24609.4</v>
      </c>
      <c r="H9" s="349">
        <v>31912.7</v>
      </c>
      <c r="I9" s="349">
        <v>42081.3</v>
      </c>
      <c r="J9" s="349">
        <v>50145.7</v>
      </c>
      <c r="K9" s="349">
        <v>55450.400000000001</v>
      </c>
      <c r="L9" s="349">
        <v>62222.400000000001</v>
      </c>
      <c r="M9" s="353">
        <v>69476.3</v>
      </c>
      <c r="N9" s="357">
        <v>81904.547999999995</v>
      </c>
      <c r="O9" s="357">
        <v>92179</v>
      </c>
      <c r="P9" s="357">
        <v>105096.326</v>
      </c>
      <c r="Q9" s="358">
        <v>115609.7</v>
      </c>
      <c r="R9" s="358">
        <v>129010.1</v>
      </c>
    </row>
    <row r="10" spans="1:18">
      <c r="A10" s="359" t="s">
        <v>818</v>
      </c>
      <c r="B10" s="349">
        <v>8507.6</v>
      </c>
      <c r="C10" s="349">
        <v>9752.7999999999993</v>
      </c>
      <c r="D10" s="349">
        <v>12019</v>
      </c>
      <c r="E10" s="349">
        <v>14700.6</v>
      </c>
      <c r="F10" s="349">
        <v>17465.099999999999</v>
      </c>
      <c r="G10" s="349">
        <v>23122.2</v>
      </c>
      <c r="H10" s="349">
        <v>27736.5</v>
      </c>
      <c r="I10" s="360">
        <v>31804.1</v>
      </c>
      <c r="J10" s="357">
        <v>36068.1</v>
      </c>
      <c r="K10" s="357">
        <v>47649.9</v>
      </c>
      <c r="L10" s="349">
        <v>46034</v>
      </c>
      <c r="M10" s="350">
        <v>48672.3</v>
      </c>
      <c r="N10" s="349">
        <v>51895.936999999998</v>
      </c>
      <c r="O10" s="349">
        <v>75576</v>
      </c>
      <c r="P10" s="349">
        <v>80773.951000000001</v>
      </c>
      <c r="Q10" s="358">
        <v>117040.5</v>
      </c>
      <c r="R10" s="358">
        <v>171036.3</v>
      </c>
    </row>
    <row r="11" spans="1:18">
      <c r="A11" s="359" t="s">
        <v>819</v>
      </c>
      <c r="B11" s="349">
        <v>36138</v>
      </c>
      <c r="C11" s="349">
        <v>45008.6</v>
      </c>
      <c r="D11" s="349">
        <v>50125.2</v>
      </c>
      <c r="E11" s="349">
        <v>64371.1</v>
      </c>
      <c r="F11" s="349">
        <v>83418.899999999994</v>
      </c>
      <c r="G11" s="349">
        <v>103117.6</v>
      </c>
      <c r="H11" s="349">
        <v>116044.2</v>
      </c>
      <c r="I11" s="360">
        <v>135223.4</v>
      </c>
      <c r="J11" s="360">
        <v>158368.4</v>
      </c>
      <c r="K11" s="357">
        <v>184847.4</v>
      </c>
      <c r="L11" s="349">
        <v>182402.5</v>
      </c>
      <c r="M11" s="353">
        <v>214513</v>
      </c>
      <c r="N11" s="357">
        <v>253241.07399999999</v>
      </c>
      <c r="O11" s="357">
        <v>283419.59999999998</v>
      </c>
      <c r="P11" s="357">
        <v>324138.42099999997</v>
      </c>
      <c r="Q11" s="357">
        <v>384773.1</v>
      </c>
      <c r="R11" s="357">
        <v>495656.7</v>
      </c>
    </row>
    <row r="12" spans="1:18" s="366" customFormat="1">
      <c r="A12" s="361" t="s">
        <v>820</v>
      </c>
      <c r="B12" s="362">
        <v>42641.8</v>
      </c>
      <c r="C12" s="362">
        <v>53350.8</v>
      </c>
      <c r="D12" s="362">
        <v>67235.5</v>
      </c>
      <c r="E12" s="349">
        <v>69633.7</v>
      </c>
      <c r="F12" s="362">
        <v>68627.199999999997</v>
      </c>
      <c r="G12" s="362">
        <v>70026.7</v>
      </c>
      <c r="H12" s="362">
        <v>93724.2</v>
      </c>
      <c r="I12" s="363">
        <v>106908.02</v>
      </c>
      <c r="J12" s="364">
        <v>131215.4</v>
      </c>
      <c r="K12" s="364">
        <v>162536.20000000001</v>
      </c>
      <c r="L12" s="349">
        <v>222105.8</v>
      </c>
      <c r="M12" s="365">
        <v>186594.6</v>
      </c>
      <c r="N12" s="364">
        <v>207144.405</v>
      </c>
      <c r="O12" s="364">
        <v>216715.9</v>
      </c>
      <c r="P12" s="364">
        <v>377177.66100000002</v>
      </c>
      <c r="Q12" s="349">
        <v>389782.9</v>
      </c>
      <c r="R12" s="349">
        <v>360074.5</v>
      </c>
    </row>
    <row r="13" spans="1:18" s="366" customFormat="1">
      <c r="A13" s="348" t="s">
        <v>821</v>
      </c>
      <c r="B13" s="362">
        <v>11998.1</v>
      </c>
      <c r="C13" s="362">
        <v>14733.3</v>
      </c>
      <c r="D13" s="362">
        <v>17380.8</v>
      </c>
      <c r="E13" s="349">
        <v>18229.2</v>
      </c>
      <c r="F13" s="362">
        <v>22380.400000000001</v>
      </c>
      <c r="G13" s="362">
        <v>21444.2</v>
      </c>
      <c r="H13" s="362">
        <v>24981.9</v>
      </c>
      <c r="I13" s="363">
        <v>27089.8</v>
      </c>
      <c r="J13" s="364">
        <v>36139.1</v>
      </c>
      <c r="K13" s="364">
        <v>35198.400000000001</v>
      </c>
      <c r="L13" s="349">
        <v>54687.1</v>
      </c>
      <c r="M13" s="365">
        <v>45862.2</v>
      </c>
      <c r="N13" s="364">
        <v>33745.1</v>
      </c>
      <c r="O13" s="364">
        <v>37195.699999999997</v>
      </c>
      <c r="P13" s="364">
        <v>79547.163</v>
      </c>
      <c r="Q13" s="357">
        <v>57982.9</v>
      </c>
      <c r="R13" s="357">
        <v>51264.5</v>
      </c>
    </row>
    <row r="14" spans="1:18">
      <c r="A14" s="359" t="s">
        <v>822</v>
      </c>
      <c r="B14" s="349">
        <v>19312.5</v>
      </c>
      <c r="C14" s="349">
        <v>21171.200000000001</v>
      </c>
      <c r="D14" s="349">
        <v>25210</v>
      </c>
      <c r="E14" s="349">
        <v>25422.3</v>
      </c>
      <c r="F14" s="349">
        <v>34687.599999999999</v>
      </c>
      <c r="G14" s="349">
        <v>37814.6</v>
      </c>
      <c r="H14" s="349">
        <v>38026.9</v>
      </c>
      <c r="I14" s="360">
        <v>42498.8</v>
      </c>
      <c r="J14" s="357">
        <v>43463.3</v>
      </c>
      <c r="K14" s="357">
        <v>53662.400000000001</v>
      </c>
      <c r="L14" s="349">
        <v>55437.1</v>
      </c>
      <c r="M14" s="353">
        <v>59485.599999999999</v>
      </c>
      <c r="N14" s="357">
        <v>63057.366999999998</v>
      </c>
      <c r="O14" s="357">
        <v>85977.7</v>
      </c>
      <c r="P14" s="357">
        <v>120719.319</v>
      </c>
      <c r="Q14" s="364">
        <v>123120.5</v>
      </c>
      <c r="R14" s="364">
        <v>134567.9</v>
      </c>
    </row>
    <row r="15" spans="1:18">
      <c r="A15" s="359" t="s">
        <v>823</v>
      </c>
      <c r="B15" s="349">
        <v>20383.599999999999</v>
      </c>
      <c r="C15" s="349">
        <v>25533.3</v>
      </c>
      <c r="D15" s="349">
        <v>27980.7</v>
      </c>
      <c r="E15" s="349">
        <v>32222.7</v>
      </c>
      <c r="F15" s="349">
        <v>37868.800000000003</v>
      </c>
      <c r="G15" s="349">
        <v>46066.8</v>
      </c>
      <c r="H15" s="349">
        <v>58864.4</v>
      </c>
      <c r="I15" s="360">
        <v>68790.8</v>
      </c>
      <c r="J15" s="357">
        <v>85526.1</v>
      </c>
      <c r="K15" s="357">
        <v>98994.6</v>
      </c>
      <c r="L15" s="349">
        <v>109724.3</v>
      </c>
      <c r="M15" s="365">
        <v>101272</v>
      </c>
      <c r="N15" s="364">
        <v>111563.378</v>
      </c>
      <c r="O15" s="364">
        <v>116511</v>
      </c>
      <c r="P15" s="364">
        <v>146186.22399999999</v>
      </c>
      <c r="Q15" s="364">
        <v>159900.9</v>
      </c>
      <c r="R15" s="364">
        <v>162521</v>
      </c>
    </row>
    <row r="16" spans="1:18" s="366" customFormat="1">
      <c r="A16" s="361" t="s">
        <v>824</v>
      </c>
      <c r="B16" s="362">
        <v>26920.9</v>
      </c>
      <c r="C16" s="362">
        <v>33319.599999999999</v>
      </c>
      <c r="D16" s="362">
        <v>47064.7</v>
      </c>
      <c r="E16" s="362">
        <v>55868.1</v>
      </c>
      <c r="F16" s="362">
        <v>49907.5</v>
      </c>
      <c r="G16" s="362">
        <v>74424.800000000003</v>
      </c>
      <c r="H16" s="362">
        <v>83637.3</v>
      </c>
      <c r="I16" s="363">
        <v>81792.600000000006</v>
      </c>
      <c r="J16" s="364">
        <v>87909.8</v>
      </c>
      <c r="K16" s="364">
        <v>106559</v>
      </c>
      <c r="L16" s="349">
        <v>117128.1</v>
      </c>
      <c r="M16" s="353">
        <v>117375.6</v>
      </c>
      <c r="N16" s="357">
        <v>141895.201</v>
      </c>
      <c r="O16" s="357">
        <v>171096.5</v>
      </c>
      <c r="P16" s="357">
        <v>175387.77600000001</v>
      </c>
      <c r="Q16" s="357">
        <v>208612.3</v>
      </c>
      <c r="R16" s="357">
        <v>243992.4</v>
      </c>
    </row>
    <row r="17" spans="1:18">
      <c r="A17" s="359" t="s">
        <v>825</v>
      </c>
      <c r="B17" s="349">
        <v>64574</v>
      </c>
      <c r="C17" s="349">
        <v>76820.5</v>
      </c>
      <c r="D17" s="349">
        <v>94920.1</v>
      </c>
      <c r="E17" s="349">
        <v>118475.9</v>
      </c>
      <c r="F17" s="349">
        <v>161425</v>
      </c>
      <c r="G17" s="349">
        <v>162851.4</v>
      </c>
      <c r="H17" s="349">
        <v>165627.5</v>
      </c>
      <c r="I17" s="360">
        <v>189137.2</v>
      </c>
      <c r="J17" s="357">
        <v>221943.4</v>
      </c>
      <c r="K17" s="357">
        <v>249994.6</v>
      </c>
      <c r="L17" s="349">
        <v>252366.1</v>
      </c>
      <c r="M17" s="365">
        <v>312574.90000000002</v>
      </c>
      <c r="N17" s="364">
        <v>387176.32900000003</v>
      </c>
      <c r="O17" s="364">
        <v>425199.3</v>
      </c>
      <c r="P17" s="364">
        <v>469969.14600000001</v>
      </c>
      <c r="Q17" s="364">
        <v>542929.4</v>
      </c>
      <c r="R17" s="364">
        <v>681943.2</v>
      </c>
    </row>
    <row r="18" spans="1:18">
      <c r="A18" s="359" t="s">
        <v>826</v>
      </c>
      <c r="B18" s="349">
        <v>18360.400000000001</v>
      </c>
      <c r="C18" s="349">
        <v>22062.2</v>
      </c>
      <c r="D18" s="349">
        <v>28539.8</v>
      </c>
      <c r="E18" s="349">
        <v>37737.300000000003</v>
      </c>
      <c r="F18" s="349">
        <v>50131.199999999997</v>
      </c>
      <c r="G18" s="349">
        <v>47958.5</v>
      </c>
      <c r="H18" s="349">
        <v>51829.599999999999</v>
      </c>
      <c r="I18" s="360">
        <v>62738.400000000001</v>
      </c>
      <c r="J18" s="357">
        <v>65120.9</v>
      </c>
      <c r="K18" s="357">
        <v>82711.42</v>
      </c>
      <c r="L18" s="349">
        <v>61675.6</v>
      </c>
      <c r="M18" s="353">
        <v>87913</v>
      </c>
      <c r="N18" s="357">
        <v>105977.183</v>
      </c>
      <c r="O18" s="357">
        <v>108437.2</v>
      </c>
      <c r="P18" s="357">
        <v>118554.656</v>
      </c>
      <c r="Q18" s="357">
        <v>130434.7</v>
      </c>
      <c r="R18" s="357">
        <v>163280.70000000001</v>
      </c>
    </row>
    <row r="19" spans="1:18" hidden="1">
      <c r="A19" s="359" t="s">
        <v>827</v>
      </c>
      <c r="B19" s="349">
        <v>3407.2</v>
      </c>
      <c r="C19" s="349">
        <v>4810.6000000000004</v>
      </c>
      <c r="D19" s="349">
        <v>8567.2000000000007</v>
      </c>
      <c r="E19" s="349">
        <v>12942.6</v>
      </c>
      <c r="F19" s="349">
        <v>13845.4</v>
      </c>
      <c r="G19" s="349">
        <v>12237.6</v>
      </c>
      <c r="H19" s="349">
        <v>12699.8</v>
      </c>
      <c r="I19" s="360">
        <v>14213.3</v>
      </c>
      <c r="J19" s="357">
        <v>15814.4</v>
      </c>
      <c r="K19" s="357">
        <v>18305.2</v>
      </c>
      <c r="L19" s="349"/>
      <c r="M19" s="353"/>
      <c r="N19" s="354"/>
      <c r="O19" s="354"/>
      <c r="P19" s="354"/>
      <c r="Q19" s="364">
        <v>0</v>
      </c>
      <c r="R19" s="364"/>
    </row>
    <row r="20" spans="1:18">
      <c r="A20" s="359" t="s">
        <v>828</v>
      </c>
      <c r="B20" s="349">
        <v>13401.2</v>
      </c>
      <c r="C20" s="349">
        <v>16314.3</v>
      </c>
      <c r="D20" s="349">
        <v>19924.5</v>
      </c>
      <c r="E20" s="349">
        <v>24658.400000000001</v>
      </c>
      <c r="F20" s="349">
        <v>38011.4</v>
      </c>
      <c r="G20" s="349">
        <v>37806.9</v>
      </c>
      <c r="H20" s="349">
        <v>29502.1</v>
      </c>
      <c r="I20" s="360">
        <v>30508.2</v>
      </c>
      <c r="J20" s="357">
        <v>36056.5</v>
      </c>
      <c r="K20" s="357">
        <v>38755.599999999999</v>
      </c>
      <c r="L20" s="349">
        <v>21962.9</v>
      </c>
      <c r="M20" s="353">
        <v>34531</v>
      </c>
      <c r="N20" s="357">
        <v>45777.360999999997</v>
      </c>
      <c r="O20" s="357">
        <v>50678.1</v>
      </c>
      <c r="P20" s="357">
        <v>61935.212</v>
      </c>
      <c r="Q20" s="357">
        <v>75153.2</v>
      </c>
      <c r="R20" s="357">
        <v>107051.9</v>
      </c>
    </row>
    <row r="21" spans="1:18">
      <c r="A21" s="348" t="s">
        <v>829</v>
      </c>
      <c r="B21" s="349">
        <v>3652.4</v>
      </c>
      <c r="C21" s="349">
        <v>4045.4</v>
      </c>
      <c r="D21" s="349">
        <v>3533.4</v>
      </c>
      <c r="E21" s="349">
        <v>5588</v>
      </c>
      <c r="F21" s="349">
        <v>10198</v>
      </c>
      <c r="G21" s="349">
        <v>11045.1</v>
      </c>
      <c r="H21" s="349">
        <v>6508.5</v>
      </c>
      <c r="I21" s="360">
        <v>4712.8</v>
      </c>
      <c r="J21" s="357">
        <v>5456.3</v>
      </c>
      <c r="K21" s="357">
        <v>4562.5</v>
      </c>
      <c r="L21" s="349">
        <v>5784.6</v>
      </c>
      <c r="M21" s="353">
        <v>11489.7</v>
      </c>
      <c r="N21" s="357">
        <v>12512.775</v>
      </c>
      <c r="O21" s="357">
        <v>16117.5</v>
      </c>
      <c r="P21" s="357">
        <v>22310.539000000001</v>
      </c>
      <c r="Q21" s="358">
        <v>31661.1</v>
      </c>
      <c r="R21" s="358">
        <v>51885.1</v>
      </c>
    </row>
    <row r="22" spans="1:18">
      <c r="A22" s="359" t="s">
        <v>830</v>
      </c>
      <c r="B22" s="349">
        <v>17483.099999999999</v>
      </c>
      <c r="C22" s="349">
        <v>19368</v>
      </c>
      <c r="D22" s="349">
        <v>21816.799999999999</v>
      </c>
      <c r="E22" s="349">
        <v>27485.8</v>
      </c>
      <c r="F22" s="349">
        <v>31736</v>
      </c>
      <c r="G22" s="349">
        <v>33630.9</v>
      </c>
      <c r="H22" s="349">
        <v>35077.9</v>
      </c>
      <c r="I22" s="360">
        <v>33723.599999999999</v>
      </c>
      <c r="J22" s="357">
        <v>42450</v>
      </c>
      <c r="K22" s="357">
        <v>41180</v>
      </c>
      <c r="L22" s="349">
        <v>40879.4</v>
      </c>
      <c r="M22" s="353">
        <v>49735.7</v>
      </c>
      <c r="N22" s="357">
        <v>66128.217999999993</v>
      </c>
      <c r="O22" s="357">
        <v>67521.600000000006</v>
      </c>
      <c r="P22" s="357">
        <v>71081.345000000001</v>
      </c>
      <c r="Q22" s="357">
        <v>76486.7</v>
      </c>
      <c r="R22" s="357">
        <v>97688</v>
      </c>
    </row>
    <row r="23" spans="1:18">
      <c r="A23" s="359" t="s">
        <v>831</v>
      </c>
      <c r="B23" s="349">
        <v>15329.4</v>
      </c>
      <c r="C23" s="349">
        <v>19075.900000000001</v>
      </c>
      <c r="D23" s="349">
        <v>24638.9</v>
      </c>
      <c r="E23" s="349">
        <v>28594.400000000001</v>
      </c>
      <c r="F23" s="349">
        <v>41546.400000000001</v>
      </c>
      <c r="G23" s="349">
        <v>43455.199999999997</v>
      </c>
      <c r="H23" s="349">
        <v>49217.8</v>
      </c>
      <c r="I23" s="360">
        <v>62167.199999999997</v>
      </c>
      <c r="J23" s="357">
        <v>78316</v>
      </c>
      <c r="K23" s="357">
        <v>87347.6</v>
      </c>
      <c r="L23" s="349">
        <v>96920.8</v>
      </c>
      <c r="M23" s="353">
        <v>100405.8</v>
      </c>
      <c r="N23" s="357">
        <v>124560.819</v>
      </c>
      <c r="O23" s="357">
        <v>154613</v>
      </c>
      <c r="P23" s="357">
        <v>169874.08499999999</v>
      </c>
      <c r="Q23" s="357">
        <v>202002.7</v>
      </c>
      <c r="R23" s="357">
        <v>239890.9</v>
      </c>
    </row>
    <row r="24" spans="1:18">
      <c r="A24" s="359" t="s">
        <v>832</v>
      </c>
      <c r="B24" s="349">
        <v>21636.1</v>
      </c>
      <c r="C24" s="349">
        <v>25357.599999999999</v>
      </c>
      <c r="D24" s="349">
        <v>30056.5</v>
      </c>
      <c r="E24" s="349">
        <v>35023.9</v>
      </c>
      <c r="F24" s="349">
        <v>47720.7</v>
      </c>
      <c r="G24" s="349">
        <v>49130.3</v>
      </c>
      <c r="H24" s="349">
        <v>49561.2</v>
      </c>
      <c r="I24" s="360">
        <v>54795.5</v>
      </c>
      <c r="J24" s="357">
        <v>48905.5</v>
      </c>
      <c r="K24" s="357">
        <v>59655.77</v>
      </c>
      <c r="L24" s="349">
        <v>58798.6</v>
      </c>
      <c r="M24" s="353">
        <v>71205.2</v>
      </c>
      <c r="N24" s="357">
        <v>66446.091</v>
      </c>
      <c r="O24" s="357">
        <v>80434.899999999994</v>
      </c>
      <c r="P24" s="357">
        <v>86514.606</v>
      </c>
      <c r="Q24" s="357">
        <v>98561.5</v>
      </c>
      <c r="R24" s="357">
        <v>132794.79999999999</v>
      </c>
    </row>
    <row r="25" spans="1:18" s="347" customFormat="1">
      <c r="A25" s="367" t="s">
        <v>833</v>
      </c>
      <c r="B25" s="368">
        <v>800334.2</v>
      </c>
      <c r="C25" s="368">
        <v>918975.2</v>
      </c>
      <c r="D25" s="368">
        <v>1144319.1000000001</v>
      </c>
      <c r="E25" s="368">
        <v>1403534.9</v>
      </c>
      <c r="F25" s="343">
        <v>1623168.4</v>
      </c>
      <c r="G25" s="343">
        <v>1621609.5</v>
      </c>
      <c r="H25" s="343">
        <v>2146975.2000000002</v>
      </c>
      <c r="I25" s="343">
        <v>2639944.2000000002</v>
      </c>
      <c r="J25" s="344">
        <v>3149994</v>
      </c>
      <c r="K25" s="344">
        <v>3864417.2</v>
      </c>
      <c r="L25" s="344">
        <v>4511430.2</v>
      </c>
      <c r="M25" s="369">
        <v>4668887.4000000004</v>
      </c>
      <c r="N25" s="344">
        <v>5770155.7659999998</v>
      </c>
      <c r="O25" s="344">
        <f>O4-O5</f>
        <v>6202045.5999999996</v>
      </c>
      <c r="P25" s="344">
        <v>7010013.7000000002</v>
      </c>
      <c r="Q25" s="344">
        <v>7765138.2000000002</v>
      </c>
      <c r="R25" s="344">
        <v>7627810</v>
      </c>
    </row>
    <row r="26" spans="1:18" s="387" customFormat="1">
      <c r="A26" s="382" t="s">
        <v>834</v>
      </c>
      <c r="B26" s="383">
        <v>23580.5</v>
      </c>
      <c r="C26" s="383">
        <v>20775.099999999999</v>
      </c>
      <c r="D26" s="383">
        <v>28629.4</v>
      </c>
      <c r="E26" s="383">
        <v>32778.800000000003</v>
      </c>
      <c r="F26" s="383">
        <v>45269.9</v>
      </c>
      <c r="G26" s="383">
        <v>67202.8</v>
      </c>
      <c r="H26" s="383">
        <v>87690.2</v>
      </c>
      <c r="I26" s="384">
        <v>90440.1</v>
      </c>
      <c r="J26" s="385">
        <v>118698.7</v>
      </c>
      <c r="K26" s="385">
        <v>115335.2</v>
      </c>
      <c r="L26" s="385">
        <v>128482.7</v>
      </c>
      <c r="M26" s="386">
        <v>189350.1</v>
      </c>
      <c r="N26" s="385">
        <v>299218.36800000002</v>
      </c>
      <c r="O26" s="385">
        <v>247229.2</v>
      </c>
      <c r="P26" s="385">
        <v>248585.427</v>
      </c>
      <c r="Q26" s="385">
        <v>267615.3</v>
      </c>
      <c r="R26" s="385">
        <v>318895</v>
      </c>
    </row>
    <row r="27" spans="1:18" s="387" customFormat="1">
      <c r="A27" s="382" t="s">
        <v>835</v>
      </c>
      <c r="B27" s="383">
        <v>2546.5</v>
      </c>
      <c r="C27" s="383">
        <v>2989.8</v>
      </c>
      <c r="D27" s="383">
        <v>3545.8</v>
      </c>
      <c r="E27" s="383">
        <v>4920.6000000000004</v>
      </c>
      <c r="F27" s="383">
        <v>7211</v>
      </c>
      <c r="G27" s="383">
        <v>17590.5</v>
      </c>
      <c r="H27" s="383">
        <v>21004.2</v>
      </c>
      <c r="I27" s="384">
        <v>22920.799999999999</v>
      </c>
      <c r="J27" s="385">
        <v>32128.1</v>
      </c>
      <c r="K27" s="385">
        <v>29918</v>
      </c>
      <c r="L27" s="385">
        <v>45528</v>
      </c>
      <c r="M27" s="386">
        <v>70859.399999999994</v>
      </c>
      <c r="N27" s="385">
        <v>105075.63</v>
      </c>
      <c r="O27" s="385">
        <v>102934.1</v>
      </c>
      <c r="P27" s="385">
        <v>105179.81600000001</v>
      </c>
      <c r="Q27" s="385">
        <v>130141</v>
      </c>
      <c r="R27" s="385">
        <v>164346.79999999999</v>
      </c>
    </row>
    <row r="28" spans="1:18">
      <c r="A28" s="359" t="s">
        <v>836</v>
      </c>
      <c r="B28" s="349">
        <v>24633.1</v>
      </c>
      <c r="C28" s="349">
        <v>28189.599999999999</v>
      </c>
      <c r="D28" s="349">
        <v>31853.8</v>
      </c>
      <c r="E28" s="349">
        <v>42566.6</v>
      </c>
      <c r="F28" s="349">
        <v>50883.4</v>
      </c>
      <c r="G28" s="349">
        <v>46338.5</v>
      </c>
      <c r="H28" s="349">
        <v>69279.7</v>
      </c>
      <c r="I28" s="360">
        <v>78765.7</v>
      </c>
      <c r="J28" s="357">
        <v>91237.4</v>
      </c>
      <c r="K28" s="357">
        <v>124124.2</v>
      </c>
      <c r="L28" s="357">
        <v>130045.9</v>
      </c>
      <c r="M28" s="353">
        <v>150344.70000000001</v>
      </c>
      <c r="N28" s="357">
        <v>160955.084</v>
      </c>
      <c r="O28" s="357">
        <v>186277.5</v>
      </c>
      <c r="P28" s="357">
        <v>222508.18100000001</v>
      </c>
      <c r="Q28" s="357">
        <v>235379</v>
      </c>
      <c r="R28" s="357">
        <v>269858.59999999998</v>
      </c>
    </row>
    <row r="29" spans="1:18">
      <c r="A29" s="359" t="s">
        <v>837</v>
      </c>
      <c r="B29" s="349">
        <v>24584.1</v>
      </c>
      <c r="C29" s="349">
        <v>28357.8</v>
      </c>
      <c r="D29" s="349">
        <v>31127.3</v>
      </c>
      <c r="E29" s="349">
        <v>33011.9</v>
      </c>
      <c r="F29" s="349">
        <v>42144.3</v>
      </c>
      <c r="G29" s="349">
        <v>63572.800000000003</v>
      </c>
      <c r="H29" s="349">
        <v>53686.6</v>
      </c>
      <c r="I29" s="360">
        <v>53457.5</v>
      </c>
      <c r="J29" s="357">
        <v>53942.3</v>
      </c>
      <c r="K29" s="357">
        <v>68109.5</v>
      </c>
      <c r="L29" s="357">
        <v>77424.899999999994</v>
      </c>
      <c r="M29" s="353">
        <v>57640.6</v>
      </c>
      <c r="N29" s="357">
        <v>53354.546000000002</v>
      </c>
      <c r="O29" s="357">
        <v>75302.5</v>
      </c>
      <c r="P29" s="357">
        <v>66724.202999999994</v>
      </c>
      <c r="Q29" s="357">
        <v>57086.3</v>
      </c>
      <c r="R29" s="357">
        <v>60783.8</v>
      </c>
    </row>
    <row r="30" spans="1:18">
      <c r="A30" s="359" t="s">
        <v>838</v>
      </c>
      <c r="B30" s="349">
        <v>104547.6</v>
      </c>
      <c r="C30" s="349">
        <v>104285.6</v>
      </c>
      <c r="D30" s="349">
        <v>111767.6</v>
      </c>
      <c r="E30" s="349">
        <v>116865.2</v>
      </c>
      <c r="F30" s="349">
        <v>137299</v>
      </c>
      <c r="G30" s="349">
        <v>123924.8</v>
      </c>
      <c r="H30" s="349">
        <v>200684.6</v>
      </c>
      <c r="I30" s="360">
        <v>243391.4</v>
      </c>
      <c r="J30" s="357">
        <v>295159.7</v>
      </c>
      <c r="K30" s="357">
        <v>422172.4</v>
      </c>
      <c r="L30" s="357">
        <v>557444.4</v>
      </c>
      <c r="M30" s="353">
        <v>510937.59999999998</v>
      </c>
      <c r="N30" s="357">
        <v>573798.47499999998</v>
      </c>
      <c r="O30" s="357">
        <v>776951.4</v>
      </c>
      <c r="P30" s="357">
        <v>963720.95299999998</v>
      </c>
      <c r="Q30" s="357">
        <v>977448.9</v>
      </c>
      <c r="R30" s="357">
        <v>891078.3</v>
      </c>
    </row>
    <row r="31" spans="1:18">
      <c r="A31" s="359" t="s">
        <v>839</v>
      </c>
      <c r="B31" s="349">
        <v>44797.599999999999</v>
      </c>
      <c r="C31" s="349">
        <v>49214.2</v>
      </c>
      <c r="D31" s="349">
        <v>49981.3</v>
      </c>
      <c r="E31" s="349">
        <v>56708.5</v>
      </c>
      <c r="F31" s="349">
        <v>62212</v>
      </c>
      <c r="G31" s="349">
        <v>66774.5</v>
      </c>
      <c r="H31" s="349">
        <v>94006.2</v>
      </c>
      <c r="I31" s="360">
        <v>109200.8</v>
      </c>
      <c r="J31" s="357">
        <v>133875.5</v>
      </c>
      <c r="K31" s="357">
        <v>166018.4</v>
      </c>
      <c r="L31" s="357">
        <v>163564.1</v>
      </c>
      <c r="M31" s="353">
        <v>165642.20000000001</v>
      </c>
      <c r="N31" s="357">
        <v>174305.90299999999</v>
      </c>
      <c r="O31" s="357">
        <v>236991.9</v>
      </c>
      <c r="P31" s="357">
        <v>280880.86700000003</v>
      </c>
      <c r="Q31" s="357">
        <v>263090.7</v>
      </c>
      <c r="R31" s="357">
        <v>190154.2</v>
      </c>
    </row>
    <row r="32" spans="1:18">
      <c r="A32" s="359" t="s">
        <v>840</v>
      </c>
      <c r="B32" s="349">
        <v>4001</v>
      </c>
      <c r="C32" s="349">
        <v>4161</v>
      </c>
      <c r="D32" s="349">
        <v>3411</v>
      </c>
      <c r="E32" s="349">
        <v>5052.6000000000004</v>
      </c>
      <c r="F32" s="349">
        <v>6273.9</v>
      </c>
      <c r="G32" s="349">
        <v>5549.7</v>
      </c>
      <c r="H32" s="349">
        <v>8363.2000000000007</v>
      </c>
      <c r="I32" s="360">
        <v>9153.6</v>
      </c>
      <c r="J32" s="357">
        <v>9710.2000000000007</v>
      </c>
      <c r="K32" s="357">
        <v>15213.1</v>
      </c>
      <c r="L32" s="357">
        <v>24679.200000000001</v>
      </c>
      <c r="M32" s="353">
        <v>23954.799999999999</v>
      </c>
      <c r="N32" s="357">
        <v>26653.300999999999</v>
      </c>
      <c r="O32" s="357">
        <v>29508.1</v>
      </c>
      <c r="P32" s="357">
        <v>28194.776999999998</v>
      </c>
      <c r="Q32" s="357">
        <v>23277.5</v>
      </c>
      <c r="R32" s="357">
        <v>21119.599999999999</v>
      </c>
    </row>
    <row r="33" spans="1:18">
      <c r="A33" s="359" t="s">
        <v>841</v>
      </c>
      <c r="B33" s="349">
        <v>18410.599999999999</v>
      </c>
      <c r="C33" s="349">
        <v>19310</v>
      </c>
      <c r="D33" s="349">
        <v>23722.2</v>
      </c>
      <c r="E33" s="349">
        <v>30842.7</v>
      </c>
      <c r="F33" s="349">
        <v>45737.5</v>
      </c>
      <c r="G33" s="349">
        <v>46893.5</v>
      </c>
      <c r="H33" s="349">
        <v>57391</v>
      </c>
      <c r="I33" s="360">
        <v>83571.399999999994</v>
      </c>
      <c r="J33" s="357">
        <v>99495.8</v>
      </c>
      <c r="K33" s="357">
        <v>117572.8</v>
      </c>
      <c r="L33" s="357">
        <v>123962.8</v>
      </c>
      <c r="M33" s="353">
        <v>155631.5</v>
      </c>
      <c r="N33" s="357">
        <v>264749.08399999997</v>
      </c>
      <c r="O33" s="357">
        <v>182091.5</v>
      </c>
      <c r="P33" s="357">
        <v>186617.579</v>
      </c>
      <c r="Q33" s="357">
        <v>209185.1</v>
      </c>
      <c r="R33" s="357">
        <v>244134.1</v>
      </c>
    </row>
    <row r="34" spans="1:18" ht="82.8">
      <c r="A34" s="359" t="s">
        <v>842</v>
      </c>
      <c r="B34" s="349">
        <v>10277.4</v>
      </c>
      <c r="C34" s="349">
        <v>10843.1</v>
      </c>
      <c r="D34" s="349">
        <v>11554.7</v>
      </c>
      <c r="E34" s="349">
        <v>14812</v>
      </c>
      <c r="F34" s="349">
        <v>17799.8</v>
      </c>
      <c r="G34" s="349">
        <v>14476</v>
      </c>
      <c r="H34" s="349">
        <v>26421.7</v>
      </c>
      <c r="I34" s="360">
        <v>32555.8</v>
      </c>
      <c r="J34" s="357">
        <v>36125.199999999997</v>
      </c>
      <c r="K34" s="357">
        <v>40945.599999999999</v>
      </c>
      <c r="L34" s="357">
        <v>39256.800000000003</v>
      </c>
      <c r="M34" s="353">
        <v>61639.1</v>
      </c>
      <c r="N34" s="357">
        <v>89028.96</v>
      </c>
      <c r="O34" s="357">
        <v>97940</v>
      </c>
      <c r="P34" s="357">
        <v>74786.152000000002</v>
      </c>
      <c r="Q34" s="357">
        <v>72514.100000000006</v>
      </c>
      <c r="R34" s="357">
        <v>112221.4</v>
      </c>
    </row>
    <row r="35" spans="1:18">
      <c r="A35" s="359" t="s">
        <v>843</v>
      </c>
      <c r="B35" s="349">
        <v>11070.3</v>
      </c>
      <c r="C35" s="349">
        <v>11072.8</v>
      </c>
      <c r="D35" s="349">
        <v>7937.1</v>
      </c>
      <c r="E35" s="349">
        <v>16011.9</v>
      </c>
      <c r="F35" s="349">
        <v>16882.7</v>
      </c>
      <c r="G35" s="349">
        <v>18397.7</v>
      </c>
      <c r="H35" s="349">
        <v>21999</v>
      </c>
      <c r="I35" s="360">
        <v>20834.400000000001</v>
      </c>
      <c r="J35" s="357">
        <v>27062.9</v>
      </c>
      <c r="K35" s="357">
        <v>30459.4</v>
      </c>
      <c r="L35" s="357">
        <v>42477.8</v>
      </c>
      <c r="M35" s="353">
        <v>53772</v>
      </c>
      <c r="N35" s="357">
        <v>62209.415999999997</v>
      </c>
      <c r="O35" s="357">
        <v>64859.9</v>
      </c>
      <c r="P35" s="357">
        <v>125633.23699999999</v>
      </c>
      <c r="Q35" s="357">
        <v>66501.7</v>
      </c>
      <c r="R35" s="357">
        <v>74523.899999999994</v>
      </c>
    </row>
    <row r="36" spans="1:18" ht="27.6">
      <c r="A36" s="359" t="s">
        <v>844</v>
      </c>
      <c r="B36" s="349">
        <v>6667.7</v>
      </c>
      <c r="C36" s="349">
        <v>6598.4</v>
      </c>
      <c r="D36" s="349">
        <v>7097.2</v>
      </c>
      <c r="E36" s="349">
        <v>7116</v>
      </c>
      <c r="F36" s="349">
        <v>7783.3</v>
      </c>
      <c r="G36" s="349">
        <v>19220.5</v>
      </c>
      <c r="H36" s="349">
        <v>23242.6</v>
      </c>
      <c r="I36" s="349">
        <v>22598</v>
      </c>
      <c r="J36" s="349">
        <v>18706.900000000001</v>
      </c>
      <c r="K36" s="349">
        <v>22887.5</v>
      </c>
      <c r="L36" s="357">
        <v>17835.3</v>
      </c>
      <c r="M36" s="353">
        <v>9192.2000000000007</v>
      </c>
      <c r="N36" s="357">
        <v>36394.752999999997</v>
      </c>
      <c r="O36" s="357">
        <v>9236.2999999999993</v>
      </c>
      <c r="P36" s="357">
        <v>9927.9449999999997</v>
      </c>
      <c r="Q36" s="357">
        <v>5236.3999999999996</v>
      </c>
      <c r="R36" s="357">
        <v>5950.2</v>
      </c>
    </row>
    <row r="37" spans="1:18">
      <c r="A37" s="359" t="s">
        <v>845</v>
      </c>
      <c r="B37" s="349">
        <v>40978.699999999997</v>
      </c>
      <c r="C37" s="349">
        <v>57629.7</v>
      </c>
      <c r="D37" s="349">
        <v>78276.2</v>
      </c>
      <c r="E37" s="349">
        <v>87022.6</v>
      </c>
      <c r="F37" s="349">
        <v>89112.6</v>
      </c>
      <c r="G37" s="349">
        <v>70192.7</v>
      </c>
      <c r="H37" s="349">
        <v>98002.7</v>
      </c>
      <c r="I37" s="349">
        <v>131940.70000000001</v>
      </c>
      <c r="J37" s="349">
        <v>152811.29999999999</v>
      </c>
      <c r="K37" s="349">
        <v>187001.60000000001</v>
      </c>
      <c r="L37" s="357">
        <v>190559.8</v>
      </c>
      <c r="M37" s="353">
        <v>188807.4</v>
      </c>
      <c r="N37" s="357">
        <v>315698.83399999997</v>
      </c>
      <c r="O37" s="357">
        <v>353218.7</v>
      </c>
      <c r="P37" s="357">
        <v>398999.06099999999</v>
      </c>
      <c r="Q37" s="357">
        <v>444602.8</v>
      </c>
      <c r="R37" s="357">
        <v>496756.1</v>
      </c>
    </row>
    <row r="38" spans="1:18">
      <c r="A38" s="359" t="s">
        <v>846</v>
      </c>
      <c r="B38" s="349">
        <v>27761.4</v>
      </c>
      <c r="C38" s="349">
        <v>33051.699999999997</v>
      </c>
      <c r="D38" s="349">
        <v>36216.300000000003</v>
      </c>
      <c r="E38" s="349">
        <v>46460</v>
      </c>
      <c r="F38" s="349">
        <v>43924.1</v>
      </c>
      <c r="G38" s="349">
        <v>39675.699999999997</v>
      </c>
      <c r="H38" s="349">
        <v>50958.2</v>
      </c>
      <c r="I38" s="349">
        <v>70570</v>
      </c>
      <c r="J38" s="349">
        <v>91808.8</v>
      </c>
      <c r="K38" s="349">
        <v>78949.3</v>
      </c>
      <c r="L38" s="357">
        <v>110287.7</v>
      </c>
      <c r="M38" s="353">
        <v>99127.8</v>
      </c>
      <c r="N38" s="357">
        <v>89749.966</v>
      </c>
      <c r="O38" s="357">
        <v>72386.7</v>
      </c>
      <c r="P38" s="357">
        <v>103682.76700000001</v>
      </c>
      <c r="Q38" s="357">
        <v>174732.9</v>
      </c>
      <c r="R38" s="357">
        <v>109836.6</v>
      </c>
    </row>
    <row r="39" spans="1:18">
      <c r="A39" s="359" t="s">
        <v>847</v>
      </c>
      <c r="B39" s="349">
        <v>2017</v>
      </c>
      <c r="C39" s="349">
        <v>2317.3000000000002</v>
      </c>
      <c r="D39" s="349">
        <v>4289.2</v>
      </c>
      <c r="E39" s="349">
        <v>5849.9</v>
      </c>
      <c r="F39" s="349">
        <v>7938.4</v>
      </c>
      <c r="G39" s="349">
        <v>3800.6</v>
      </c>
      <c r="H39" s="349">
        <v>5665.1</v>
      </c>
      <c r="I39" s="349">
        <v>5745.7</v>
      </c>
      <c r="J39" s="349">
        <v>5026.1000000000004</v>
      </c>
      <c r="K39" s="349">
        <v>6616.9</v>
      </c>
      <c r="L39" s="357">
        <v>9296.2999999999993</v>
      </c>
      <c r="M39" s="356">
        <v>10634.1</v>
      </c>
      <c r="N39" s="357">
        <v>4589.0820000000003</v>
      </c>
      <c r="O39" s="357">
        <v>3344.6</v>
      </c>
      <c r="P39" s="370" t="s">
        <v>848</v>
      </c>
      <c r="Q39" s="357">
        <v>1877.8</v>
      </c>
      <c r="R39" s="357">
        <v>662.4</v>
      </c>
    </row>
    <row r="40" spans="1:18">
      <c r="A40" s="359" t="s">
        <v>849</v>
      </c>
      <c r="B40" s="349">
        <v>545.1</v>
      </c>
      <c r="C40" s="349">
        <v>307.3</v>
      </c>
      <c r="D40" s="349">
        <v>364.8</v>
      </c>
      <c r="E40" s="349">
        <v>302.8</v>
      </c>
      <c r="F40" s="349">
        <v>708.5</v>
      </c>
      <c r="G40" s="349">
        <v>1041</v>
      </c>
      <c r="H40" s="349">
        <v>1489.9</v>
      </c>
      <c r="I40" s="349">
        <v>2201.3000000000002</v>
      </c>
      <c r="J40" s="349">
        <v>2643.1</v>
      </c>
      <c r="K40" s="349">
        <v>5400</v>
      </c>
      <c r="L40" s="357">
        <v>7536.4</v>
      </c>
      <c r="M40" s="353">
        <v>10085</v>
      </c>
      <c r="N40" s="357">
        <v>3499.0430000000001</v>
      </c>
      <c r="O40" s="357">
        <v>1853.3</v>
      </c>
      <c r="P40" s="357">
        <v>4373.8</v>
      </c>
      <c r="Q40" s="357">
        <v>6134.6</v>
      </c>
      <c r="R40" s="357">
        <v>6868</v>
      </c>
    </row>
    <row r="41" spans="1:18">
      <c r="A41" s="359" t="s">
        <v>850</v>
      </c>
      <c r="B41" s="349">
        <v>4334.8999999999996</v>
      </c>
      <c r="C41" s="349">
        <v>4577</v>
      </c>
      <c r="D41" s="349">
        <v>6048.5</v>
      </c>
      <c r="E41" s="349">
        <v>7322.1</v>
      </c>
      <c r="F41" s="349">
        <v>8236.9</v>
      </c>
      <c r="G41" s="349">
        <v>8267.6</v>
      </c>
      <c r="H41" s="349">
        <v>8976.1</v>
      </c>
      <c r="I41" s="349">
        <v>7447.9</v>
      </c>
      <c r="J41" s="349">
        <v>10503.1</v>
      </c>
      <c r="K41" s="349">
        <v>16670.3</v>
      </c>
      <c r="L41" s="357">
        <v>12176</v>
      </c>
      <c r="M41" s="353">
        <v>33549.1</v>
      </c>
      <c r="N41" s="357">
        <v>28121.57</v>
      </c>
      <c r="O41" s="357">
        <v>44525.3</v>
      </c>
      <c r="P41" s="357">
        <v>35122.392</v>
      </c>
      <c r="Q41" s="357">
        <v>57287.5</v>
      </c>
      <c r="R41" s="357">
        <v>30656.7</v>
      </c>
    </row>
    <row r="42" spans="1:18">
      <c r="A42" s="359" t="s">
        <v>851</v>
      </c>
      <c r="B42" s="349">
        <v>13145.7</v>
      </c>
      <c r="C42" s="349">
        <v>13963.7</v>
      </c>
      <c r="D42" s="349">
        <v>15255.6</v>
      </c>
      <c r="E42" s="349">
        <v>15784.8</v>
      </c>
      <c r="F42" s="349">
        <v>19846.900000000001</v>
      </c>
      <c r="G42" s="349">
        <v>21771.7</v>
      </c>
      <c r="H42" s="349">
        <v>32860.6</v>
      </c>
      <c r="I42" s="349">
        <v>37286</v>
      </c>
      <c r="J42" s="349">
        <v>33965.300000000003</v>
      </c>
      <c r="K42" s="349">
        <v>39917.4</v>
      </c>
      <c r="L42" s="357">
        <v>39690.199999999997</v>
      </c>
      <c r="M42" s="353">
        <v>49256.6</v>
      </c>
      <c r="N42" s="357">
        <v>47855.087</v>
      </c>
      <c r="O42" s="357">
        <v>42911.3</v>
      </c>
      <c r="P42" s="357">
        <v>58777.343000000001</v>
      </c>
      <c r="Q42" s="357">
        <v>67753.600000000006</v>
      </c>
      <c r="R42" s="357">
        <v>76337.899999999994</v>
      </c>
    </row>
    <row r="43" spans="1:18">
      <c r="A43" s="359" t="s">
        <v>852</v>
      </c>
      <c r="B43" s="349">
        <v>3376</v>
      </c>
      <c r="C43" s="349">
        <v>3319.8</v>
      </c>
      <c r="D43" s="349">
        <v>2165.1</v>
      </c>
      <c r="E43" s="349">
        <v>3170.5</v>
      </c>
      <c r="F43" s="349">
        <v>3541.1</v>
      </c>
      <c r="G43" s="349">
        <v>3510.3</v>
      </c>
      <c r="H43" s="349">
        <v>6232.4</v>
      </c>
      <c r="I43" s="349">
        <v>5773.9</v>
      </c>
      <c r="J43" s="349">
        <v>5021.8999999999996</v>
      </c>
      <c r="K43" s="349">
        <v>5300.7</v>
      </c>
      <c r="L43" s="357">
        <v>4087.6</v>
      </c>
      <c r="M43" s="353">
        <v>1433.6</v>
      </c>
      <c r="N43" s="357">
        <v>3722.1039999999998</v>
      </c>
      <c r="O43" s="357">
        <v>4150.6000000000004</v>
      </c>
      <c r="P43" s="357">
        <v>3317.7139999999999</v>
      </c>
      <c r="Q43" s="357">
        <v>4563.1000000000004</v>
      </c>
      <c r="R43" s="357">
        <v>4027.7</v>
      </c>
    </row>
    <row r="44" spans="1:18">
      <c r="A44" s="359" t="s">
        <v>853</v>
      </c>
      <c r="B44" s="349">
        <v>9465.4</v>
      </c>
      <c r="C44" s="349">
        <v>10357.200000000001</v>
      </c>
      <c r="D44" s="349">
        <v>11699.6</v>
      </c>
      <c r="E44" s="349">
        <v>14270.1</v>
      </c>
      <c r="F44" s="349">
        <v>17238.599999999999</v>
      </c>
      <c r="G44" s="349">
        <v>19777.400000000001</v>
      </c>
      <c r="H44" s="349">
        <v>24426</v>
      </c>
      <c r="I44" s="349">
        <v>24954.799999999999</v>
      </c>
      <c r="J44" s="349">
        <v>25653.4</v>
      </c>
      <c r="K44" s="349">
        <v>34391.5</v>
      </c>
      <c r="L44" s="357">
        <v>41907.699999999997</v>
      </c>
      <c r="M44" s="353">
        <v>35516.199999999997</v>
      </c>
      <c r="N44" s="357">
        <v>53571.061000000002</v>
      </c>
      <c r="O44" s="357">
        <v>38350.400000000001</v>
      </c>
      <c r="P44" s="357">
        <v>40520.743999999999</v>
      </c>
      <c r="Q44" s="357">
        <v>40637</v>
      </c>
      <c r="R44" s="357">
        <v>44455.7</v>
      </c>
    </row>
    <row r="45" spans="1:18">
      <c r="A45" s="359" t="s">
        <v>854</v>
      </c>
      <c r="B45" s="349">
        <v>16549.400000000001</v>
      </c>
      <c r="C45" s="349">
        <v>24982.5</v>
      </c>
      <c r="D45" s="349">
        <v>44714.400000000001</v>
      </c>
      <c r="E45" s="349">
        <v>48101.9</v>
      </c>
      <c r="F45" s="349">
        <v>67769.600000000006</v>
      </c>
      <c r="G45" s="349">
        <v>76147.199999999997</v>
      </c>
      <c r="H45" s="349">
        <v>97100.3</v>
      </c>
      <c r="I45" s="349">
        <v>122215.7</v>
      </c>
      <c r="J45" s="349">
        <v>120435.3</v>
      </c>
      <c r="K45" s="349">
        <v>140370.5</v>
      </c>
      <c r="L45" s="357">
        <v>189605.7</v>
      </c>
      <c r="M45" s="353">
        <v>284993.5</v>
      </c>
      <c r="N45" s="357">
        <v>369596.321</v>
      </c>
      <c r="O45" s="357">
        <v>519696.6</v>
      </c>
      <c r="P45" s="357">
        <v>440911.44799999997</v>
      </c>
      <c r="Q45" s="357">
        <v>413962.2</v>
      </c>
      <c r="R45" s="357">
        <v>433183.8</v>
      </c>
    </row>
    <row r="46" spans="1:18">
      <c r="A46" s="359" t="s">
        <v>855</v>
      </c>
      <c r="B46" s="349">
        <v>3181.5</v>
      </c>
      <c r="C46" s="349">
        <v>3620.7</v>
      </c>
      <c r="D46" s="349">
        <v>4016.1</v>
      </c>
      <c r="E46" s="349">
        <v>6294.4</v>
      </c>
      <c r="F46" s="349">
        <v>9971.2999999999993</v>
      </c>
      <c r="G46" s="349">
        <v>17106.599999999999</v>
      </c>
      <c r="H46" s="349">
        <v>13600.3</v>
      </c>
      <c r="I46" s="349">
        <v>13704.6</v>
      </c>
      <c r="J46" s="349">
        <v>13417.2</v>
      </c>
      <c r="K46" s="349">
        <v>19354.7</v>
      </c>
      <c r="L46" s="357">
        <v>22823.599999999999</v>
      </c>
      <c r="M46" s="353">
        <v>14305.3</v>
      </c>
      <c r="N46" s="357">
        <v>12746.612999999999</v>
      </c>
      <c r="O46" s="357">
        <v>12653.7</v>
      </c>
      <c r="P46" s="357">
        <v>14878.871999999999</v>
      </c>
      <c r="Q46" s="357">
        <v>13017.5</v>
      </c>
      <c r="R46" s="357">
        <v>9449.4</v>
      </c>
    </row>
    <row r="47" spans="1:18">
      <c r="A47" s="359" t="s">
        <v>856</v>
      </c>
      <c r="B47" s="349">
        <v>2716.1</v>
      </c>
      <c r="C47" s="349">
        <v>3487.1</v>
      </c>
      <c r="D47" s="349">
        <v>5765.7</v>
      </c>
      <c r="E47" s="349">
        <v>5688.2</v>
      </c>
      <c r="F47" s="349">
        <v>7752.4</v>
      </c>
      <c r="G47" s="349">
        <v>6984</v>
      </c>
      <c r="H47" s="349">
        <v>7844.2</v>
      </c>
      <c r="I47" s="349">
        <v>8943.6</v>
      </c>
      <c r="J47" s="349">
        <v>8508.1</v>
      </c>
      <c r="K47" s="349">
        <v>9416.1</v>
      </c>
      <c r="L47" s="357">
        <v>12055.3</v>
      </c>
      <c r="M47" s="353">
        <v>3381.3</v>
      </c>
      <c r="N47" s="357">
        <v>3579.4009999999998</v>
      </c>
      <c r="O47" s="357">
        <v>5463.1</v>
      </c>
      <c r="P47" s="357">
        <v>13255.337</v>
      </c>
      <c r="Q47" s="357">
        <v>3946.9</v>
      </c>
      <c r="R47" s="357">
        <v>3078.8</v>
      </c>
    </row>
    <row r="48" spans="1:18">
      <c r="A48" s="359" t="s">
        <v>857</v>
      </c>
      <c r="B48" s="349">
        <v>12190.9</v>
      </c>
      <c r="C48" s="349">
        <v>12875.6</v>
      </c>
      <c r="D48" s="349">
        <v>12811.2</v>
      </c>
      <c r="E48" s="349">
        <v>16905</v>
      </c>
      <c r="F48" s="349">
        <v>20743.2</v>
      </c>
      <c r="G48" s="349">
        <v>21050.1</v>
      </c>
      <c r="H48" s="349">
        <v>26784.400000000001</v>
      </c>
      <c r="I48" s="349">
        <v>31820.7</v>
      </c>
      <c r="J48" s="349">
        <v>39136.9</v>
      </c>
      <c r="K48" s="349">
        <v>48022.8</v>
      </c>
      <c r="L48" s="357">
        <v>64461.3</v>
      </c>
      <c r="M48" s="353">
        <v>89970.3</v>
      </c>
      <c r="N48" s="357">
        <v>70369.391000000003</v>
      </c>
      <c r="O48" s="357">
        <v>73897.899999999994</v>
      </c>
      <c r="P48" s="357">
        <v>102450.398</v>
      </c>
      <c r="Q48" s="357">
        <v>125480.9</v>
      </c>
      <c r="R48" s="357">
        <v>114256</v>
      </c>
    </row>
    <row r="49" spans="1:18" ht="27.6">
      <c r="A49" s="359" t="s">
        <v>858</v>
      </c>
      <c r="B49" s="349">
        <v>37690.400000000001</v>
      </c>
      <c r="C49" s="349">
        <v>31161.4</v>
      </c>
      <c r="D49" s="349">
        <v>53793.7</v>
      </c>
      <c r="E49" s="349">
        <v>70538.7</v>
      </c>
      <c r="F49" s="349">
        <v>75176.100000000006</v>
      </c>
      <c r="G49" s="349">
        <v>74292.100000000006</v>
      </c>
      <c r="H49" s="349">
        <v>98197.7</v>
      </c>
      <c r="I49" s="349">
        <v>124455.1</v>
      </c>
      <c r="J49" s="349">
        <v>144250.5</v>
      </c>
      <c r="K49" s="349">
        <v>176322.6</v>
      </c>
      <c r="L49" s="357">
        <v>134430.9</v>
      </c>
      <c r="M49" s="353">
        <v>145996.70000000001</v>
      </c>
      <c r="N49" s="357">
        <v>125304.946</v>
      </c>
      <c r="O49" s="357">
        <v>110450.1</v>
      </c>
      <c r="P49" s="357">
        <v>153427.15400000001</v>
      </c>
      <c r="Q49" s="357">
        <v>239241.8</v>
      </c>
      <c r="R49" s="357">
        <v>324866.8</v>
      </c>
    </row>
    <row r="50" spans="1:18">
      <c r="A50" s="359" t="s">
        <v>859</v>
      </c>
      <c r="B50" s="349">
        <v>3175</v>
      </c>
      <c r="C50" s="349">
        <v>4060.9</v>
      </c>
      <c r="D50" s="349">
        <v>5814.8</v>
      </c>
      <c r="E50" s="349">
        <v>6331.3</v>
      </c>
      <c r="F50" s="349">
        <v>7770.8</v>
      </c>
      <c r="G50" s="349">
        <v>10380.200000000001</v>
      </c>
      <c r="H50" s="349">
        <v>15683.8</v>
      </c>
      <c r="I50" s="349">
        <v>14240.4</v>
      </c>
      <c r="J50" s="349">
        <v>16243.8</v>
      </c>
      <c r="K50" s="349">
        <v>20872.099999999999</v>
      </c>
      <c r="L50" s="357">
        <v>17841.400000000001</v>
      </c>
      <c r="M50" s="353">
        <v>14283.1</v>
      </c>
      <c r="N50" s="357">
        <v>29206.802</v>
      </c>
      <c r="O50" s="357">
        <v>12275.5</v>
      </c>
      <c r="P50" s="357">
        <v>17568.401000000002</v>
      </c>
      <c r="Q50" s="357">
        <v>19341.900000000001</v>
      </c>
      <c r="R50" s="357">
        <v>18761.3</v>
      </c>
    </row>
    <row r="51" spans="1:18">
      <c r="A51" s="359" t="s">
        <v>860</v>
      </c>
      <c r="B51" s="349">
        <v>12815.2</v>
      </c>
      <c r="C51" s="349">
        <v>10773.9</v>
      </c>
      <c r="D51" s="349">
        <v>20799.900000000001</v>
      </c>
      <c r="E51" s="349">
        <v>38555.599999999999</v>
      </c>
      <c r="F51" s="349">
        <v>32553.9</v>
      </c>
      <c r="G51" s="349">
        <v>31606.9</v>
      </c>
      <c r="H51" s="349">
        <v>33019.800000000003</v>
      </c>
      <c r="I51" s="349">
        <v>46784.4</v>
      </c>
      <c r="J51" s="349">
        <v>72743.5</v>
      </c>
      <c r="K51" s="349">
        <v>76242.8</v>
      </c>
      <c r="L51" s="357">
        <v>94651.8</v>
      </c>
      <c r="M51" s="353">
        <v>148983.9</v>
      </c>
      <c r="N51" s="357">
        <v>146425.26800000001</v>
      </c>
      <c r="O51" s="357">
        <v>206160.1</v>
      </c>
      <c r="P51" s="357">
        <v>291022.891</v>
      </c>
      <c r="Q51" s="357">
        <v>270805.2</v>
      </c>
      <c r="R51" s="357">
        <v>299529.5</v>
      </c>
    </row>
    <row r="52" spans="1:18">
      <c r="A52" s="359" t="s">
        <v>861</v>
      </c>
      <c r="B52" s="349">
        <v>7708.5</v>
      </c>
      <c r="C52" s="349">
        <v>7282.4</v>
      </c>
      <c r="D52" s="349">
        <v>7978.2</v>
      </c>
      <c r="E52" s="349">
        <v>11886.5</v>
      </c>
      <c r="F52" s="349">
        <v>19154.3</v>
      </c>
      <c r="G52" s="349">
        <v>21173.5</v>
      </c>
      <c r="H52" s="349">
        <v>23636.799999999999</v>
      </c>
      <c r="I52" s="349">
        <v>23708.3</v>
      </c>
      <c r="J52" s="349">
        <v>27495.5</v>
      </c>
      <c r="K52" s="349">
        <v>35813.42</v>
      </c>
      <c r="L52" s="357">
        <v>39887.699999999997</v>
      </c>
      <c r="M52" s="353">
        <v>47476.9</v>
      </c>
      <c r="N52" s="357">
        <v>85231.534</v>
      </c>
      <c r="O52" s="357">
        <v>61093.8</v>
      </c>
      <c r="P52" s="357">
        <v>70120.245999999999</v>
      </c>
      <c r="Q52" s="357">
        <v>70780.7</v>
      </c>
      <c r="R52" s="357">
        <v>102448</v>
      </c>
    </row>
    <row r="53" spans="1:18">
      <c r="A53" s="359" t="s">
        <v>862</v>
      </c>
      <c r="B53" s="349">
        <v>8667</v>
      </c>
      <c r="C53" s="349">
        <v>9572.2000000000007</v>
      </c>
      <c r="D53" s="349">
        <v>10431</v>
      </c>
      <c r="E53" s="349">
        <v>14520.3</v>
      </c>
      <c r="F53" s="349">
        <v>40619.199999999997</v>
      </c>
      <c r="G53" s="349">
        <v>21387.7</v>
      </c>
      <c r="H53" s="349">
        <v>21005.7</v>
      </c>
      <c r="I53" s="349">
        <v>24518.9</v>
      </c>
      <c r="J53" s="349">
        <v>29024.7</v>
      </c>
      <c r="K53" s="349">
        <v>28101.4</v>
      </c>
      <c r="L53" s="357">
        <v>30828.6</v>
      </c>
      <c r="M53" s="353">
        <v>40245.699999999997</v>
      </c>
      <c r="N53" s="357">
        <v>77909.975999999995</v>
      </c>
      <c r="O53" s="357">
        <v>90983</v>
      </c>
      <c r="P53" s="357">
        <v>67035.05</v>
      </c>
      <c r="Q53" s="357">
        <v>88839</v>
      </c>
      <c r="R53" s="357">
        <v>75964.899999999994</v>
      </c>
    </row>
    <row r="54" spans="1:18">
      <c r="A54" s="359" t="s">
        <v>863</v>
      </c>
      <c r="B54" s="349">
        <v>5324.1</v>
      </c>
      <c r="C54" s="349">
        <v>5847.1</v>
      </c>
      <c r="D54" s="349">
        <v>6534.1</v>
      </c>
      <c r="E54" s="349">
        <v>7589.3</v>
      </c>
      <c r="F54" s="349">
        <v>9201.7000000000007</v>
      </c>
      <c r="G54" s="349">
        <v>15906.9</v>
      </c>
      <c r="H54" s="349">
        <v>18793.900000000001</v>
      </c>
      <c r="I54" s="349">
        <v>21796.1</v>
      </c>
      <c r="J54" s="349">
        <v>21608.1</v>
      </c>
      <c r="K54" s="349">
        <v>33109.9</v>
      </c>
      <c r="L54" s="357">
        <v>36332</v>
      </c>
      <c r="M54" s="353">
        <v>49583.8</v>
      </c>
      <c r="N54" s="357">
        <v>108997.33</v>
      </c>
      <c r="O54" s="357">
        <v>51839.7</v>
      </c>
      <c r="P54" s="357">
        <v>69320.5</v>
      </c>
      <c r="Q54" s="357">
        <v>75538</v>
      </c>
      <c r="R54" s="357">
        <v>60868.9</v>
      </c>
    </row>
    <row r="55" spans="1:18">
      <c r="A55" s="359" t="s">
        <v>864</v>
      </c>
      <c r="B55" s="337" t="s">
        <v>865</v>
      </c>
      <c r="C55" s="337" t="s">
        <v>865</v>
      </c>
      <c r="D55" s="337" t="s">
        <v>865</v>
      </c>
      <c r="E55" s="337" t="s">
        <v>865</v>
      </c>
      <c r="F55" s="337" t="s">
        <v>865</v>
      </c>
      <c r="G55" s="349">
        <v>31120</v>
      </c>
      <c r="H55" s="349">
        <v>34746.1</v>
      </c>
      <c r="I55" s="349">
        <v>38604.699999999997</v>
      </c>
      <c r="J55" s="349">
        <v>44077.599999999999</v>
      </c>
      <c r="K55" s="349">
        <v>63807.9</v>
      </c>
      <c r="L55" s="357">
        <v>78625.5</v>
      </c>
      <c r="M55" s="353">
        <v>83062.2</v>
      </c>
      <c r="N55" s="357">
        <v>84270.945000000007</v>
      </c>
      <c r="O55" s="357">
        <v>102072.6</v>
      </c>
      <c r="P55" s="357">
        <v>121802.71</v>
      </c>
      <c r="Q55" s="357">
        <v>144783.1</v>
      </c>
      <c r="R55" s="357">
        <v>139276.5</v>
      </c>
    </row>
    <row r="56" spans="1:18">
      <c r="A56" s="359" t="s">
        <v>866</v>
      </c>
      <c r="B56" s="337" t="s">
        <v>865</v>
      </c>
      <c r="C56" s="337" t="s">
        <v>865</v>
      </c>
      <c r="D56" s="337" t="s">
        <v>865</v>
      </c>
      <c r="E56" s="337" t="s">
        <v>865</v>
      </c>
      <c r="F56" s="337" t="s">
        <v>865</v>
      </c>
      <c r="G56" s="349">
        <v>21137.5</v>
      </c>
      <c r="H56" s="349">
        <v>31612.1</v>
      </c>
      <c r="I56" s="349">
        <v>34173.5</v>
      </c>
      <c r="J56" s="349">
        <v>43049.8</v>
      </c>
      <c r="K56" s="349">
        <v>46844</v>
      </c>
      <c r="L56" s="357">
        <v>53082.400000000001</v>
      </c>
      <c r="M56" s="353">
        <v>56252.4</v>
      </c>
      <c r="N56" s="357">
        <v>104337.09699999999</v>
      </c>
      <c r="O56" s="349">
        <v>80854.600000000006</v>
      </c>
      <c r="P56" s="349">
        <v>88837.721999999994</v>
      </c>
      <c r="Q56" s="357">
        <v>103608.1</v>
      </c>
      <c r="R56" s="357">
        <v>117947.2</v>
      </c>
    </row>
    <row r="57" spans="1:18" ht="27.6">
      <c r="A57" s="359" t="s">
        <v>867</v>
      </c>
      <c r="B57" s="349">
        <v>1617</v>
      </c>
      <c r="C57" s="349">
        <v>1695.6</v>
      </c>
      <c r="D57" s="349">
        <v>1910.2</v>
      </c>
      <c r="E57" s="349">
        <v>1869.9</v>
      </c>
      <c r="F57" s="349">
        <v>1501</v>
      </c>
      <c r="G57" s="349">
        <v>4704.2</v>
      </c>
      <c r="H57" s="349">
        <v>7602</v>
      </c>
      <c r="I57" s="349">
        <v>8088.4</v>
      </c>
      <c r="J57" s="349">
        <v>8089.5</v>
      </c>
      <c r="K57" s="349">
        <v>14560.1</v>
      </c>
      <c r="L57" s="357">
        <v>19777.400000000001</v>
      </c>
      <c r="M57" s="353">
        <v>17594.599999999999</v>
      </c>
      <c r="N57" s="357">
        <v>15085.736999999999</v>
      </c>
      <c r="O57" s="357">
        <v>21408.6</v>
      </c>
      <c r="P57" s="357">
        <v>35642.722999999904</v>
      </c>
      <c r="Q57" s="357">
        <v>20901.2</v>
      </c>
      <c r="R57" s="357">
        <v>17752.099999999999</v>
      </c>
    </row>
    <row r="58" spans="1:18" ht="27.6">
      <c r="A58" s="359" t="s">
        <v>868</v>
      </c>
      <c r="B58" s="349">
        <v>111052.2</v>
      </c>
      <c r="C58" s="349">
        <v>149726.5</v>
      </c>
      <c r="D58" s="349">
        <v>215522.8</v>
      </c>
      <c r="E58" s="349">
        <v>259779.7</v>
      </c>
      <c r="F58" s="349">
        <v>340217.1</v>
      </c>
      <c r="G58" s="349">
        <v>7565.8</v>
      </c>
      <c r="H58" s="349">
        <v>16892.3</v>
      </c>
      <c r="I58" s="349">
        <v>19963.599999999999</v>
      </c>
      <c r="J58" s="349">
        <v>24963.5</v>
      </c>
      <c r="K58" s="349">
        <v>40121.800000000003</v>
      </c>
      <c r="L58" s="357">
        <v>38282.699999999997</v>
      </c>
      <c r="M58" s="353">
        <v>38956.1</v>
      </c>
      <c r="N58" s="357">
        <v>48089.599999999999</v>
      </c>
      <c r="O58" s="357">
        <v>48048.4</v>
      </c>
      <c r="P58" s="357">
        <v>48272.663999999997</v>
      </c>
      <c r="Q58" s="349">
        <v>53538.8</v>
      </c>
      <c r="R58" s="349">
        <v>59267.3</v>
      </c>
    </row>
    <row r="59" spans="1:18">
      <c r="A59" s="359" t="s">
        <v>869</v>
      </c>
      <c r="B59" s="349">
        <v>68020.100000000006</v>
      </c>
      <c r="C59" s="349">
        <v>73361.399999999994</v>
      </c>
      <c r="D59" s="349">
        <v>113390.2</v>
      </c>
      <c r="E59" s="349">
        <v>182570.6</v>
      </c>
      <c r="F59" s="349">
        <v>135502</v>
      </c>
      <c r="G59" s="349">
        <v>87305.4</v>
      </c>
      <c r="H59" s="349">
        <v>108655.1</v>
      </c>
      <c r="I59" s="349">
        <v>157993.79999999999</v>
      </c>
      <c r="J59" s="349">
        <v>293044</v>
      </c>
      <c r="K59" s="349">
        <v>452350.4</v>
      </c>
      <c r="L59" s="357">
        <v>558669.19999999995</v>
      </c>
      <c r="M59" s="371">
        <v>309520.8</v>
      </c>
      <c r="N59" s="357">
        <v>323396.59999999998</v>
      </c>
      <c r="O59" s="357">
        <v>374763.3</v>
      </c>
      <c r="P59" s="357">
        <v>447779.7</v>
      </c>
      <c r="Q59" s="357">
        <v>620048.1</v>
      </c>
      <c r="R59" s="357">
        <v>634175.80000000005</v>
      </c>
    </row>
    <row r="60" spans="1:18">
      <c r="A60" s="359" t="s">
        <v>870</v>
      </c>
      <c r="B60" s="349">
        <v>6815.8</v>
      </c>
      <c r="C60" s="349">
        <v>7599.9</v>
      </c>
      <c r="D60" s="349">
        <v>22044.1</v>
      </c>
      <c r="E60" s="349">
        <v>21520.400000000001</v>
      </c>
      <c r="F60" s="349">
        <v>7172.2</v>
      </c>
      <c r="G60" s="349">
        <v>12183.9</v>
      </c>
      <c r="H60" s="349">
        <v>18817.8</v>
      </c>
      <c r="I60" s="349">
        <v>18563.099999999999</v>
      </c>
      <c r="J60" s="349">
        <v>20384.400000000001</v>
      </c>
      <c r="K60" s="349">
        <v>21409.3</v>
      </c>
      <c r="L60" s="357">
        <v>31632.799999999999</v>
      </c>
      <c r="M60" s="371">
        <v>24857.3</v>
      </c>
      <c r="N60" s="357">
        <v>6780.7</v>
      </c>
      <c r="O60" s="358">
        <v>12964.3</v>
      </c>
      <c r="P60" s="358">
        <v>8199.2999999999993</v>
      </c>
      <c r="Q60" s="357">
        <v>15788.6</v>
      </c>
      <c r="R60" s="357">
        <v>40417.4</v>
      </c>
    </row>
    <row r="61" spans="1:18">
      <c r="A61" s="359" t="s">
        <v>871</v>
      </c>
      <c r="B61" s="349">
        <v>2902.8</v>
      </c>
      <c r="C61" s="349">
        <v>3955.2</v>
      </c>
      <c r="D61" s="349">
        <v>5394.6</v>
      </c>
      <c r="E61" s="349">
        <v>7974.6</v>
      </c>
      <c r="F61" s="349">
        <v>12835.1</v>
      </c>
      <c r="G61" s="349">
        <v>17109.5</v>
      </c>
      <c r="H61" s="349">
        <v>17431.599999999999</v>
      </c>
      <c r="I61" s="349">
        <v>24597.9</v>
      </c>
      <c r="J61" s="349">
        <v>36598.5</v>
      </c>
      <c r="K61" s="349">
        <v>31420.5</v>
      </c>
      <c r="L61" s="357">
        <v>30435.9</v>
      </c>
      <c r="M61" s="371">
        <v>45263.5</v>
      </c>
      <c r="N61" s="357">
        <v>59757.9</v>
      </c>
      <c r="O61" s="357">
        <v>39150.300000000003</v>
      </c>
      <c r="P61" s="358">
        <v>50438.2</v>
      </c>
      <c r="Q61" s="357">
        <v>51335.3</v>
      </c>
      <c r="R61" s="357">
        <v>68335.7</v>
      </c>
    </row>
    <row r="62" spans="1:18">
      <c r="A62" s="359" t="s">
        <v>872</v>
      </c>
      <c r="B62" s="349">
        <v>20814.3</v>
      </c>
      <c r="C62" s="349">
        <v>20912.099999999999</v>
      </c>
      <c r="D62" s="349">
        <v>30689.5</v>
      </c>
      <c r="E62" s="349">
        <v>35653.699999999997</v>
      </c>
      <c r="F62" s="349">
        <v>38921.800000000003</v>
      </c>
      <c r="G62" s="349">
        <v>44929.8</v>
      </c>
      <c r="H62" s="349">
        <v>75250.3</v>
      </c>
      <c r="I62" s="349">
        <v>73926.600000000006</v>
      </c>
      <c r="J62" s="349">
        <v>101120.5</v>
      </c>
      <c r="K62" s="349">
        <v>83017.7</v>
      </c>
      <c r="L62" s="357">
        <v>107499.8</v>
      </c>
      <c r="M62" s="371">
        <v>176821.9</v>
      </c>
      <c r="N62" s="357">
        <v>193587.9</v>
      </c>
      <c r="O62" s="358">
        <v>175101.3</v>
      </c>
      <c r="P62" s="358">
        <v>202512.62599999999</v>
      </c>
      <c r="Q62" s="358">
        <v>220575</v>
      </c>
      <c r="R62" s="358">
        <v>221528.7</v>
      </c>
    </row>
    <row r="63" spans="1:18" s="372" customFormat="1">
      <c r="M63" s="373"/>
    </row>
    <row r="64" spans="1:18" s="375" customFormat="1">
      <c r="A64" s="1034" t="s">
        <v>873</v>
      </c>
      <c r="B64" s="1035"/>
      <c r="C64" s="1035"/>
      <c r="D64" s="1035"/>
      <c r="E64" s="1035"/>
      <c r="F64" s="1035"/>
      <c r="G64" s="1035"/>
      <c r="H64" s="1035"/>
      <c r="I64" s="1035"/>
      <c r="J64" s="1035"/>
      <c r="K64" s="1035"/>
      <c r="L64" s="374"/>
      <c r="M64" s="356"/>
    </row>
    <row r="65" spans="1:11">
      <c r="A65" s="376"/>
      <c r="B65" s="377"/>
      <c r="C65" s="378"/>
      <c r="D65" s="378"/>
      <c r="E65" s="378"/>
      <c r="F65" s="378"/>
    </row>
    <row r="66" spans="1:11">
      <c r="A66" s="376" t="s">
        <v>1105</v>
      </c>
      <c r="B66" s="377"/>
      <c r="C66" s="377"/>
      <c r="D66" s="377"/>
      <c r="E66" s="377"/>
      <c r="F66" s="377"/>
      <c r="G66" s="377"/>
      <c r="H66" s="377"/>
      <c r="I66" s="377"/>
      <c r="J66" s="377"/>
      <c r="K66" s="377"/>
    </row>
    <row r="67" spans="1:11" ht="14.4">
      <c r="A67" s="565" t="s">
        <v>1106</v>
      </c>
      <c r="B67" s="377" t="s">
        <v>1114</v>
      </c>
      <c r="C67" s="380"/>
      <c r="D67" s="380"/>
      <c r="E67" s="380"/>
      <c r="F67" s="380"/>
    </row>
    <row r="68" spans="1:11" ht="14.4">
      <c r="A68" s="565" t="s">
        <v>1112</v>
      </c>
      <c r="B68" s="377" t="s">
        <v>1113</v>
      </c>
      <c r="C68" s="378"/>
      <c r="D68" s="378"/>
      <c r="E68" s="378"/>
      <c r="F68" s="378"/>
    </row>
    <row r="69" spans="1:11">
      <c r="A69" s="376"/>
      <c r="B69" s="377"/>
      <c r="C69" s="380"/>
      <c r="D69" s="380"/>
      <c r="E69" s="380"/>
      <c r="F69" s="380"/>
    </row>
    <row r="70" spans="1:11">
      <c r="A70" s="376"/>
      <c r="B70" s="377"/>
      <c r="C70" s="380"/>
      <c r="D70" s="380"/>
      <c r="E70" s="380"/>
      <c r="F70" s="380"/>
    </row>
    <row r="71" spans="1:11">
      <c r="A71" s="376"/>
      <c r="B71" s="377"/>
      <c r="C71" s="378"/>
      <c r="D71" s="378"/>
      <c r="E71" s="378"/>
      <c r="F71" s="378"/>
    </row>
    <row r="72" spans="1:11">
      <c r="A72" s="376"/>
      <c r="B72" s="377"/>
      <c r="C72" s="380"/>
      <c r="D72" s="380"/>
      <c r="E72" s="380"/>
      <c r="F72" s="380"/>
    </row>
    <row r="73" spans="1:11">
      <c r="A73" s="376"/>
      <c r="B73" s="377"/>
      <c r="C73" s="380"/>
      <c r="D73" s="380"/>
      <c r="E73" s="380"/>
      <c r="F73" s="380"/>
    </row>
    <row r="74" spans="1:11">
      <c r="A74" s="376"/>
      <c r="B74" s="377"/>
      <c r="C74" s="378"/>
      <c r="D74" s="378"/>
      <c r="E74" s="378"/>
      <c r="F74" s="378"/>
    </row>
    <row r="75" spans="1:11">
      <c r="A75" s="376"/>
      <c r="B75" s="377"/>
      <c r="C75" s="378"/>
      <c r="D75" s="378"/>
      <c r="E75" s="378"/>
      <c r="F75" s="378"/>
    </row>
    <row r="76" spans="1:11">
      <c r="A76" s="376"/>
      <c r="B76" s="377"/>
      <c r="C76" s="378"/>
      <c r="D76" s="378"/>
      <c r="E76" s="378"/>
      <c r="F76" s="378"/>
    </row>
    <row r="77" spans="1:11">
      <c r="A77" s="376"/>
      <c r="B77" s="377"/>
      <c r="C77" s="378"/>
      <c r="D77" s="378"/>
      <c r="E77" s="378"/>
      <c r="F77" s="378"/>
    </row>
    <row r="78" spans="1:11">
      <c r="A78" s="376"/>
      <c r="B78" s="377"/>
      <c r="C78" s="378"/>
      <c r="D78" s="378"/>
      <c r="E78" s="378"/>
      <c r="F78" s="378"/>
    </row>
    <row r="79" spans="1:11">
      <c r="A79" s="376"/>
      <c r="B79" s="377"/>
      <c r="C79" s="378"/>
      <c r="D79" s="378"/>
      <c r="E79" s="378"/>
      <c r="F79" s="378"/>
    </row>
    <row r="80" spans="1:11">
      <c r="A80" s="376"/>
      <c r="B80" s="377"/>
      <c r="C80" s="378"/>
      <c r="D80" s="378"/>
      <c r="E80" s="378"/>
      <c r="F80" s="378"/>
    </row>
    <row r="81" spans="1:6">
      <c r="A81" s="376"/>
      <c r="B81" s="377"/>
      <c r="C81" s="378"/>
      <c r="D81" s="378"/>
      <c r="E81" s="378"/>
      <c r="F81" s="378"/>
    </row>
    <row r="82" spans="1:6">
      <c r="A82" s="376"/>
      <c r="B82" s="377"/>
      <c r="C82" s="378"/>
      <c r="D82" s="378"/>
      <c r="E82" s="378"/>
      <c r="F82" s="378"/>
    </row>
    <row r="83" spans="1:6">
      <c r="A83" s="376"/>
      <c r="B83" s="377"/>
      <c r="C83" s="378"/>
      <c r="D83" s="378"/>
      <c r="E83" s="378"/>
      <c r="F83" s="378"/>
    </row>
    <row r="84" spans="1:6">
      <c r="A84" s="376"/>
      <c r="B84" s="377"/>
      <c r="C84" s="378"/>
      <c r="D84" s="378"/>
      <c r="E84" s="378"/>
      <c r="F84" s="378"/>
    </row>
    <row r="85" spans="1:6">
      <c r="A85" s="376"/>
      <c r="B85" s="377"/>
      <c r="C85" s="378"/>
      <c r="D85" s="378"/>
      <c r="E85" s="378"/>
      <c r="F85" s="378"/>
    </row>
    <row r="86" spans="1:6">
      <c r="A86" s="376"/>
      <c r="B86" s="377"/>
      <c r="C86" s="378"/>
      <c r="D86" s="378"/>
      <c r="E86" s="378"/>
      <c r="F86" s="378"/>
    </row>
    <row r="87" spans="1:6">
      <c r="A87" s="376"/>
      <c r="B87" s="377"/>
      <c r="C87" s="378"/>
      <c r="D87" s="378"/>
      <c r="E87" s="378"/>
      <c r="F87" s="378"/>
    </row>
    <row r="88" spans="1:6">
      <c r="A88" s="376"/>
      <c r="B88" s="377"/>
      <c r="C88" s="378"/>
      <c r="D88" s="378"/>
      <c r="E88" s="378"/>
      <c r="F88" s="378"/>
    </row>
    <row r="89" spans="1:6">
      <c r="A89" s="376"/>
      <c r="B89" s="377"/>
      <c r="C89" s="378"/>
      <c r="D89" s="378"/>
      <c r="E89" s="378"/>
      <c r="F89" s="378"/>
    </row>
    <row r="90" spans="1:6">
      <c r="A90" s="376"/>
      <c r="B90" s="377"/>
      <c r="C90" s="378"/>
      <c r="D90" s="378"/>
      <c r="E90" s="378"/>
      <c r="F90" s="378"/>
    </row>
    <row r="91" spans="1:6">
      <c r="A91" s="376"/>
      <c r="B91" s="377"/>
      <c r="C91" s="378"/>
      <c r="D91" s="378"/>
      <c r="E91" s="378"/>
      <c r="F91" s="378"/>
    </row>
    <row r="92" spans="1:6">
      <c r="A92" s="376"/>
      <c r="B92" s="377"/>
      <c r="C92" s="378"/>
      <c r="D92" s="378"/>
      <c r="E92" s="378"/>
      <c r="F92" s="378"/>
    </row>
    <row r="93" spans="1:6">
      <c r="A93" s="376"/>
      <c r="B93" s="377"/>
      <c r="C93" s="378"/>
      <c r="D93" s="378"/>
      <c r="E93" s="378"/>
      <c r="F93" s="378"/>
    </row>
    <row r="94" spans="1:6">
      <c r="A94" s="376"/>
      <c r="B94" s="377"/>
      <c r="C94" s="378"/>
      <c r="D94" s="378"/>
      <c r="E94" s="378"/>
      <c r="F94" s="378"/>
    </row>
    <row r="95" spans="1:6">
      <c r="A95" s="376"/>
      <c r="B95" s="377"/>
      <c r="C95" s="378"/>
      <c r="D95" s="378"/>
      <c r="E95" s="378"/>
      <c r="F95" s="378"/>
    </row>
    <row r="96" spans="1:6">
      <c r="A96" s="376"/>
      <c r="B96" s="377"/>
      <c r="C96" s="378"/>
      <c r="D96" s="378"/>
      <c r="E96" s="378"/>
      <c r="F96" s="378"/>
    </row>
    <row r="97" spans="1:6">
      <c r="A97" s="376"/>
      <c r="B97" s="377"/>
      <c r="C97" s="378"/>
      <c r="D97" s="378"/>
      <c r="E97" s="378"/>
      <c r="F97" s="378"/>
    </row>
    <row r="98" spans="1:6">
      <c r="A98" s="376"/>
      <c r="B98" s="377"/>
    </row>
    <row r="99" spans="1:6">
      <c r="A99" s="376"/>
      <c r="B99" s="377"/>
    </row>
    <row r="100" spans="1:6">
      <c r="A100" s="376"/>
      <c r="B100" s="377"/>
    </row>
    <row r="101" spans="1:6">
      <c r="A101" s="376"/>
      <c r="B101" s="377"/>
    </row>
    <row r="102" spans="1:6">
      <c r="A102" s="376"/>
      <c r="B102" s="377"/>
    </row>
    <row r="103" spans="1:6">
      <c r="A103" s="376"/>
      <c r="B103" s="377"/>
    </row>
    <row r="104" spans="1:6">
      <c r="A104" s="376"/>
      <c r="B104" s="377"/>
    </row>
    <row r="105" spans="1:6">
      <c r="A105" s="376"/>
      <c r="B105" s="377"/>
    </row>
    <row r="106" spans="1:6">
      <c r="A106" s="376"/>
      <c r="B106" s="377"/>
    </row>
    <row r="107" spans="1:6">
      <c r="A107" s="376"/>
      <c r="B107" s="377"/>
    </row>
    <row r="108" spans="1:6">
      <c r="A108" s="376"/>
      <c r="B108" s="377"/>
    </row>
    <row r="109" spans="1:6">
      <c r="A109" s="376"/>
      <c r="B109" s="377"/>
    </row>
    <row r="110" spans="1:6">
      <c r="A110" s="376"/>
      <c r="B110" s="377"/>
    </row>
    <row r="111" spans="1:6">
      <c r="A111" s="376"/>
      <c r="B111" s="377"/>
    </row>
    <row r="112" spans="1:6">
      <c r="A112" s="376"/>
      <c r="B112" s="377"/>
    </row>
    <row r="113" spans="1:2">
      <c r="A113" s="376"/>
      <c r="B113" s="377"/>
    </row>
    <row r="114" spans="1:2">
      <c r="A114" s="376"/>
      <c r="B114" s="377"/>
    </row>
    <row r="115" spans="1:2">
      <c r="A115" s="376"/>
      <c r="B115" s="377"/>
    </row>
    <row r="116" spans="1:2">
      <c r="A116" s="376"/>
      <c r="B116" s="377"/>
    </row>
    <row r="117" spans="1:2">
      <c r="A117" s="376"/>
      <c r="B117" s="377"/>
    </row>
    <row r="118" spans="1:2">
      <c r="A118" s="376"/>
      <c r="B118" s="377"/>
    </row>
    <row r="119" spans="1:2">
      <c r="A119" s="376"/>
      <c r="B119" s="377"/>
    </row>
    <row r="120" spans="1:2">
      <c r="A120" s="376"/>
      <c r="B120" s="377"/>
    </row>
    <row r="121" spans="1:2">
      <c r="A121" s="376"/>
      <c r="B121" s="377"/>
    </row>
    <row r="122" spans="1:2">
      <c r="A122" s="376"/>
      <c r="B122" s="377"/>
    </row>
    <row r="123" spans="1:2">
      <c r="A123" s="376"/>
      <c r="B123" s="377"/>
    </row>
    <row r="124" spans="1:2">
      <c r="A124" s="376"/>
      <c r="B124" s="377"/>
    </row>
    <row r="125" spans="1:2">
      <c r="A125" s="376"/>
      <c r="B125" s="377"/>
    </row>
    <row r="126" spans="1:2">
      <c r="A126" s="376"/>
      <c r="B126" s="377"/>
    </row>
    <row r="127" spans="1:2">
      <c r="A127" s="376"/>
      <c r="B127" s="377"/>
    </row>
    <row r="128" spans="1:2">
      <c r="A128" s="376"/>
      <c r="B128" s="377"/>
    </row>
    <row r="129" spans="1:2">
      <c r="A129" s="376"/>
      <c r="B129" s="377"/>
    </row>
    <row r="130" spans="1:2">
      <c r="A130" s="376"/>
      <c r="B130" s="377"/>
    </row>
    <row r="131" spans="1:2">
      <c r="A131" s="376"/>
      <c r="B131" s="377"/>
    </row>
    <row r="132" spans="1:2">
      <c r="A132" s="376"/>
      <c r="B132" s="377"/>
    </row>
    <row r="133" spans="1:2">
      <c r="A133" s="376"/>
      <c r="B133" s="377"/>
    </row>
    <row r="134" spans="1:2">
      <c r="A134" s="376"/>
      <c r="B134" s="377"/>
    </row>
    <row r="135" spans="1:2">
      <c r="A135" s="376"/>
      <c r="B135" s="377"/>
    </row>
    <row r="136" spans="1:2">
      <c r="A136" s="376"/>
      <c r="B136" s="377"/>
    </row>
    <row r="137" spans="1:2">
      <c r="A137" s="376"/>
      <c r="B137" s="377"/>
    </row>
    <row r="138" spans="1:2">
      <c r="A138" s="376"/>
      <c r="B138" s="377"/>
    </row>
    <row r="139" spans="1:2">
      <c r="A139" s="376"/>
      <c r="B139" s="377"/>
    </row>
    <row r="140" spans="1:2">
      <c r="A140" s="376"/>
      <c r="B140" s="377"/>
    </row>
    <row r="141" spans="1:2">
      <c r="A141" s="376"/>
      <c r="B141" s="377"/>
    </row>
    <row r="142" spans="1:2">
      <c r="A142" s="376"/>
      <c r="B142" s="377"/>
    </row>
    <row r="143" spans="1:2">
      <c r="A143" s="376"/>
      <c r="B143" s="377"/>
    </row>
    <row r="144" spans="1:2">
      <c r="A144" s="376"/>
      <c r="B144" s="377"/>
    </row>
    <row r="145" spans="1:2">
      <c r="A145" s="376"/>
      <c r="B145" s="377"/>
    </row>
    <row r="146" spans="1:2">
      <c r="A146" s="376"/>
      <c r="B146" s="377"/>
    </row>
    <row r="147" spans="1:2">
      <c r="A147" s="376"/>
      <c r="B147" s="377"/>
    </row>
  </sheetData>
  <mergeCells count="3">
    <mergeCell ref="A1:O1"/>
    <mergeCell ref="A2:R2"/>
    <mergeCell ref="A64:K64"/>
  </mergeCells>
  <hyperlinks>
    <hyperlink ref="A67" r:id="rId1"/>
    <hyperlink ref="A68" r:id="rId2"/>
  </hyperlinks>
  <pageMargins left="0.15748031496062992" right="0.15748031496062992" top="0.15748031496062992" bottom="0.15748031496062992" header="0.15748031496062992" footer="0.15748031496062992"/>
  <pageSetup paperSize="9" scale="37" orientation="portrait" r:id="rId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0" zoomScaleNormal="100" workbookViewId="0">
      <selection activeCell="E45" sqref="E45"/>
    </sheetView>
  </sheetViews>
  <sheetFormatPr defaultColWidth="9.109375" defaultRowHeight="13.5" customHeight="1"/>
  <cols>
    <col min="1" max="1" width="34.88671875" style="266" customWidth="1"/>
    <col min="2" max="2" width="17.109375" style="266" customWidth="1"/>
    <col min="3" max="3" width="17.44140625" style="266" customWidth="1"/>
    <col min="4" max="4" width="19.88671875" style="266" customWidth="1"/>
    <col min="5" max="5" width="32.5546875" style="266" customWidth="1"/>
    <col min="6" max="6" width="9.44140625" style="298" customWidth="1"/>
    <col min="7" max="7" width="10" style="298" customWidth="1"/>
    <col min="8" max="8" width="9.109375" style="298"/>
    <col min="9" max="9" width="10.33203125" style="298" customWidth="1"/>
    <col min="10" max="10" width="27.33203125" style="298" customWidth="1"/>
    <col min="11" max="16384" width="9.109375" style="298"/>
  </cols>
  <sheetData>
    <row r="1" spans="1:15" ht="13.5" customHeight="1">
      <c r="A1" s="1046" t="s">
        <v>698</v>
      </c>
      <c r="B1" s="1046"/>
      <c r="C1" s="1046"/>
      <c r="D1" s="1046"/>
      <c r="E1" s="1046"/>
      <c r="F1" s="297"/>
      <c r="G1" s="297"/>
      <c r="H1" s="297"/>
      <c r="I1" s="297"/>
      <c r="J1" s="1044" t="s">
        <v>984</v>
      </c>
      <c r="K1" s="1045"/>
      <c r="L1" s="1045"/>
      <c r="M1" s="1045"/>
      <c r="N1" s="1045"/>
      <c r="O1" s="1045"/>
    </row>
    <row r="2" spans="1:15" ht="13.5" customHeight="1">
      <c r="A2" s="1046" t="s">
        <v>699</v>
      </c>
      <c r="B2" s="1046"/>
      <c r="C2" s="1046"/>
      <c r="D2" s="1046"/>
      <c r="E2" s="1046"/>
      <c r="F2" s="297"/>
      <c r="G2" s="297"/>
      <c r="H2" s="297"/>
      <c r="I2" s="297"/>
      <c r="J2" s="459" t="s">
        <v>985</v>
      </c>
      <c r="K2" s="460"/>
      <c r="L2" s="461"/>
      <c r="M2" s="461"/>
      <c r="N2" s="461"/>
      <c r="O2" s="462" t="s">
        <v>986</v>
      </c>
    </row>
    <row r="3" spans="1:15" s="300" customFormat="1" ht="73.5" customHeight="1">
      <c r="A3" s="1047" t="s">
        <v>700</v>
      </c>
      <c r="B3" s="1047"/>
      <c r="C3" s="1047"/>
      <c r="D3" s="1048" t="s">
        <v>701</v>
      </c>
      <c r="E3" s="1048"/>
      <c r="F3" s="1048"/>
      <c r="G3" s="299"/>
      <c r="J3" s="463"/>
      <c r="K3" s="463" t="s">
        <v>987</v>
      </c>
      <c r="L3" s="464" t="s">
        <v>988</v>
      </c>
      <c r="M3" s="464" t="s">
        <v>989</v>
      </c>
      <c r="N3" s="464" t="s">
        <v>990</v>
      </c>
      <c r="O3" s="465"/>
    </row>
    <row r="4" spans="1:15" s="300" customFormat="1" ht="23.25" customHeight="1">
      <c r="A4" s="1036"/>
      <c r="B4" s="1038" t="s">
        <v>702</v>
      </c>
      <c r="C4" s="1040" t="s">
        <v>703</v>
      </c>
      <c r="D4" s="1041"/>
      <c r="E4" s="1042"/>
      <c r="J4" s="466" t="s">
        <v>991</v>
      </c>
      <c r="K4" s="478">
        <v>3.4</v>
      </c>
      <c r="L4" s="467">
        <v>1.9</v>
      </c>
      <c r="M4" s="467">
        <v>1.5</v>
      </c>
      <c r="N4" s="467">
        <v>1</v>
      </c>
      <c r="O4" s="468" t="s">
        <v>992</v>
      </c>
    </row>
    <row r="5" spans="1:15" s="300" customFormat="1" ht="30.75" customHeight="1">
      <c r="A5" s="1037"/>
      <c r="B5" s="1039"/>
      <c r="C5" s="301" t="s">
        <v>704</v>
      </c>
      <c r="D5" s="301" t="s">
        <v>705</v>
      </c>
      <c r="E5" s="1043"/>
      <c r="J5" s="466" t="s">
        <v>993</v>
      </c>
      <c r="K5" s="467">
        <v>3.1</v>
      </c>
      <c r="L5" s="467">
        <v>1.8</v>
      </c>
      <c r="M5" s="467">
        <v>1.4</v>
      </c>
      <c r="N5" s="467">
        <v>0.9</v>
      </c>
      <c r="O5" s="468" t="s">
        <v>994</v>
      </c>
    </row>
    <row r="6" spans="1:15" s="304" customFormat="1" ht="14.25" customHeight="1">
      <c r="A6" s="302" t="s">
        <v>706</v>
      </c>
      <c r="B6" s="303">
        <v>79460</v>
      </c>
      <c r="C6" s="303">
        <v>91399</v>
      </c>
      <c r="D6" s="303">
        <v>58248</v>
      </c>
      <c r="E6" s="302" t="s">
        <v>707</v>
      </c>
      <c r="J6" s="466" t="s">
        <v>995</v>
      </c>
      <c r="K6" s="467">
        <v>3.9</v>
      </c>
      <c r="L6" s="467">
        <v>2</v>
      </c>
      <c r="M6" s="467">
        <v>1.9</v>
      </c>
      <c r="N6" s="467">
        <v>1.3</v>
      </c>
      <c r="O6" s="468" t="s">
        <v>996</v>
      </c>
    </row>
    <row r="7" spans="1:15" s="306" customFormat="1" ht="12" customHeight="1">
      <c r="A7" s="267" t="s">
        <v>708</v>
      </c>
      <c r="B7" s="303">
        <v>42298</v>
      </c>
      <c r="C7" s="303">
        <v>46071</v>
      </c>
      <c r="D7" s="303">
        <v>35594</v>
      </c>
      <c r="E7" s="305" t="s">
        <v>709</v>
      </c>
      <c r="J7" s="469" t="s">
        <v>997</v>
      </c>
      <c r="K7" s="467"/>
      <c r="L7" s="467"/>
      <c r="M7" s="467"/>
      <c r="N7" s="467"/>
      <c r="O7" s="470" t="s">
        <v>998</v>
      </c>
    </row>
    <row r="8" spans="1:15" s="306" customFormat="1" ht="12" customHeight="1">
      <c r="A8" s="267" t="s">
        <v>710</v>
      </c>
      <c r="B8" s="303">
        <v>2105</v>
      </c>
      <c r="C8" s="303">
        <v>2780</v>
      </c>
      <c r="D8" s="303">
        <v>905</v>
      </c>
      <c r="E8" s="305" t="s">
        <v>711</v>
      </c>
      <c r="J8" s="466" t="s">
        <v>999</v>
      </c>
      <c r="K8" s="467">
        <v>1</v>
      </c>
      <c r="L8" s="467">
        <v>0.9</v>
      </c>
      <c r="M8" s="467">
        <v>0.1</v>
      </c>
      <c r="N8" s="471" t="s">
        <v>1000</v>
      </c>
      <c r="O8" s="468" t="s">
        <v>1001</v>
      </c>
    </row>
    <row r="9" spans="1:15" s="304" customFormat="1" ht="12" customHeight="1">
      <c r="A9" s="267" t="s">
        <v>712</v>
      </c>
      <c r="B9" s="303">
        <v>2660</v>
      </c>
      <c r="C9" s="303">
        <v>3417</v>
      </c>
      <c r="D9" s="303">
        <v>1315</v>
      </c>
      <c r="E9" s="267" t="s">
        <v>713</v>
      </c>
      <c r="J9" s="466" t="s">
        <v>1002</v>
      </c>
      <c r="K9" s="467">
        <v>2</v>
      </c>
      <c r="L9" s="467">
        <v>1.2</v>
      </c>
      <c r="M9" s="467">
        <v>0.8</v>
      </c>
      <c r="N9" s="467">
        <v>0.1</v>
      </c>
      <c r="O9" s="468" t="s">
        <v>1003</v>
      </c>
    </row>
    <row r="10" spans="1:15" s="304" customFormat="1" ht="12" customHeight="1">
      <c r="A10" s="267" t="s">
        <v>714</v>
      </c>
      <c r="B10" s="303">
        <v>3566</v>
      </c>
      <c r="C10" s="303">
        <v>3763</v>
      </c>
      <c r="D10" s="303">
        <v>3217</v>
      </c>
      <c r="E10" s="267" t="s">
        <v>715</v>
      </c>
      <c r="J10" s="466" t="s">
        <v>1004</v>
      </c>
      <c r="K10" s="467">
        <v>3</v>
      </c>
      <c r="L10" s="467">
        <v>1.6</v>
      </c>
      <c r="M10" s="467">
        <v>1.4</v>
      </c>
      <c r="N10" s="467">
        <v>0.6</v>
      </c>
      <c r="O10" s="468" t="s">
        <v>1005</v>
      </c>
    </row>
    <row r="11" spans="1:15" s="304" customFormat="1" ht="12" customHeight="1">
      <c r="A11" s="267" t="s">
        <v>716</v>
      </c>
      <c r="B11" s="303">
        <v>17616</v>
      </c>
      <c r="C11" s="303">
        <v>22949</v>
      </c>
      <c r="D11" s="303">
        <v>8140</v>
      </c>
      <c r="E11" s="267" t="s">
        <v>452</v>
      </c>
      <c r="J11" s="466" t="s">
        <v>1006</v>
      </c>
      <c r="K11" s="467">
        <v>4</v>
      </c>
      <c r="L11" s="467">
        <v>2.1</v>
      </c>
      <c r="M11" s="467">
        <v>1.9</v>
      </c>
      <c r="N11" s="467">
        <v>1.4</v>
      </c>
      <c r="O11" s="468" t="s">
        <v>1007</v>
      </c>
    </row>
    <row r="12" spans="1:15" s="307" customFormat="1" ht="12" customHeight="1">
      <c r="A12" s="267" t="s">
        <v>717</v>
      </c>
      <c r="B12" s="303">
        <v>6051</v>
      </c>
      <c r="C12" s="303">
        <v>7045</v>
      </c>
      <c r="D12" s="303">
        <v>4285</v>
      </c>
      <c r="E12" s="267" t="s">
        <v>718</v>
      </c>
      <c r="J12" s="466" t="s">
        <v>1008</v>
      </c>
      <c r="K12" s="467">
        <v>5.9</v>
      </c>
      <c r="L12" s="467">
        <v>3</v>
      </c>
      <c r="M12" s="467">
        <v>2.9</v>
      </c>
      <c r="N12" s="467">
        <v>2.6</v>
      </c>
      <c r="O12" s="468" t="s">
        <v>1009</v>
      </c>
    </row>
    <row r="13" spans="1:15" s="307" customFormat="1" ht="12" customHeight="1">
      <c r="A13" s="267" t="s">
        <v>355</v>
      </c>
      <c r="B13" s="308">
        <v>4567</v>
      </c>
      <c r="C13" s="308">
        <v>4774</v>
      </c>
      <c r="D13" s="308">
        <v>4200</v>
      </c>
      <c r="E13" s="267" t="s">
        <v>719</v>
      </c>
      <c r="J13" s="469" t="s">
        <v>1010</v>
      </c>
      <c r="K13" s="467"/>
      <c r="L13" s="467"/>
      <c r="M13" s="467"/>
      <c r="N13" s="467"/>
      <c r="O13" s="470" t="s">
        <v>1011</v>
      </c>
    </row>
    <row r="14" spans="1:15" s="307" customFormat="1" ht="12" customHeight="1">
      <c r="A14" s="309" t="s">
        <v>720</v>
      </c>
      <c r="B14" s="310">
        <v>597</v>
      </c>
      <c r="C14" s="310">
        <v>600</v>
      </c>
      <c r="D14" s="310">
        <v>592</v>
      </c>
      <c r="E14" s="309" t="s">
        <v>721</v>
      </c>
      <c r="J14" s="472" t="s">
        <v>1012</v>
      </c>
      <c r="K14" s="467">
        <v>4.7</v>
      </c>
      <c r="L14" s="467">
        <v>2.5</v>
      </c>
      <c r="M14" s="467">
        <v>2.2000000000000002</v>
      </c>
      <c r="N14" s="467">
        <v>2</v>
      </c>
      <c r="O14" s="473" t="s">
        <v>1013</v>
      </c>
    </row>
    <row r="15" spans="1:15" ht="13.5" customHeight="1">
      <c r="A15" s="5"/>
      <c r="B15" s="5"/>
      <c r="C15" s="5"/>
      <c r="D15" s="5"/>
      <c r="E15" s="5"/>
      <c r="J15" s="466" t="s">
        <v>1014</v>
      </c>
      <c r="K15" s="467">
        <v>1</v>
      </c>
      <c r="L15" s="467">
        <v>0.9</v>
      </c>
      <c r="M15" s="467">
        <v>0.1</v>
      </c>
      <c r="N15" s="471" t="s">
        <v>1000</v>
      </c>
      <c r="O15" s="468" t="s">
        <v>1015</v>
      </c>
    </row>
    <row r="16" spans="1:15" ht="13.5" customHeight="1">
      <c r="A16" s="453" t="s">
        <v>979</v>
      </c>
      <c r="B16" s="454">
        <v>3.4</v>
      </c>
      <c r="J16" s="466" t="s">
        <v>1016</v>
      </c>
      <c r="K16" s="467">
        <v>2.5</v>
      </c>
      <c r="L16" s="467">
        <v>1.3</v>
      </c>
      <c r="M16" s="467">
        <v>1.2</v>
      </c>
      <c r="N16" s="471" t="s">
        <v>1000</v>
      </c>
      <c r="O16" s="474" t="s">
        <v>1017</v>
      </c>
    </row>
    <row r="17" spans="1:15" ht="13.5" customHeight="1">
      <c r="A17" s="453" t="s">
        <v>1052</v>
      </c>
      <c r="B17" s="454">
        <v>18879.552</v>
      </c>
      <c r="J17" s="475"/>
      <c r="K17" s="475"/>
      <c r="L17" s="475"/>
      <c r="M17" s="475"/>
      <c r="N17" s="475"/>
      <c r="O17" s="476"/>
    </row>
    <row r="18" spans="1:15" ht="13.5" customHeight="1">
      <c r="A18" s="453" t="s">
        <v>980</v>
      </c>
      <c r="B18" s="454">
        <f>B17/B16</f>
        <v>5552.8094117647061</v>
      </c>
      <c r="J18" s="477"/>
      <c r="K18" s="477"/>
      <c r="L18" s="477"/>
      <c r="M18" s="477"/>
      <c r="N18" s="477"/>
      <c r="O18" s="477"/>
    </row>
    <row r="19" spans="1:15" ht="13.5" customHeight="1">
      <c r="A19" s="455"/>
      <c r="B19" s="455"/>
      <c r="C19" s="455"/>
      <c r="D19" s="455"/>
      <c r="E19" s="455"/>
    </row>
    <row r="20" spans="1:15" ht="13.5" customHeight="1">
      <c r="A20" s="455"/>
      <c r="B20" s="455"/>
      <c r="C20" s="455"/>
      <c r="D20" s="455"/>
      <c r="E20" s="455"/>
    </row>
    <row r="21" spans="1:15" ht="13.5" customHeight="1">
      <c r="A21" s="456" t="s">
        <v>983</v>
      </c>
      <c r="B21" s="457">
        <f>SUM(B22:B29)</f>
        <v>441226235.8588236</v>
      </c>
      <c r="C21" s="455"/>
      <c r="D21" s="455"/>
      <c r="E21" s="455"/>
    </row>
    <row r="22" spans="1:15" ht="13.5" customHeight="1">
      <c r="A22" s="453" t="s">
        <v>709</v>
      </c>
      <c r="B22" s="458">
        <f>B7*$B$18</f>
        <v>234872732.49882352</v>
      </c>
      <c r="C22" s="455"/>
      <c r="D22" s="455"/>
      <c r="E22" s="455"/>
    </row>
    <row r="23" spans="1:15" ht="13.5" customHeight="1">
      <c r="A23" s="453" t="s">
        <v>711</v>
      </c>
      <c r="B23" s="458">
        <f t="shared" ref="B23:B29" si="0">B8*$B$18</f>
        <v>11688663.811764706</v>
      </c>
      <c r="C23" s="455"/>
      <c r="D23" s="455"/>
      <c r="E23" s="455"/>
    </row>
    <row r="24" spans="1:15" ht="13.5" customHeight="1">
      <c r="A24" s="453" t="s">
        <v>713</v>
      </c>
      <c r="B24" s="458">
        <f t="shared" si="0"/>
        <v>14770473.035294117</v>
      </c>
      <c r="C24" s="455"/>
      <c r="D24" s="455"/>
      <c r="E24" s="455"/>
    </row>
    <row r="25" spans="1:15" ht="13.5" customHeight="1">
      <c r="A25" s="453" t="s">
        <v>715</v>
      </c>
      <c r="B25" s="458">
        <f t="shared" si="0"/>
        <v>19801318.362352941</v>
      </c>
      <c r="C25" s="455"/>
      <c r="D25" s="455"/>
      <c r="E25" s="455"/>
    </row>
    <row r="26" spans="1:15" ht="13.5" customHeight="1">
      <c r="A26" s="453" t="s">
        <v>452</v>
      </c>
      <c r="B26" s="458">
        <f t="shared" si="0"/>
        <v>97818290.597647056</v>
      </c>
      <c r="C26" s="455"/>
      <c r="D26" s="455"/>
      <c r="E26" s="455"/>
    </row>
    <row r="27" spans="1:15" ht="13.5" customHeight="1">
      <c r="A27" s="479" t="s">
        <v>718</v>
      </c>
      <c r="B27" s="480">
        <f t="shared" si="0"/>
        <v>33600049.750588238</v>
      </c>
      <c r="C27" s="481" t="s">
        <v>414</v>
      </c>
      <c r="D27" s="481" t="s">
        <v>981</v>
      </c>
      <c r="E27" s="455"/>
    </row>
    <row r="28" spans="1:15" ht="13.5" customHeight="1">
      <c r="A28" s="453" t="s">
        <v>719</v>
      </c>
      <c r="B28" s="458">
        <f t="shared" si="0"/>
        <v>25359680.583529413</v>
      </c>
      <c r="C28"/>
      <c r="D28"/>
      <c r="E28" s="455"/>
    </row>
    <row r="29" spans="1:15" ht="13.5" customHeight="1">
      <c r="A29" s="479" t="s">
        <v>721</v>
      </c>
      <c r="B29" s="480">
        <f t="shared" si="0"/>
        <v>3315027.2188235293</v>
      </c>
      <c r="C29" s="481" t="s">
        <v>405</v>
      </c>
      <c r="D29" s="481" t="s">
        <v>982</v>
      </c>
      <c r="E29" s="455"/>
    </row>
    <row r="30" spans="1:15" ht="13.5" customHeight="1">
      <c r="A30" s="455"/>
      <c r="B30" s="455"/>
      <c r="C30" s="455"/>
      <c r="D30" s="455"/>
      <c r="E30" s="455"/>
    </row>
    <row r="31" spans="1:15" ht="13.5" customHeight="1">
      <c r="A31" s="455"/>
      <c r="B31" s="455"/>
      <c r="C31" s="455"/>
      <c r="D31" s="455"/>
      <c r="E31" s="455"/>
    </row>
    <row r="32" spans="1:15" ht="13.5" customHeight="1">
      <c r="A32" s="455" t="s">
        <v>1108</v>
      </c>
      <c r="B32" s="455"/>
      <c r="C32" s="455"/>
      <c r="D32" s="455"/>
      <c r="E32" s="455"/>
    </row>
    <row r="33" spans="1:5" ht="13.5" customHeight="1">
      <c r="A33" s="568" t="s">
        <v>1109</v>
      </c>
      <c r="B33" s="455"/>
      <c r="C33" s="455"/>
      <c r="D33" s="455"/>
      <c r="E33" s="455"/>
    </row>
  </sheetData>
  <mergeCells count="9">
    <mergeCell ref="A4:A5"/>
    <mergeCell ref="B4:B5"/>
    <mergeCell ref="C4:D4"/>
    <mergeCell ref="E4:E5"/>
    <mergeCell ref="J1:O1"/>
    <mergeCell ref="A1:E1"/>
    <mergeCell ref="A2:E2"/>
    <mergeCell ref="A3:C3"/>
    <mergeCell ref="D3:F3"/>
  </mergeCells>
  <hyperlinks>
    <hyperlink ref="A33" r:id="rId1"/>
  </hyperlinks>
  <pageMargins left="0.7" right="0.7" top="0.75" bottom="0.75" header="0.3" footer="0.3"/>
  <pageSetup paperSize="9" orientation="landscape" r:id="rId2"/>
  <headerFooter>
    <oddFooter>&amp;R&amp;"-,обычный"&amp;8 36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activeCell="D73" sqref="D73"/>
    </sheetView>
  </sheetViews>
  <sheetFormatPr defaultRowHeight="13.2"/>
  <cols>
    <col min="1" max="1" width="32.33203125" style="279" customWidth="1"/>
    <col min="2" max="2" width="18.6640625" style="271" customWidth="1"/>
    <col min="3" max="3" width="13.5546875" style="279" customWidth="1"/>
    <col min="4" max="4" width="12.88671875" style="279" customWidth="1"/>
    <col min="5" max="5" width="12.44140625" style="279" customWidth="1"/>
    <col min="6" max="6" width="12.109375" style="279" customWidth="1"/>
    <col min="7" max="7" width="30.6640625" style="279" customWidth="1"/>
    <col min="8" max="8" width="15" style="279" customWidth="1"/>
    <col min="9" max="9" width="11.5546875" style="272" bestFit="1" customWidth="1"/>
    <col min="10" max="10" width="14.5546875" style="272" customWidth="1"/>
    <col min="11" max="11" width="13.44140625" style="273" bestFit="1" customWidth="1"/>
    <col min="12" max="12" width="13.5546875" style="273" customWidth="1"/>
    <col min="13" max="256" width="9.109375" style="273"/>
    <col min="257" max="257" width="32.33203125" style="273" customWidth="1"/>
    <col min="258" max="258" width="18.6640625" style="273" customWidth="1"/>
    <col min="259" max="259" width="13.5546875" style="273" customWidth="1"/>
    <col min="260" max="260" width="12.88671875" style="273" customWidth="1"/>
    <col min="261" max="261" width="12.44140625" style="273" customWidth="1"/>
    <col min="262" max="262" width="12.109375" style="273" customWidth="1"/>
    <col min="263" max="263" width="30.6640625" style="273" customWidth="1"/>
    <col min="264" max="264" width="15" style="273" customWidth="1"/>
    <col min="265" max="265" width="11.5546875" style="273" bestFit="1" customWidth="1"/>
    <col min="266" max="266" width="10.88671875" style="273" customWidth="1"/>
    <col min="267" max="267" width="10.5546875" style="273" bestFit="1" customWidth="1"/>
    <col min="268" max="512" width="9.109375" style="273"/>
    <col min="513" max="513" width="32.33203125" style="273" customWidth="1"/>
    <col min="514" max="514" width="18.6640625" style="273" customWidth="1"/>
    <col min="515" max="515" width="13.5546875" style="273" customWidth="1"/>
    <col min="516" max="516" width="12.88671875" style="273" customWidth="1"/>
    <col min="517" max="517" width="12.44140625" style="273" customWidth="1"/>
    <col min="518" max="518" width="12.109375" style="273" customWidth="1"/>
    <col min="519" max="519" width="30.6640625" style="273" customWidth="1"/>
    <col min="520" max="520" width="15" style="273" customWidth="1"/>
    <col min="521" max="521" width="11.5546875" style="273" bestFit="1" customWidth="1"/>
    <col min="522" max="522" width="10.88671875" style="273" customWidth="1"/>
    <col min="523" max="523" width="10.5546875" style="273" bestFit="1" customWidth="1"/>
    <col min="524" max="768" width="9.109375" style="273"/>
    <col min="769" max="769" width="32.33203125" style="273" customWidth="1"/>
    <col min="770" max="770" width="18.6640625" style="273" customWidth="1"/>
    <col min="771" max="771" width="13.5546875" style="273" customWidth="1"/>
    <col min="772" max="772" width="12.88671875" style="273" customWidth="1"/>
    <col min="773" max="773" width="12.44140625" style="273" customWidth="1"/>
    <col min="774" max="774" width="12.109375" style="273" customWidth="1"/>
    <col min="775" max="775" width="30.6640625" style="273" customWidth="1"/>
    <col min="776" max="776" width="15" style="273" customWidth="1"/>
    <col min="777" max="777" width="11.5546875" style="273" bestFit="1" customWidth="1"/>
    <col min="778" max="778" width="10.88671875" style="273" customWidth="1"/>
    <col min="779" max="779" width="10.5546875" style="273" bestFit="1" customWidth="1"/>
    <col min="780" max="1024" width="9.109375" style="273"/>
    <col min="1025" max="1025" width="32.33203125" style="273" customWidth="1"/>
    <col min="1026" max="1026" width="18.6640625" style="273" customWidth="1"/>
    <col min="1027" max="1027" width="13.5546875" style="273" customWidth="1"/>
    <col min="1028" max="1028" width="12.88671875" style="273" customWidth="1"/>
    <col min="1029" max="1029" width="12.44140625" style="273" customWidth="1"/>
    <col min="1030" max="1030" width="12.109375" style="273" customWidth="1"/>
    <col min="1031" max="1031" width="30.6640625" style="273" customWidth="1"/>
    <col min="1032" max="1032" width="15" style="273" customWidth="1"/>
    <col min="1033" max="1033" width="11.5546875" style="273" bestFit="1" customWidth="1"/>
    <col min="1034" max="1034" width="10.88671875" style="273" customWidth="1"/>
    <col min="1035" max="1035" width="10.5546875" style="273" bestFit="1" customWidth="1"/>
    <col min="1036" max="1280" width="9.109375" style="273"/>
    <col min="1281" max="1281" width="32.33203125" style="273" customWidth="1"/>
    <col min="1282" max="1282" width="18.6640625" style="273" customWidth="1"/>
    <col min="1283" max="1283" width="13.5546875" style="273" customWidth="1"/>
    <col min="1284" max="1284" width="12.88671875" style="273" customWidth="1"/>
    <col min="1285" max="1285" width="12.44140625" style="273" customWidth="1"/>
    <col min="1286" max="1286" width="12.109375" style="273" customWidth="1"/>
    <col min="1287" max="1287" width="30.6640625" style="273" customWidth="1"/>
    <col min="1288" max="1288" width="15" style="273" customWidth="1"/>
    <col min="1289" max="1289" width="11.5546875" style="273" bestFit="1" customWidth="1"/>
    <col min="1290" max="1290" width="10.88671875" style="273" customWidth="1"/>
    <col min="1291" max="1291" width="10.5546875" style="273" bestFit="1" customWidth="1"/>
    <col min="1292" max="1536" width="9.109375" style="273"/>
    <col min="1537" max="1537" width="32.33203125" style="273" customWidth="1"/>
    <col min="1538" max="1538" width="18.6640625" style="273" customWidth="1"/>
    <col min="1539" max="1539" width="13.5546875" style="273" customWidth="1"/>
    <col min="1540" max="1540" width="12.88671875" style="273" customWidth="1"/>
    <col min="1541" max="1541" width="12.44140625" style="273" customWidth="1"/>
    <col min="1542" max="1542" width="12.109375" style="273" customWidth="1"/>
    <col min="1543" max="1543" width="30.6640625" style="273" customWidth="1"/>
    <col min="1544" max="1544" width="15" style="273" customWidth="1"/>
    <col min="1545" max="1545" width="11.5546875" style="273" bestFit="1" customWidth="1"/>
    <col min="1546" max="1546" width="10.88671875" style="273" customWidth="1"/>
    <col min="1547" max="1547" width="10.5546875" style="273" bestFit="1" customWidth="1"/>
    <col min="1548" max="1792" width="9.109375" style="273"/>
    <col min="1793" max="1793" width="32.33203125" style="273" customWidth="1"/>
    <col min="1794" max="1794" width="18.6640625" style="273" customWidth="1"/>
    <col min="1795" max="1795" width="13.5546875" style="273" customWidth="1"/>
    <col min="1796" max="1796" width="12.88671875" style="273" customWidth="1"/>
    <col min="1797" max="1797" width="12.44140625" style="273" customWidth="1"/>
    <col min="1798" max="1798" width="12.109375" style="273" customWidth="1"/>
    <col min="1799" max="1799" width="30.6640625" style="273" customWidth="1"/>
    <col min="1800" max="1800" width="15" style="273" customWidth="1"/>
    <col min="1801" max="1801" width="11.5546875" style="273" bestFit="1" customWidth="1"/>
    <col min="1802" max="1802" width="10.88671875" style="273" customWidth="1"/>
    <col min="1803" max="1803" width="10.5546875" style="273" bestFit="1" customWidth="1"/>
    <col min="1804" max="2048" width="9.109375" style="273"/>
    <col min="2049" max="2049" width="32.33203125" style="273" customWidth="1"/>
    <col min="2050" max="2050" width="18.6640625" style="273" customWidth="1"/>
    <col min="2051" max="2051" width="13.5546875" style="273" customWidth="1"/>
    <col min="2052" max="2052" width="12.88671875" style="273" customWidth="1"/>
    <col min="2053" max="2053" width="12.44140625" style="273" customWidth="1"/>
    <col min="2054" max="2054" width="12.109375" style="273" customWidth="1"/>
    <col min="2055" max="2055" width="30.6640625" style="273" customWidth="1"/>
    <col min="2056" max="2056" width="15" style="273" customWidth="1"/>
    <col min="2057" max="2057" width="11.5546875" style="273" bestFit="1" customWidth="1"/>
    <col min="2058" max="2058" width="10.88671875" style="273" customWidth="1"/>
    <col min="2059" max="2059" width="10.5546875" style="273" bestFit="1" customWidth="1"/>
    <col min="2060" max="2304" width="9.109375" style="273"/>
    <col min="2305" max="2305" width="32.33203125" style="273" customWidth="1"/>
    <col min="2306" max="2306" width="18.6640625" style="273" customWidth="1"/>
    <col min="2307" max="2307" width="13.5546875" style="273" customWidth="1"/>
    <col min="2308" max="2308" width="12.88671875" style="273" customWidth="1"/>
    <col min="2309" max="2309" width="12.44140625" style="273" customWidth="1"/>
    <col min="2310" max="2310" width="12.109375" style="273" customWidth="1"/>
    <col min="2311" max="2311" width="30.6640625" style="273" customWidth="1"/>
    <col min="2312" max="2312" width="15" style="273" customWidth="1"/>
    <col min="2313" max="2313" width="11.5546875" style="273" bestFit="1" customWidth="1"/>
    <col min="2314" max="2314" width="10.88671875" style="273" customWidth="1"/>
    <col min="2315" max="2315" width="10.5546875" style="273" bestFit="1" customWidth="1"/>
    <col min="2316" max="2560" width="9.109375" style="273"/>
    <col min="2561" max="2561" width="32.33203125" style="273" customWidth="1"/>
    <col min="2562" max="2562" width="18.6640625" style="273" customWidth="1"/>
    <col min="2563" max="2563" width="13.5546875" style="273" customWidth="1"/>
    <col min="2564" max="2564" width="12.88671875" style="273" customWidth="1"/>
    <col min="2565" max="2565" width="12.44140625" style="273" customWidth="1"/>
    <col min="2566" max="2566" width="12.109375" style="273" customWidth="1"/>
    <col min="2567" max="2567" width="30.6640625" style="273" customWidth="1"/>
    <col min="2568" max="2568" width="15" style="273" customWidth="1"/>
    <col min="2569" max="2569" width="11.5546875" style="273" bestFit="1" customWidth="1"/>
    <col min="2570" max="2570" width="10.88671875" style="273" customWidth="1"/>
    <col min="2571" max="2571" width="10.5546875" style="273" bestFit="1" customWidth="1"/>
    <col min="2572" max="2816" width="9.109375" style="273"/>
    <col min="2817" max="2817" width="32.33203125" style="273" customWidth="1"/>
    <col min="2818" max="2818" width="18.6640625" style="273" customWidth="1"/>
    <col min="2819" max="2819" width="13.5546875" style="273" customWidth="1"/>
    <col min="2820" max="2820" width="12.88671875" style="273" customWidth="1"/>
    <col min="2821" max="2821" width="12.44140625" style="273" customWidth="1"/>
    <col min="2822" max="2822" width="12.109375" style="273" customWidth="1"/>
    <col min="2823" max="2823" width="30.6640625" style="273" customWidth="1"/>
    <col min="2824" max="2824" width="15" style="273" customWidth="1"/>
    <col min="2825" max="2825" width="11.5546875" style="273" bestFit="1" customWidth="1"/>
    <col min="2826" max="2826" width="10.88671875" style="273" customWidth="1"/>
    <col min="2827" max="2827" width="10.5546875" style="273" bestFit="1" customWidth="1"/>
    <col min="2828" max="3072" width="9.109375" style="273"/>
    <col min="3073" max="3073" width="32.33203125" style="273" customWidth="1"/>
    <col min="3074" max="3074" width="18.6640625" style="273" customWidth="1"/>
    <col min="3075" max="3075" width="13.5546875" style="273" customWidth="1"/>
    <col min="3076" max="3076" width="12.88671875" style="273" customWidth="1"/>
    <col min="3077" max="3077" width="12.44140625" style="273" customWidth="1"/>
    <col min="3078" max="3078" width="12.109375" style="273" customWidth="1"/>
    <col min="3079" max="3079" width="30.6640625" style="273" customWidth="1"/>
    <col min="3080" max="3080" width="15" style="273" customWidth="1"/>
    <col min="3081" max="3081" width="11.5546875" style="273" bestFit="1" customWidth="1"/>
    <col min="3082" max="3082" width="10.88671875" style="273" customWidth="1"/>
    <col min="3083" max="3083" width="10.5546875" style="273" bestFit="1" customWidth="1"/>
    <col min="3084" max="3328" width="9.109375" style="273"/>
    <col min="3329" max="3329" width="32.33203125" style="273" customWidth="1"/>
    <col min="3330" max="3330" width="18.6640625" style="273" customWidth="1"/>
    <col min="3331" max="3331" width="13.5546875" style="273" customWidth="1"/>
    <col min="3332" max="3332" width="12.88671875" style="273" customWidth="1"/>
    <col min="3333" max="3333" width="12.44140625" style="273" customWidth="1"/>
    <col min="3334" max="3334" width="12.109375" style="273" customWidth="1"/>
    <col min="3335" max="3335" width="30.6640625" style="273" customWidth="1"/>
    <col min="3336" max="3336" width="15" style="273" customWidth="1"/>
    <col min="3337" max="3337" width="11.5546875" style="273" bestFit="1" customWidth="1"/>
    <col min="3338" max="3338" width="10.88671875" style="273" customWidth="1"/>
    <col min="3339" max="3339" width="10.5546875" style="273" bestFit="1" customWidth="1"/>
    <col min="3340" max="3584" width="9.109375" style="273"/>
    <col min="3585" max="3585" width="32.33203125" style="273" customWidth="1"/>
    <col min="3586" max="3586" width="18.6640625" style="273" customWidth="1"/>
    <col min="3587" max="3587" width="13.5546875" style="273" customWidth="1"/>
    <col min="3588" max="3588" width="12.88671875" style="273" customWidth="1"/>
    <col min="3589" max="3589" width="12.44140625" style="273" customWidth="1"/>
    <col min="3590" max="3590" width="12.109375" style="273" customWidth="1"/>
    <col min="3591" max="3591" width="30.6640625" style="273" customWidth="1"/>
    <col min="3592" max="3592" width="15" style="273" customWidth="1"/>
    <col min="3593" max="3593" width="11.5546875" style="273" bestFit="1" customWidth="1"/>
    <col min="3594" max="3594" width="10.88671875" style="273" customWidth="1"/>
    <col min="3595" max="3595" width="10.5546875" style="273" bestFit="1" customWidth="1"/>
    <col min="3596" max="3840" width="9.109375" style="273"/>
    <col min="3841" max="3841" width="32.33203125" style="273" customWidth="1"/>
    <col min="3842" max="3842" width="18.6640625" style="273" customWidth="1"/>
    <col min="3843" max="3843" width="13.5546875" style="273" customWidth="1"/>
    <col min="3844" max="3844" width="12.88671875" style="273" customWidth="1"/>
    <col min="3845" max="3845" width="12.44140625" style="273" customWidth="1"/>
    <col min="3846" max="3846" width="12.109375" style="273" customWidth="1"/>
    <col min="3847" max="3847" width="30.6640625" style="273" customWidth="1"/>
    <col min="3848" max="3848" width="15" style="273" customWidth="1"/>
    <col min="3849" max="3849" width="11.5546875" style="273" bestFit="1" customWidth="1"/>
    <col min="3850" max="3850" width="10.88671875" style="273" customWidth="1"/>
    <col min="3851" max="3851" width="10.5546875" style="273" bestFit="1" customWidth="1"/>
    <col min="3852" max="4096" width="9.109375" style="273"/>
    <col min="4097" max="4097" width="32.33203125" style="273" customWidth="1"/>
    <col min="4098" max="4098" width="18.6640625" style="273" customWidth="1"/>
    <col min="4099" max="4099" width="13.5546875" style="273" customWidth="1"/>
    <col min="4100" max="4100" width="12.88671875" style="273" customWidth="1"/>
    <col min="4101" max="4101" width="12.44140625" style="273" customWidth="1"/>
    <col min="4102" max="4102" width="12.109375" style="273" customWidth="1"/>
    <col min="4103" max="4103" width="30.6640625" style="273" customWidth="1"/>
    <col min="4104" max="4104" width="15" style="273" customWidth="1"/>
    <col min="4105" max="4105" width="11.5546875" style="273" bestFit="1" customWidth="1"/>
    <col min="4106" max="4106" width="10.88671875" style="273" customWidth="1"/>
    <col min="4107" max="4107" width="10.5546875" style="273" bestFit="1" customWidth="1"/>
    <col min="4108" max="4352" width="9.109375" style="273"/>
    <col min="4353" max="4353" width="32.33203125" style="273" customWidth="1"/>
    <col min="4354" max="4354" width="18.6640625" style="273" customWidth="1"/>
    <col min="4355" max="4355" width="13.5546875" style="273" customWidth="1"/>
    <col min="4356" max="4356" width="12.88671875" style="273" customWidth="1"/>
    <col min="4357" max="4357" width="12.44140625" style="273" customWidth="1"/>
    <col min="4358" max="4358" width="12.109375" style="273" customWidth="1"/>
    <col min="4359" max="4359" width="30.6640625" style="273" customWidth="1"/>
    <col min="4360" max="4360" width="15" style="273" customWidth="1"/>
    <col min="4361" max="4361" width="11.5546875" style="273" bestFit="1" customWidth="1"/>
    <col min="4362" max="4362" width="10.88671875" style="273" customWidth="1"/>
    <col min="4363" max="4363" width="10.5546875" style="273" bestFit="1" customWidth="1"/>
    <col min="4364" max="4608" width="9.109375" style="273"/>
    <col min="4609" max="4609" width="32.33203125" style="273" customWidth="1"/>
    <col min="4610" max="4610" width="18.6640625" style="273" customWidth="1"/>
    <col min="4611" max="4611" width="13.5546875" style="273" customWidth="1"/>
    <col min="4612" max="4612" width="12.88671875" style="273" customWidth="1"/>
    <col min="4613" max="4613" width="12.44140625" style="273" customWidth="1"/>
    <col min="4614" max="4614" width="12.109375" style="273" customWidth="1"/>
    <col min="4615" max="4615" width="30.6640625" style="273" customWidth="1"/>
    <col min="4616" max="4616" width="15" style="273" customWidth="1"/>
    <col min="4617" max="4617" width="11.5546875" style="273" bestFit="1" customWidth="1"/>
    <col min="4618" max="4618" width="10.88671875" style="273" customWidth="1"/>
    <col min="4619" max="4619" width="10.5546875" style="273" bestFit="1" customWidth="1"/>
    <col min="4620" max="4864" width="9.109375" style="273"/>
    <col min="4865" max="4865" width="32.33203125" style="273" customWidth="1"/>
    <col min="4866" max="4866" width="18.6640625" style="273" customWidth="1"/>
    <col min="4867" max="4867" width="13.5546875" style="273" customWidth="1"/>
    <col min="4868" max="4868" width="12.88671875" style="273" customWidth="1"/>
    <col min="4869" max="4869" width="12.44140625" style="273" customWidth="1"/>
    <col min="4870" max="4870" width="12.109375" style="273" customWidth="1"/>
    <col min="4871" max="4871" width="30.6640625" style="273" customWidth="1"/>
    <col min="4872" max="4872" width="15" style="273" customWidth="1"/>
    <col min="4873" max="4873" width="11.5546875" style="273" bestFit="1" customWidth="1"/>
    <col min="4874" max="4874" width="10.88671875" style="273" customWidth="1"/>
    <col min="4875" max="4875" width="10.5546875" style="273" bestFit="1" customWidth="1"/>
    <col min="4876" max="5120" width="9.109375" style="273"/>
    <col min="5121" max="5121" width="32.33203125" style="273" customWidth="1"/>
    <col min="5122" max="5122" width="18.6640625" style="273" customWidth="1"/>
    <col min="5123" max="5123" width="13.5546875" style="273" customWidth="1"/>
    <col min="5124" max="5124" width="12.88671875" style="273" customWidth="1"/>
    <col min="5125" max="5125" width="12.44140625" style="273" customWidth="1"/>
    <col min="5126" max="5126" width="12.109375" style="273" customWidth="1"/>
    <col min="5127" max="5127" width="30.6640625" style="273" customWidth="1"/>
    <col min="5128" max="5128" width="15" style="273" customWidth="1"/>
    <col min="5129" max="5129" width="11.5546875" style="273" bestFit="1" customWidth="1"/>
    <col min="5130" max="5130" width="10.88671875" style="273" customWidth="1"/>
    <col min="5131" max="5131" width="10.5546875" style="273" bestFit="1" customWidth="1"/>
    <col min="5132" max="5376" width="9.109375" style="273"/>
    <col min="5377" max="5377" width="32.33203125" style="273" customWidth="1"/>
    <col min="5378" max="5378" width="18.6640625" style="273" customWidth="1"/>
    <col min="5379" max="5379" width="13.5546875" style="273" customWidth="1"/>
    <col min="5380" max="5380" width="12.88671875" style="273" customWidth="1"/>
    <col min="5381" max="5381" width="12.44140625" style="273" customWidth="1"/>
    <col min="5382" max="5382" width="12.109375" style="273" customWidth="1"/>
    <col min="5383" max="5383" width="30.6640625" style="273" customWidth="1"/>
    <col min="5384" max="5384" width="15" style="273" customWidth="1"/>
    <col min="5385" max="5385" width="11.5546875" style="273" bestFit="1" customWidth="1"/>
    <col min="5386" max="5386" width="10.88671875" style="273" customWidth="1"/>
    <col min="5387" max="5387" width="10.5546875" style="273" bestFit="1" customWidth="1"/>
    <col min="5388" max="5632" width="9.109375" style="273"/>
    <col min="5633" max="5633" width="32.33203125" style="273" customWidth="1"/>
    <col min="5634" max="5634" width="18.6640625" style="273" customWidth="1"/>
    <col min="5635" max="5635" width="13.5546875" style="273" customWidth="1"/>
    <col min="5636" max="5636" width="12.88671875" style="273" customWidth="1"/>
    <col min="5637" max="5637" width="12.44140625" style="273" customWidth="1"/>
    <col min="5638" max="5638" width="12.109375" style="273" customWidth="1"/>
    <col min="5639" max="5639" width="30.6640625" style="273" customWidth="1"/>
    <col min="5640" max="5640" width="15" style="273" customWidth="1"/>
    <col min="5641" max="5641" width="11.5546875" style="273" bestFit="1" customWidth="1"/>
    <col min="5642" max="5642" width="10.88671875" style="273" customWidth="1"/>
    <col min="5643" max="5643" width="10.5546875" style="273" bestFit="1" customWidth="1"/>
    <col min="5644" max="5888" width="9.109375" style="273"/>
    <col min="5889" max="5889" width="32.33203125" style="273" customWidth="1"/>
    <col min="5890" max="5890" width="18.6640625" style="273" customWidth="1"/>
    <col min="5891" max="5891" width="13.5546875" style="273" customWidth="1"/>
    <col min="5892" max="5892" width="12.88671875" style="273" customWidth="1"/>
    <col min="5893" max="5893" width="12.44140625" style="273" customWidth="1"/>
    <col min="5894" max="5894" width="12.109375" style="273" customWidth="1"/>
    <col min="5895" max="5895" width="30.6640625" style="273" customWidth="1"/>
    <col min="5896" max="5896" width="15" style="273" customWidth="1"/>
    <col min="5897" max="5897" width="11.5546875" style="273" bestFit="1" customWidth="1"/>
    <col min="5898" max="5898" width="10.88671875" style="273" customWidth="1"/>
    <col min="5899" max="5899" width="10.5546875" style="273" bestFit="1" customWidth="1"/>
    <col min="5900" max="6144" width="9.109375" style="273"/>
    <col min="6145" max="6145" width="32.33203125" style="273" customWidth="1"/>
    <col min="6146" max="6146" width="18.6640625" style="273" customWidth="1"/>
    <col min="6147" max="6147" width="13.5546875" style="273" customWidth="1"/>
    <col min="6148" max="6148" width="12.88671875" style="273" customWidth="1"/>
    <col min="6149" max="6149" width="12.44140625" style="273" customWidth="1"/>
    <col min="6150" max="6150" width="12.109375" style="273" customWidth="1"/>
    <col min="6151" max="6151" width="30.6640625" style="273" customWidth="1"/>
    <col min="6152" max="6152" width="15" style="273" customWidth="1"/>
    <col min="6153" max="6153" width="11.5546875" style="273" bestFit="1" customWidth="1"/>
    <col min="6154" max="6154" width="10.88671875" style="273" customWidth="1"/>
    <col min="6155" max="6155" width="10.5546875" style="273" bestFit="1" customWidth="1"/>
    <col min="6156" max="6400" width="9.109375" style="273"/>
    <col min="6401" max="6401" width="32.33203125" style="273" customWidth="1"/>
    <col min="6402" max="6402" width="18.6640625" style="273" customWidth="1"/>
    <col min="6403" max="6403" width="13.5546875" style="273" customWidth="1"/>
    <col min="6404" max="6404" width="12.88671875" style="273" customWidth="1"/>
    <col min="6405" max="6405" width="12.44140625" style="273" customWidth="1"/>
    <col min="6406" max="6406" width="12.109375" style="273" customWidth="1"/>
    <col min="6407" max="6407" width="30.6640625" style="273" customWidth="1"/>
    <col min="6408" max="6408" width="15" style="273" customWidth="1"/>
    <col min="6409" max="6409" width="11.5546875" style="273" bestFit="1" customWidth="1"/>
    <col min="6410" max="6410" width="10.88671875" style="273" customWidth="1"/>
    <col min="6411" max="6411" width="10.5546875" style="273" bestFit="1" customWidth="1"/>
    <col min="6412" max="6656" width="9.109375" style="273"/>
    <col min="6657" max="6657" width="32.33203125" style="273" customWidth="1"/>
    <col min="6658" max="6658" width="18.6640625" style="273" customWidth="1"/>
    <col min="6659" max="6659" width="13.5546875" style="273" customWidth="1"/>
    <col min="6660" max="6660" width="12.88671875" style="273" customWidth="1"/>
    <col min="6661" max="6661" width="12.44140625" style="273" customWidth="1"/>
    <col min="6662" max="6662" width="12.109375" style="273" customWidth="1"/>
    <col min="6663" max="6663" width="30.6640625" style="273" customWidth="1"/>
    <col min="6664" max="6664" width="15" style="273" customWidth="1"/>
    <col min="6665" max="6665" width="11.5546875" style="273" bestFit="1" customWidth="1"/>
    <col min="6666" max="6666" width="10.88671875" style="273" customWidth="1"/>
    <col min="6667" max="6667" width="10.5546875" style="273" bestFit="1" customWidth="1"/>
    <col min="6668" max="6912" width="9.109375" style="273"/>
    <col min="6913" max="6913" width="32.33203125" style="273" customWidth="1"/>
    <col min="6914" max="6914" width="18.6640625" style="273" customWidth="1"/>
    <col min="6915" max="6915" width="13.5546875" style="273" customWidth="1"/>
    <col min="6916" max="6916" width="12.88671875" style="273" customWidth="1"/>
    <col min="6917" max="6917" width="12.44140625" style="273" customWidth="1"/>
    <col min="6918" max="6918" width="12.109375" style="273" customWidth="1"/>
    <col min="6919" max="6919" width="30.6640625" style="273" customWidth="1"/>
    <col min="6920" max="6920" width="15" style="273" customWidth="1"/>
    <col min="6921" max="6921" width="11.5546875" style="273" bestFit="1" customWidth="1"/>
    <col min="6922" max="6922" width="10.88671875" style="273" customWidth="1"/>
    <col min="6923" max="6923" width="10.5546875" style="273" bestFit="1" customWidth="1"/>
    <col min="6924" max="7168" width="9.109375" style="273"/>
    <col min="7169" max="7169" width="32.33203125" style="273" customWidth="1"/>
    <col min="7170" max="7170" width="18.6640625" style="273" customWidth="1"/>
    <col min="7171" max="7171" width="13.5546875" style="273" customWidth="1"/>
    <col min="7172" max="7172" width="12.88671875" style="273" customWidth="1"/>
    <col min="7173" max="7173" width="12.44140625" style="273" customWidth="1"/>
    <col min="7174" max="7174" width="12.109375" style="273" customWidth="1"/>
    <col min="7175" max="7175" width="30.6640625" style="273" customWidth="1"/>
    <col min="7176" max="7176" width="15" style="273" customWidth="1"/>
    <col min="7177" max="7177" width="11.5546875" style="273" bestFit="1" customWidth="1"/>
    <col min="7178" max="7178" width="10.88671875" style="273" customWidth="1"/>
    <col min="7179" max="7179" width="10.5546875" style="273" bestFit="1" customWidth="1"/>
    <col min="7180" max="7424" width="9.109375" style="273"/>
    <col min="7425" max="7425" width="32.33203125" style="273" customWidth="1"/>
    <col min="7426" max="7426" width="18.6640625" style="273" customWidth="1"/>
    <col min="7427" max="7427" width="13.5546875" style="273" customWidth="1"/>
    <col min="7428" max="7428" width="12.88671875" style="273" customWidth="1"/>
    <col min="7429" max="7429" width="12.44140625" style="273" customWidth="1"/>
    <col min="7430" max="7430" width="12.109375" style="273" customWidth="1"/>
    <col min="7431" max="7431" width="30.6640625" style="273" customWidth="1"/>
    <col min="7432" max="7432" width="15" style="273" customWidth="1"/>
    <col min="7433" max="7433" width="11.5546875" style="273" bestFit="1" customWidth="1"/>
    <col min="7434" max="7434" width="10.88671875" style="273" customWidth="1"/>
    <col min="7435" max="7435" width="10.5546875" style="273" bestFit="1" customWidth="1"/>
    <col min="7436" max="7680" width="9.109375" style="273"/>
    <col min="7681" max="7681" width="32.33203125" style="273" customWidth="1"/>
    <col min="7682" max="7682" width="18.6640625" style="273" customWidth="1"/>
    <col min="7683" max="7683" width="13.5546875" style="273" customWidth="1"/>
    <col min="7684" max="7684" width="12.88671875" style="273" customWidth="1"/>
    <col min="7685" max="7685" width="12.44140625" style="273" customWidth="1"/>
    <col min="7686" max="7686" width="12.109375" style="273" customWidth="1"/>
    <col min="7687" max="7687" width="30.6640625" style="273" customWidth="1"/>
    <col min="7688" max="7688" width="15" style="273" customWidth="1"/>
    <col min="7689" max="7689" width="11.5546875" style="273" bestFit="1" customWidth="1"/>
    <col min="7690" max="7690" width="10.88671875" style="273" customWidth="1"/>
    <col min="7691" max="7691" width="10.5546875" style="273" bestFit="1" customWidth="1"/>
    <col min="7692" max="7936" width="9.109375" style="273"/>
    <col min="7937" max="7937" width="32.33203125" style="273" customWidth="1"/>
    <col min="7938" max="7938" width="18.6640625" style="273" customWidth="1"/>
    <col min="7939" max="7939" width="13.5546875" style="273" customWidth="1"/>
    <col min="7940" max="7940" width="12.88671875" style="273" customWidth="1"/>
    <col min="7941" max="7941" width="12.44140625" style="273" customWidth="1"/>
    <col min="7942" max="7942" width="12.109375" style="273" customWidth="1"/>
    <col min="7943" max="7943" width="30.6640625" style="273" customWidth="1"/>
    <col min="7944" max="7944" width="15" style="273" customWidth="1"/>
    <col min="7945" max="7945" width="11.5546875" style="273" bestFit="1" customWidth="1"/>
    <col min="7946" max="7946" width="10.88671875" style="273" customWidth="1"/>
    <col min="7947" max="7947" width="10.5546875" style="273" bestFit="1" customWidth="1"/>
    <col min="7948" max="8192" width="9.109375" style="273"/>
    <col min="8193" max="8193" width="32.33203125" style="273" customWidth="1"/>
    <col min="8194" max="8194" width="18.6640625" style="273" customWidth="1"/>
    <col min="8195" max="8195" width="13.5546875" style="273" customWidth="1"/>
    <col min="8196" max="8196" width="12.88671875" style="273" customWidth="1"/>
    <col min="8197" max="8197" width="12.44140625" style="273" customWidth="1"/>
    <col min="8198" max="8198" width="12.109375" style="273" customWidth="1"/>
    <col min="8199" max="8199" width="30.6640625" style="273" customWidth="1"/>
    <col min="8200" max="8200" width="15" style="273" customWidth="1"/>
    <col min="8201" max="8201" width="11.5546875" style="273" bestFit="1" customWidth="1"/>
    <col min="8202" max="8202" width="10.88671875" style="273" customWidth="1"/>
    <col min="8203" max="8203" width="10.5546875" style="273" bestFit="1" customWidth="1"/>
    <col min="8204" max="8448" width="9.109375" style="273"/>
    <col min="8449" max="8449" width="32.33203125" style="273" customWidth="1"/>
    <col min="8450" max="8450" width="18.6640625" style="273" customWidth="1"/>
    <col min="8451" max="8451" width="13.5546875" style="273" customWidth="1"/>
    <col min="8452" max="8452" width="12.88671875" style="273" customWidth="1"/>
    <col min="8453" max="8453" width="12.44140625" style="273" customWidth="1"/>
    <col min="8454" max="8454" width="12.109375" style="273" customWidth="1"/>
    <col min="8455" max="8455" width="30.6640625" style="273" customWidth="1"/>
    <col min="8456" max="8456" width="15" style="273" customWidth="1"/>
    <col min="8457" max="8457" width="11.5546875" style="273" bestFit="1" customWidth="1"/>
    <col min="8458" max="8458" width="10.88671875" style="273" customWidth="1"/>
    <col min="8459" max="8459" width="10.5546875" style="273" bestFit="1" customWidth="1"/>
    <col min="8460" max="8704" width="9.109375" style="273"/>
    <col min="8705" max="8705" width="32.33203125" style="273" customWidth="1"/>
    <col min="8706" max="8706" width="18.6640625" style="273" customWidth="1"/>
    <col min="8707" max="8707" width="13.5546875" style="273" customWidth="1"/>
    <col min="8708" max="8708" width="12.88671875" style="273" customWidth="1"/>
    <col min="8709" max="8709" width="12.44140625" style="273" customWidth="1"/>
    <col min="8710" max="8710" width="12.109375" style="273" customWidth="1"/>
    <col min="8711" max="8711" width="30.6640625" style="273" customWidth="1"/>
    <col min="8712" max="8712" width="15" style="273" customWidth="1"/>
    <col min="8713" max="8713" width="11.5546875" style="273" bestFit="1" customWidth="1"/>
    <col min="8714" max="8714" width="10.88671875" style="273" customWidth="1"/>
    <col min="8715" max="8715" width="10.5546875" style="273" bestFit="1" customWidth="1"/>
    <col min="8716" max="8960" width="9.109375" style="273"/>
    <col min="8961" max="8961" width="32.33203125" style="273" customWidth="1"/>
    <col min="8962" max="8962" width="18.6640625" style="273" customWidth="1"/>
    <col min="8963" max="8963" width="13.5546875" style="273" customWidth="1"/>
    <col min="8964" max="8964" width="12.88671875" style="273" customWidth="1"/>
    <col min="8965" max="8965" width="12.44140625" style="273" customWidth="1"/>
    <col min="8966" max="8966" width="12.109375" style="273" customWidth="1"/>
    <col min="8967" max="8967" width="30.6640625" style="273" customWidth="1"/>
    <col min="8968" max="8968" width="15" style="273" customWidth="1"/>
    <col min="8969" max="8969" width="11.5546875" style="273" bestFit="1" customWidth="1"/>
    <col min="8970" max="8970" width="10.88671875" style="273" customWidth="1"/>
    <col min="8971" max="8971" width="10.5546875" style="273" bestFit="1" customWidth="1"/>
    <col min="8972" max="9216" width="9.109375" style="273"/>
    <col min="9217" max="9217" width="32.33203125" style="273" customWidth="1"/>
    <col min="9218" max="9218" width="18.6640625" style="273" customWidth="1"/>
    <col min="9219" max="9219" width="13.5546875" style="273" customWidth="1"/>
    <col min="9220" max="9220" width="12.88671875" style="273" customWidth="1"/>
    <col min="9221" max="9221" width="12.44140625" style="273" customWidth="1"/>
    <col min="9222" max="9222" width="12.109375" style="273" customWidth="1"/>
    <col min="9223" max="9223" width="30.6640625" style="273" customWidth="1"/>
    <col min="9224" max="9224" width="15" style="273" customWidth="1"/>
    <col min="9225" max="9225" width="11.5546875" style="273" bestFit="1" customWidth="1"/>
    <col min="9226" max="9226" width="10.88671875" style="273" customWidth="1"/>
    <col min="9227" max="9227" width="10.5546875" style="273" bestFit="1" customWidth="1"/>
    <col min="9228" max="9472" width="9.109375" style="273"/>
    <col min="9473" max="9473" width="32.33203125" style="273" customWidth="1"/>
    <col min="9474" max="9474" width="18.6640625" style="273" customWidth="1"/>
    <col min="9475" max="9475" width="13.5546875" style="273" customWidth="1"/>
    <col min="9476" max="9476" width="12.88671875" style="273" customWidth="1"/>
    <col min="9477" max="9477" width="12.44140625" style="273" customWidth="1"/>
    <col min="9478" max="9478" width="12.109375" style="273" customWidth="1"/>
    <col min="9479" max="9479" width="30.6640625" style="273" customWidth="1"/>
    <col min="9480" max="9480" width="15" style="273" customWidth="1"/>
    <col min="9481" max="9481" width="11.5546875" style="273" bestFit="1" customWidth="1"/>
    <col min="9482" max="9482" width="10.88671875" style="273" customWidth="1"/>
    <col min="9483" max="9483" width="10.5546875" style="273" bestFit="1" customWidth="1"/>
    <col min="9484" max="9728" width="9.109375" style="273"/>
    <col min="9729" max="9729" width="32.33203125" style="273" customWidth="1"/>
    <col min="9730" max="9730" width="18.6640625" style="273" customWidth="1"/>
    <col min="9731" max="9731" width="13.5546875" style="273" customWidth="1"/>
    <col min="9732" max="9732" width="12.88671875" style="273" customWidth="1"/>
    <col min="9733" max="9733" width="12.44140625" style="273" customWidth="1"/>
    <col min="9734" max="9734" width="12.109375" style="273" customWidth="1"/>
    <col min="9735" max="9735" width="30.6640625" style="273" customWidth="1"/>
    <col min="9736" max="9736" width="15" style="273" customWidth="1"/>
    <col min="9737" max="9737" width="11.5546875" style="273" bestFit="1" customWidth="1"/>
    <col min="9738" max="9738" width="10.88671875" style="273" customWidth="1"/>
    <col min="9739" max="9739" width="10.5546875" style="273" bestFit="1" customWidth="1"/>
    <col min="9740" max="9984" width="9.109375" style="273"/>
    <col min="9985" max="9985" width="32.33203125" style="273" customWidth="1"/>
    <col min="9986" max="9986" width="18.6640625" style="273" customWidth="1"/>
    <col min="9987" max="9987" width="13.5546875" style="273" customWidth="1"/>
    <col min="9988" max="9988" width="12.88671875" style="273" customWidth="1"/>
    <col min="9989" max="9989" width="12.44140625" style="273" customWidth="1"/>
    <col min="9990" max="9990" width="12.109375" style="273" customWidth="1"/>
    <col min="9991" max="9991" width="30.6640625" style="273" customWidth="1"/>
    <col min="9992" max="9992" width="15" style="273" customWidth="1"/>
    <col min="9993" max="9993" width="11.5546875" style="273" bestFit="1" customWidth="1"/>
    <col min="9994" max="9994" width="10.88671875" style="273" customWidth="1"/>
    <col min="9995" max="9995" width="10.5546875" style="273" bestFit="1" customWidth="1"/>
    <col min="9996" max="10240" width="9.109375" style="273"/>
    <col min="10241" max="10241" width="32.33203125" style="273" customWidth="1"/>
    <col min="10242" max="10242" width="18.6640625" style="273" customWidth="1"/>
    <col min="10243" max="10243" width="13.5546875" style="273" customWidth="1"/>
    <col min="10244" max="10244" width="12.88671875" style="273" customWidth="1"/>
    <col min="10245" max="10245" width="12.44140625" style="273" customWidth="1"/>
    <col min="10246" max="10246" width="12.109375" style="273" customWidth="1"/>
    <col min="10247" max="10247" width="30.6640625" style="273" customWidth="1"/>
    <col min="10248" max="10248" width="15" style="273" customWidth="1"/>
    <col min="10249" max="10249" width="11.5546875" style="273" bestFit="1" customWidth="1"/>
    <col min="10250" max="10250" width="10.88671875" style="273" customWidth="1"/>
    <col min="10251" max="10251" width="10.5546875" style="273" bestFit="1" customWidth="1"/>
    <col min="10252" max="10496" width="9.109375" style="273"/>
    <col min="10497" max="10497" width="32.33203125" style="273" customWidth="1"/>
    <col min="10498" max="10498" width="18.6640625" style="273" customWidth="1"/>
    <col min="10499" max="10499" width="13.5546875" style="273" customWidth="1"/>
    <col min="10500" max="10500" width="12.88671875" style="273" customWidth="1"/>
    <col min="10501" max="10501" width="12.44140625" style="273" customWidth="1"/>
    <col min="10502" max="10502" width="12.109375" style="273" customWidth="1"/>
    <col min="10503" max="10503" width="30.6640625" style="273" customWidth="1"/>
    <col min="10504" max="10504" width="15" style="273" customWidth="1"/>
    <col min="10505" max="10505" width="11.5546875" style="273" bestFit="1" customWidth="1"/>
    <col min="10506" max="10506" width="10.88671875" style="273" customWidth="1"/>
    <col min="10507" max="10507" width="10.5546875" style="273" bestFit="1" customWidth="1"/>
    <col min="10508" max="10752" width="9.109375" style="273"/>
    <col min="10753" max="10753" width="32.33203125" style="273" customWidth="1"/>
    <col min="10754" max="10754" width="18.6640625" style="273" customWidth="1"/>
    <col min="10755" max="10755" width="13.5546875" style="273" customWidth="1"/>
    <col min="10756" max="10756" width="12.88671875" style="273" customWidth="1"/>
    <col min="10757" max="10757" width="12.44140625" style="273" customWidth="1"/>
    <col min="10758" max="10758" width="12.109375" style="273" customWidth="1"/>
    <col min="10759" max="10759" width="30.6640625" style="273" customWidth="1"/>
    <col min="10760" max="10760" width="15" style="273" customWidth="1"/>
    <col min="10761" max="10761" width="11.5546875" style="273" bestFit="1" customWidth="1"/>
    <col min="10762" max="10762" width="10.88671875" style="273" customWidth="1"/>
    <col min="10763" max="10763" width="10.5546875" style="273" bestFit="1" customWidth="1"/>
    <col min="10764" max="11008" width="9.109375" style="273"/>
    <col min="11009" max="11009" width="32.33203125" style="273" customWidth="1"/>
    <col min="11010" max="11010" width="18.6640625" style="273" customWidth="1"/>
    <col min="11011" max="11011" width="13.5546875" style="273" customWidth="1"/>
    <col min="11012" max="11012" width="12.88671875" style="273" customWidth="1"/>
    <col min="11013" max="11013" width="12.44140625" style="273" customWidth="1"/>
    <col min="11014" max="11014" width="12.109375" style="273" customWidth="1"/>
    <col min="11015" max="11015" width="30.6640625" style="273" customWidth="1"/>
    <col min="11016" max="11016" width="15" style="273" customWidth="1"/>
    <col min="11017" max="11017" width="11.5546875" style="273" bestFit="1" customWidth="1"/>
    <col min="11018" max="11018" width="10.88671875" style="273" customWidth="1"/>
    <col min="11019" max="11019" width="10.5546875" style="273" bestFit="1" customWidth="1"/>
    <col min="11020" max="11264" width="9.109375" style="273"/>
    <col min="11265" max="11265" width="32.33203125" style="273" customWidth="1"/>
    <col min="11266" max="11266" width="18.6640625" style="273" customWidth="1"/>
    <col min="11267" max="11267" width="13.5546875" style="273" customWidth="1"/>
    <col min="11268" max="11268" width="12.88671875" style="273" customWidth="1"/>
    <col min="11269" max="11269" width="12.44140625" style="273" customWidth="1"/>
    <col min="11270" max="11270" width="12.109375" style="273" customWidth="1"/>
    <col min="11271" max="11271" width="30.6640625" style="273" customWidth="1"/>
    <col min="11272" max="11272" width="15" style="273" customWidth="1"/>
    <col min="11273" max="11273" width="11.5546875" style="273" bestFit="1" customWidth="1"/>
    <col min="11274" max="11274" width="10.88671875" style="273" customWidth="1"/>
    <col min="11275" max="11275" width="10.5546875" style="273" bestFit="1" customWidth="1"/>
    <col min="11276" max="11520" width="9.109375" style="273"/>
    <col min="11521" max="11521" width="32.33203125" style="273" customWidth="1"/>
    <col min="11522" max="11522" width="18.6640625" style="273" customWidth="1"/>
    <col min="11523" max="11523" width="13.5546875" style="273" customWidth="1"/>
    <col min="11524" max="11524" width="12.88671875" style="273" customWidth="1"/>
    <col min="11525" max="11525" width="12.44140625" style="273" customWidth="1"/>
    <col min="11526" max="11526" width="12.109375" style="273" customWidth="1"/>
    <col min="11527" max="11527" width="30.6640625" style="273" customWidth="1"/>
    <col min="11528" max="11528" width="15" style="273" customWidth="1"/>
    <col min="11529" max="11529" width="11.5546875" style="273" bestFit="1" customWidth="1"/>
    <col min="11530" max="11530" width="10.88671875" style="273" customWidth="1"/>
    <col min="11531" max="11531" width="10.5546875" style="273" bestFit="1" customWidth="1"/>
    <col min="11532" max="11776" width="9.109375" style="273"/>
    <col min="11777" max="11777" width="32.33203125" style="273" customWidth="1"/>
    <col min="11778" max="11778" width="18.6640625" style="273" customWidth="1"/>
    <col min="11779" max="11779" width="13.5546875" style="273" customWidth="1"/>
    <col min="11780" max="11780" width="12.88671875" style="273" customWidth="1"/>
    <col min="11781" max="11781" width="12.44140625" style="273" customWidth="1"/>
    <col min="11782" max="11782" width="12.109375" style="273" customWidth="1"/>
    <col min="11783" max="11783" width="30.6640625" style="273" customWidth="1"/>
    <col min="11784" max="11784" width="15" style="273" customWidth="1"/>
    <col min="11785" max="11785" width="11.5546875" style="273" bestFit="1" customWidth="1"/>
    <col min="11786" max="11786" width="10.88671875" style="273" customWidth="1"/>
    <col min="11787" max="11787" width="10.5546875" style="273" bestFit="1" customWidth="1"/>
    <col min="11788" max="12032" width="9.109375" style="273"/>
    <col min="12033" max="12033" width="32.33203125" style="273" customWidth="1"/>
    <col min="12034" max="12034" width="18.6640625" style="273" customWidth="1"/>
    <col min="12035" max="12035" width="13.5546875" style="273" customWidth="1"/>
    <col min="12036" max="12036" width="12.88671875" style="273" customWidth="1"/>
    <col min="12037" max="12037" width="12.44140625" style="273" customWidth="1"/>
    <col min="12038" max="12038" width="12.109375" style="273" customWidth="1"/>
    <col min="12039" max="12039" width="30.6640625" style="273" customWidth="1"/>
    <col min="12040" max="12040" width="15" style="273" customWidth="1"/>
    <col min="12041" max="12041" width="11.5546875" style="273" bestFit="1" customWidth="1"/>
    <col min="12042" max="12042" width="10.88671875" style="273" customWidth="1"/>
    <col min="12043" max="12043" width="10.5546875" style="273" bestFit="1" customWidth="1"/>
    <col min="12044" max="12288" width="9.109375" style="273"/>
    <col min="12289" max="12289" width="32.33203125" style="273" customWidth="1"/>
    <col min="12290" max="12290" width="18.6640625" style="273" customWidth="1"/>
    <col min="12291" max="12291" width="13.5546875" style="273" customWidth="1"/>
    <col min="12292" max="12292" width="12.88671875" style="273" customWidth="1"/>
    <col min="12293" max="12293" width="12.44140625" style="273" customWidth="1"/>
    <col min="12294" max="12294" width="12.109375" style="273" customWidth="1"/>
    <col min="12295" max="12295" width="30.6640625" style="273" customWidth="1"/>
    <col min="12296" max="12296" width="15" style="273" customWidth="1"/>
    <col min="12297" max="12297" width="11.5546875" style="273" bestFit="1" customWidth="1"/>
    <col min="12298" max="12298" width="10.88671875" style="273" customWidth="1"/>
    <col min="12299" max="12299" width="10.5546875" style="273" bestFit="1" customWidth="1"/>
    <col min="12300" max="12544" width="9.109375" style="273"/>
    <col min="12545" max="12545" width="32.33203125" style="273" customWidth="1"/>
    <col min="12546" max="12546" width="18.6640625" style="273" customWidth="1"/>
    <col min="12547" max="12547" width="13.5546875" style="273" customWidth="1"/>
    <col min="12548" max="12548" width="12.88671875" style="273" customWidth="1"/>
    <col min="12549" max="12549" width="12.44140625" style="273" customWidth="1"/>
    <col min="12550" max="12550" width="12.109375" style="273" customWidth="1"/>
    <col min="12551" max="12551" width="30.6640625" style="273" customWidth="1"/>
    <col min="12552" max="12552" width="15" style="273" customWidth="1"/>
    <col min="12553" max="12553" width="11.5546875" style="273" bestFit="1" customWidth="1"/>
    <col min="12554" max="12554" width="10.88671875" style="273" customWidth="1"/>
    <col min="12555" max="12555" width="10.5546875" style="273" bestFit="1" customWidth="1"/>
    <col min="12556" max="12800" width="9.109375" style="273"/>
    <col min="12801" max="12801" width="32.33203125" style="273" customWidth="1"/>
    <col min="12802" max="12802" width="18.6640625" style="273" customWidth="1"/>
    <col min="12803" max="12803" width="13.5546875" style="273" customWidth="1"/>
    <col min="12804" max="12804" width="12.88671875" style="273" customWidth="1"/>
    <col min="12805" max="12805" width="12.44140625" style="273" customWidth="1"/>
    <col min="12806" max="12806" width="12.109375" style="273" customWidth="1"/>
    <col min="12807" max="12807" width="30.6640625" style="273" customWidth="1"/>
    <col min="12808" max="12808" width="15" style="273" customWidth="1"/>
    <col min="12809" max="12809" width="11.5546875" style="273" bestFit="1" customWidth="1"/>
    <col min="12810" max="12810" width="10.88671875" style="273" customWidth="1"/>
    <col min="12811" max="12811" width="10.5546875" style="273" bestFit="1" customWidth="1"/>
    <col min="12812" max="13056" width="9.109375" style="273"/>
    <col min="13057" max="13057" width="32.33203125" style="273" customWidth="1"/>
    <col min="13058" max="13058" width="18.6640625" style="273" customWidth="1"/>
    <col min="13059" max="13059" width="13.5546875" style="273" customWidth="1"/>
    <col min="13060" max="13060" width="12.88671875" style="273" customWidth="1"/>
    <col min="13061" max="13061" width="12.44140625" style="273" customWidth="1"/>
    <col min="13062" max="13062" width="12.109375" style="273" customWidth="1"/>
    <col min="13063" max="13063" width="30.6640625" style="273" customWidth="1"/>
    <col min="13064" max="13064" width="15" style="273" customWidth="1"/>
    <col min="13065" max="13065" width="11.5546875" style="273" bestFit="1" customWidth="1"/>
    <col min="13066" max="13066" width="10.88671875" style="273" customWidth="1"/>
    <col min="13067" max="13067" width="10.5546875" style="273" bestFit="1" customWidth="1"/>
    <col min="13068" max="13312" width="9.109375" style="273"/>
    <col min="13313" max="13313" width="32.33203125" style="273" customWidth="1"/>
    <col min="13314" max="13314" width="18.6640625" style="273" customWidth="1"/>
    <col min="13315" max="13315" width="13.5546875" style="273" customWidth="1"/>
    <col min="13316" max="13316" width="12.88671875" style="273" customWidth="1"/>
    <col min="13317" max="13317" width="12.44140625" style="273" customWidth="1"/>
    <col min="13318" max="13318" width="12.109375" style="273" customWidth="1"/>
    <col min="13319" max="13319" width="30.6640625" style="273" customWidth="1"/>
    <col min="13320" max="13320" width="15" style="273" customWidth="1"/>
    <col min="13321" max="13321" width="11.5546875" style="273" bestFit="1" customWidth="1"/>
    <col min="13322" max="13322" width="10.88671875" style="273" customWidth="1"/>
    <col min="13323" max="13323" width="10.5546875" style="273" bestFit="1" customWidth="1"/>
    <col min="13324" max="13568" width="9.109375" style="273"/>
    <col min="13569" max="13569" width="32.33203125" style="273" customWidth="1"/>
    <col min="13570" max="13570" width="18.6640625" style="273" customWidth="1"/>
    <col min="13571" max="13571" width="13.5546875" style="273" customWidth="1"/>
    <col min="13572" max="13572" width="12.88671875" style="273" customWidth="1"/>
    <col min="13573" max="13573" width="12.44140625" style="273" customWidth="1"/>
    <col min="13574" max="13574" width="12.109375" style="273" customWidth="1"/>
    <col min="13575" max="13575" width="30.6640625" style="273" customWidth="1"/>
    <col min="13576" max="13576" width="15" style="273" customWidth="1"/>
    <col min="13577" max="13577" width="11.5546875" style="273" bestFit="1" customWidth="1"/>
    <col min="13578" max="13578" width="10.88671875" style="273" customWidth="1"/>
    <col min="13579" max="13579" width="10.5546875" style="273" bestFit="1" customWidth="1"/>
    <col min="13580" max="13824" width="9.109375" style="273"/>
    <col min="13825" max="13825" width="32.33203125" style="273" customWidth="1"/>
    <col min="13826" max="13826" width="18.6640625" style="273" customWidth="1"/>
    <col min="13827" max="13827" width="13.5546875" style="273" customWidth="1"/>
    <col min="13828" max="13828" width="12.88671875" style="273" customWidth="1"/>
    <col min="13829" max="13829" width="12.44140625" style="273" customWidth="1"/>
    <col min="13830" max="13830" width="12.109375" style="273" customWidth="1"/>
    <col min="13831" max="13831" width="30.6640625" style="273" customWidth="1"/>
    <col min="13832" max="13832" width="15" style="273" customWidth="1"/>
    <col min="13833" max="13833" width="11.5546875" style="273" bestFit="1" customWidth="1"/>
    <col min="13834" max="13834" width="10.88671875" style="273" customWidth="1"/>
    <col min="13835" max="13835" width="10.5546875" style="273" bestFit="1" customWidth="1"/>
    <col min="13836" max="14080" width="9.109375" style="273"/>
    <col min="14081" max="14081" width="32.33203125" style="273" customWidth="1"/>
    <col min="14082" max="14082" width="18.6640625" style="273" customWidth="1"/>
    <col min="14083" max="14083" width="13.5546875" style="273" customWidth="1"/>
    <col min="14084" max="14084" width="12.88671875" style="273" customWidth="1"/>
    <col min="14085" max="14085" width="12.44140625" style="273" customWidth="1"/>
    <col min="14086" max="14086" width="12.109375" style="273" customWidth="1"/>
    <col min="14087" max="14087" width="30.6640625" style="273" customWidth="1"/>
    <col min="14088" max="14088" width="15" style="273" customWidth="1"/>
    <col min="14089" max="14089" width="11.5546875" style="273" bestFit="1" customWidth="1"/>
    <col min="14090" max="14090" width="10.88671875" style="273" customWidth="1"/>
    <col min="14091" max="14091" width="10.5546875" style="273" bestFit="1" customWidth="1"/>
    <col min="14092" max="14336" width="9.109375" style="273"/>
    <col min="14337" max="14337" width="32.33203125" style="273" customWidth="1"/>
    <col min="14338" max="14338" width="18.6640625" style="273" customWidth="1"/>
    <col min="14339" max="14339" width="13.5546875" style="273" customWidth="1"/>
    <col min="14340" max="14340" width="12.88671875" style="273" customWidth="1"/>
    <col min="14341" max="14341" width="12.44140625" style="273" customWidth="1"/>
    <col min="14342" max="14342" width="12.109375" style="273" customWidth="1"/>
    <col min="14343" max="14343" width="30.6640625" style="273" customWidth="1"/>
    <col min="14344" max="14344" width="15" style="273" customWidth="1"/>
    <col min="14345" max="14345" width="11.5546875" style="273" bestFit="1" customWidth="1"/>
    <col min="14346" max="14346" width="10.88671875" style="273" customWidth="1"/>
    <col min="14347" max="14347" width="10.5546875" style="273" bestFit="1" customWidth="1"/>
    <col min="14348" max="14592" width="9.109375" style="273"/>
    <col min="14593" max="14593" width="32.33203125" style="273" customWidth="1"/>
    <col min="14594" max="14594" width="18.6640625" style="273" customWidth="1"/>
    <col min="14595" max="14595" width="13.5546875" style="273" customWidth="1"/>
    <col min="14596" max="14596" width="12.88671875" style="273" customWidth="1"/>
    <col min="14597" max="14597" width="12.44140625" style="273" customWidth="1"/>
    <col min="14598" max="14598" width="12.109375" style="273" customWidth="1"/>
    <col min="14599" max="14599" width="30.6640625" style="273" customWidth="1"/>
    <col min="14600" max="14600" width="15" style="273" customWidth="1"/>
    <col min="14601" max="14601" width="11.5546875" style="273" bestFit="1" customWidth="1"/>
    <col min="14602" max="14602" width="10.88671875" style="273" customWidth="1"/>
    <col min="14603" max="14603" width="10.5546875" style="273" bestFit="1" customWidth="1"/>
    <col min="14604" max="14848" width="9.109375" style="273"/>
    <col min="14849" max="14849" width="32.33203125" style="273" customWidth="1"/>
    <col min="14850" max="14850" width="18.6640625" style="273" customWidth="1"/>
    <col min="14851" max="14851" width="13.5546875" style="273" customWidth="1"/>
    <col min="14852" max="14852" width="12.88671875" style="273" customWidth="1"/>
    <col min="14853" max="14853" width="12.44140625" style="273" customWidth="1"/>
    <col min="14854" max="14854" width="12.109375" style="273" customWidth="1"/>
    <col min="14855" max="14855" width="30.6640625" style="273" customWidth="1"/>
    <col min="14856" max="14856" width="15" style="273" customWidth="1"/>
    <col min="14857" max="14857" width="11.5546875" style="273" bestFit="1" customWidth="1"/>
    <col min="14858" max="14858" width="10.88671875" style="273" customWidth="1"/>
    <col min="14859" max="14859" width="10.5546875" style="273" bestFit="1" customWidth="1"/>
    <col min="14860" max="15104" width="9.109375" style="273"/>
    <col min="15105" max="15105" width="32.33203125" style="273" customWidth="1"/>
    <col min="15106" max="15106" width="18.6640625" style="273" customWidth="1"/>
    <col min="15107" max="15107" width="13.5546875" style="273" customWidth="1"/>
    <col min="15108" max="15108" width="12.88671875" style="273" customWidth="1"/>
    <col min="15109" max="15109" width="12.44140625" style="273" customWidth="1"/>
    <col min="15110" max="15110" width="12.109375" style="273" customWidth="1"/>
    <col min="15111" max="15111" width="30.6640625" style="273" customWidth="1"/>
    <col min="15112" max="15112" width="15" style="273" customWidth="1"/>
    <col min="15113" max="15113" width="11.5546875" style="273" bestFit="1" customWidth="1"/>
    <col min="15114" max="15114" width="10.88671875" style="273" customWidth="1"/>
    <col min="15115" max="15115" width="10.5546875" style="273" bestFit="1" customWidth="1"/>
    <col min="15116" max="15360" width="9.109375" style="273"/>
    <col min="15361" max="15361" width="32.33203125" style="273" customWidth="1"/>
    <col min="15362" max="15362" width="18.6640625" style="273" customWidth="1"/>
    <col min="15363" max="15363" width="13.5546875" style="273" customWidth="1"/>
    <col min="15364" max="15364" width="12.88671875" style="273" customWidth="1"/>
    <col min="15365" max="15365" width="12.44140625" style="273" customWidth="1"/>
    <col min="15366" max="15366" width="12.109375" style="273" customWidth="1"/>
    <col min="15367" max="15367" width="30.6640625" style="273" customWidth="1"/>
    <col min="15368" max="15368" width="15" style="273" customWidth="1"/>
    <col min="15369" max="15369" width="11.5546875" style="273" bestFit="1" customWidth="1"/>
    <col min="15370" max="15370" width="10.88671875" style="273" customWidth="1"/>
    <col min="15371" max="15371" width="10.5546875" style="273" bestFit="1" customWidth="1"/>
    <col min="15372" max="15616" width="9.109375" style="273"/>
    <col min="15617" max="15617" width="32.33203125" style="273" customWidth="1"/>
    <col min="15618" max="15618" width="18.6640625" style="273" customWidth="1"/>
    <col min="15619" max="15619" width="13.5546875" style="273" customWidth="1"/>
    <col min="15620" max="15620" width="12.88671875" style="273" customWidth="1"/>
    <col min="15621" max="15621" width="12.44140625" style="273" customWidth="1"/>
    <col min="15622" max="15622" width="12.109375" style="273" customWidth="1"/>
    <col min="15623" max="15623" width="30.6640625" style="273" customWidth="1"/>
    <col min="15624" max="15624" width="15" style="273" customWidth="1"/>
    <col min="15625" max="15625" width="11.5546875" style="273" bestFit="1" customWidth="1"/>
    <col min="15626" max="15626" width="10.88671875" style="273" customWidth="1"/>
    <col min="15627" max="15627" width="10.5546875" style="273" bestFit="1" customWidth="1"/>
    <col min="15628" max="15872" width="9.109375" style="273"/>
    <col min="15873" max="15873" width="32.33203125" style="273" customWidth="1"/>
    <col min="15874" max="15874" width="18.6640625" style="273" customWidth="1"/>
    <col min="15875" max="15875" width="13.5546875" style="273" customWidth="1"/>
    <col min="15876" max="15876" width="12.88671875" style="273" customWidth="1"/>
    <col min="15877" max="15877" width="12.44140625" style="273" customWidth="1"/>
    <col min="15878" max="15878" width="12.109375" style="273" customWidth="1"/>
    <col min="15879" max="15879" width="30.6640625" style="273" customWidth="1"/>
    <col min="15880" max="15880" width="15" style="273" customWidth="1"/>
    <col min="15881" max="15881" width="11.5546875" style="273" bestFit="1" customWidth="1"/>
    <col min="15882" max="15882" width="10.88671875" style="273" customWidth="1"/>
    <col min="15883" max="15883" width="10.5546875" style="273" bestFit="1" customWidth="1"/>
    <col min="15884" max="16128" width="9.109375" style="273"/>
    <col min="16129" max="16129" width="32.33203125" style="273" customWidth="1"/>
    <col min="16130" max="16130" width="18.6640625" style="273" customWidth="1"/>
    <col min="16131" max="16131" width="13.5546875" style="273" customWidth="1"/>
    <col min="16132" max="16132" width="12.88671875" style="273" customWidth="1"/>
    <col min="16133" max="16133" width="12.44140625" style="273" customWidth="1"/>
    <col min="16134" max="16134" width="12.109375" style="273" customWidth="1"/>
    <col min="16135" max="16135" width="30.6640625" style="273" customWidth="1"/>
    <col min="16136" max="16136" width="15" style="273" customWidth="1"/>
    <col min="16137" max="16137" width="11.5546875" style="273" bestFit="1" customWidth="1"/>
    <col min="16138" max="16138" width="10.88671875" style="273" customWidth="1"/>
    <col min="16139" max="16139" width="10.5546875" style="273" bestFit="1" customWidth="1"/>
    <col min="16140" max="16384" width="9.109375" style="273"/>
  </cols>
  <sheetData>
    <row r="1" spans="1:12">
      <c r="A1" s="270"/>
      <c r="C1" s="270"/>
      <c r="D1" s="270"/>
      <c r="E1" s="270"/>
      <c r="F1" s="270"/>
      <c r="G1" s="1054"/>
      <c r="H1" s="1054"/>
    </row>
    <row r="2" spans="1:12" ht="31.2" customHeight="1">
      <c r="A2" s="1055" t="s">
        <v>620</v>
      </c>
      <c r="B2" s="1055"/>
      <c r="C2" s="1055"/>
      <c r="D2" s="1055"/>
      <c r="E2" s="1055"/>
      <c r="F2" s="1055"/>
      <c r="G2" s="1055"/>
      <c r="H2" s="274"/>
    </row>
    <row r="3" spans="1:12" ht="14.4">
      <c r="A3" s="275"/>
      <c r="B3" s="276"/>
      <c r="C3" s="275"/>
      <c r="D3" s="275"/>
      <c r="E3" s="275"/>
      <c r="F3" s="275"/>
      <c r="G3" s="275"/>
      <c r="H3" s="275"/>
    </row>
    <row r="4" spans="1:12">
      <c r="A4" s="1056" t="s">
        <v>344</v>
      </c>
      <c r="B4" s="1056"/>
      <c r="C4" s="1057"/>
      <c r="D4" s="1058"/>
      <c r="E4" s="1058"/>
      <c r="F4" s="1058" t="s">
        <v>345</v>
      </c>
      <c r="G4" s="1058"/>
      <c r="H4" s="277"/>
    </row>
    <row r="5" spans="1:12" ht="30" customHeight="1">
      <c r="A5" s="1049"/>
      <c r="B5" s="1050" t="s">
        <v>621</v>
      </c>
      <c r="C5" s="1052" t="s">
        <v>622</v>
      </c>
      <c r="D5" s="1052" t="s">
        <v>346</v>
      </c>
      <c r="E5" s="1052"/>
      <c r="F5" s="1052"/>
      <c r="G5" s="1053"/>
      <c r="H5" s="272"/>
      <c r="K5" s="272"/>
    </row>
    <row r="6" spans="1:12" ht="20.399999999999999">
      <c r="A6" s="1049"/>
      <c r="B6" s="1051"/>
      <c r="C6" s="1052"/>
      <c r="D6" s="278" t="s">
        <v>347</v>
      </c>
      <c r="E6" s="278" t="s">
        <v>348</v>
      </c>
      <c r="F6" s="278" t="s">
        <v>349</v>
      </c>
      <c r="G6" s="1053"/>
    </row>
    <row r="7" spans="1:12" ht="27" customHeight="1">
      <c r="A7" s="280" t="s">
        <v>350</v>
      </c>
      <c r="B7" s="281"/>
      <c r="C7" s="282">
        <v>1848066339</v>
      </c>
      <c r="D7" s="282">
        <v>1462532243</v>
      </c>
      <c r="E7" s="282">
        <v>220233526</v>
      </c>
      <c r="F7" s="282">
        <v>165300570</v>
      </c>
      <c r="G7" s="280" t="s">
        <v>351</v>
      </c>
      <c r="H7" s="282"/>
      <c r="I7" s="282"/>
      <c r="J7" s="282"/>
      <c r="K7" s="282"/>
    </row>
    <row r="8" spans="1:12" ht="24" customHeight="1">
      <c r="A8" s="280" t="s">
        <v>615</v>
      </c>
      <c r="B8" s="281" t="s">
        <v>616</v>
      </c>
      <c r="C8" s="282">
        <v>1839143937</v>
      </c>
      <c r="D8" s="282">
        <v>1462022345</v>
      </c>
      <c r="E8" s="282">
        <v>215856413</v>
      </c>
      <c r="F8" s="282">
        <v>161265179</v>
      </c>
      <c r="G8" s="280" t="s">
        <v>617</v>
      </c>
      <c r="H8" s="282"/>
      <c r="I8" s="283"/>
      <c r="J8" s="284"/>
      <c r="K8" s="284"/>
    </row>
    <row r="9" spans="1:12" ht="24.75" customHeight="1">
      <c r="A9" s="280" t="s">
        <v>623</v>
      </c>
      <c r="B9" s="281">
        <v>86</v>
      </c>
      <c r="C9" s="282">
        <v>1756198623</v>
      </c>
      <c r="D9" s="282">
        <v>1381463760</v>
      </c>
      <c r="E9" s="282">
        <v>214363097</v>
      </c>
      <c r="F9" s="282">
        <v>160371765</v>
      </c>
      <c r="G9" s="280" t="s">
        <v>624</v>
      </c>
      <c r="J9" s="499">
        <f>F10-K16</f>
        <v>141112964</v>
      </c>
    </row>
    <row r="10" spans="1:12">
      <c r="A10" s="285" t="s">
        <v>352</v>
      </c>
      <c r="B10" s="281"/>
      <c r="C10" s="286" t="s">
        <v>353</v>
      </c>
      <c r="D10" s="286" t="s">
        <v>353</v>
      </c>
      <c r="E10" s="491">
        <f>E12+E13+E14+E15+E16+E17+E18+E19+E20+E21+E24+E25+E26+E30</f>
        <v>215480209</v>
      </c>
      <c r="F10" s="491">
        <f>F12+F13+F14+F15+F16+F17+F18+F19+F20+F21+F24+F25+F26+F30</f>
        <v>160980288</v>
      </c>
      <c r="G10" s="285" t="s">
        <v>354</v>
      </c>
      <c r="J10" s="272">
        <v>160980291</v>
      </c>
      <c r="L10" s="490">
        <f>F10-J10</f>
        <v>-3</v>
      </c>
    </row>
    <row r="11" spans="1:12">
      <c r="A11" s="287" t="s">
        <v>355</v>
      </c>
      <c r="B11" s="281" t="s">
        <v>356</v>
      </c>
      <c r="C11" s="282">
        <v>899337211</v>
      </c>
      <c r="D11" s="282">
        <v>797173948</v>
      </c>
      <c r="E11" s="282">
        <v>58924769</v>
      </c>
      <c r="F11" s="282">
        <v>43238494</v>
      </c>
      <c r="G11" s="287" t="s">
        <v>357</v>
      </c>
      <c r="H11" s="284"/>
    </row>
    <row r="12" spans="1:12" ht="21">
      <c r="A12" s="287" t="s">
        <v>358</v>
      </c>
      <c r="B12" s="281" t="s">
        <v>359</v>
      </c>
      <c r="C12" s="282">
        <v>171152318</v>
      </c>
      <c r="D12" s="282">
        <v>155857369</v>
      </c>
      <c r="E12" s="282">
        <v>7634881</v>
      </c>
      <c r="F12" s="282">
        <v>7660068</v>
      </c>
      <c r="G12" s="287" t="s">
        <v>360</v>
      </c>
      <c r="H12" s="279" t="s">
        <v>405</v>
      </c>
      <c r="I12" s="272" t="s">
        <v>406</v>
      </c>
    </row>
    <row r="13" spans="1:12" ht="28.5" customHeight="1">
      <c r="A13" s="287" t="s">
        <v>361</v>
      </c>
      <c r="B13" s="281" t="s">
        <v>362</v>
      </c>
      <c r="C13" s="282">
        <v>82962573</v>
      </c>
      <c r="D13" s="282">
        <v>75943993</v>
      </c>
      <c r="E13" s="282">
        <v>3908797</v>
      </c>
      <c r="F13" s="282">
        <v>3109784</v>
      </c>
      <c r="G13" s="287" t="s">
        <v>363</v>
      </c>
      <c r="H13" s="279" t="s">
        <v>405</v>
      </c>
      <c r="I13" s="272" t="s">
        <v>406</v>
      </c>
    </row>
    <row r="14" spans="1:12" ht="15" customHeight="1">
      <c r="A14" s="287" t="s">
        <v>364</v>
      </c>
      <c r="B14" s="281" t="s">
        <v>365</v>
      </c>
      <c r="C14" s="282">
        <v>32911323</v>
      </c>
      <c r="D14" s="282">
        <v>19863971</v>
      </c>
      <c r="E14" s="282">
        <v>7809839</v>
      </c>
      <c r="F14" s="282">
        <v>5237512</v>
      </c>
      <c r="G14" s="287" t="s">
        <v>366</v>
      </c>
      <c r="H14" s="279" t="s">
        <v>407</v>
      </c>
      <c r="I14" s="272" t="s">
        <v>406</v>
      </c>
    </row>
    <row r="15" spans="1:12" ht="15" customHeight="1">
      <c r="A15" s="287" t="s">
        <v>367</v>
      </c>
      <c r="B15" s="281" t="s">
        <v>368</v>
      </c>
      <c r="C15" s="282">
        <v>32628860</v>
      </c>
      <c r="D15" s="282">
        <v>31711773</v>
      </c>
      <c r="E15" s="282">
        <v>728499</v>
      </c>
      <c r="F15" s="282">
        <v>188588</v>
      </c>
      <c r="G15" s="287" t="s">
        <v>370</v>
      </c>
      <c r="H15" s="279" t="s">
        <v>405</v>
      </c>
      <c r="I15" s="272" t="s">
        <v>619</v>
      </c>
      <c r="K15" s="494">
        <f>K18+K19+K20+K21+K30</f>
        <v>19867323.988697432</v>
      </c>
    </row>
    <row r="16" spans="1:12" ht="21">
      <c r="A16" s="287" t="s">
        <v>371</v>
      </c>
      <c r="B16" s="281" t="s">
        <v>372</v>
      </c>
      <c r="C16" s="282">
        <v>55796595</v>
      </c>
      <c r="D16" s="282">
        <v>53899464</v>
      </c>
      <c r="E16" s="282">
        <v>1088156</v>
      </c>
      <c r="F16" s="282">
        <v>808975</v>
      </c>
      <c r="G16" s="287" t="s">
        <v>625</v>
      </c>
      <c r="H16" s="279" t="s">
        <v>405</v>
      </c>
      <c r="I16" s="272" t="s">
        <v>406</v>
      </c>
      <c r="J16" s="492">
        <f>F18+F19+F20+F21</f>
        <v>117133272</v>
      </c>
      <c r="K16" s="495">
        <f>'выплаты 20'!U23-'выплаты 20'!T23</f>
        <v>19867324</v>
      </c>
      <c r="L16" s="493">
        <f>J16-K16</f>
        <v>97265948</v>
      </c>
    </row>
    <row r="17" spans="1:12">
      <c r="A17" s="287" t="s">
        <v>373</v>
      </c>
      <c r="B17" s="281" t="s">
        <v>374</v>
      </c>
      <c r="C17" s="282">
        <v>523885541</v>
      </c>
      <c r="D17" s="282">
        <v>459897378</v>
      </c>
      <c r="E17" s="282">
        <v>37754597</v>
      </c>
      <c r="F17" s="282">
        <v>26233566</v>
      </c>
      <c r="G17" s="287" t="s">
        <v>375</v>
      </c>
      <c r="H17" s="279" t="s">
        <v>405</v>
      </c>
      <c r="I17" s="272" t="s">
        <v>406</v>
      </c>
      <c r="K17" s="496"/>
    </row>
    <row r="18" spans="1:12" ht="21">
      <c r="A18" s="287" t="s">
        <v>376</v>
      </c>
      <c r="B18" s="281" t="s">
        <v>377</v>
      </c>
      <c r="C18" s="282">
        <v>374820519</v>
      </c>
      <c r="D18" s="282">
        <v>304698752</v>
      </c>
      <c r="E18" s="282">
        <v>38853056</v>
      </c>
      <c r="F18" s="497">
        <v>31268712</v>
      </c>
      <c r="G18" s="287" t="s">
        <v>378</v>
      </c>
      <c r="H18" s="279" t="s">
        <v>408</v>
      </c>
      <c r="I18" s="272" t="s">
        <v>409</v>
      </c>
      <c r="J18" s="492">
        <f>F18</f>
        <v>31268712</v>
      </c>
      <c r="K18" s="494">
        <f>'HF-HC'!I18</f>
        <v>5979351.8325446863</v>
      </c>
      <c r="L18" s="490">
        <f>J18-K18</f>
        <v>25289360.167455316</v>
      </c>
    </row>
    <row r="19" spans="1:12" ht="21">
      <c r="A19" s="287" t="s">
        <v>379</v>
      </c>
      <c r="B19" s="281" t="s">
        <v>380</v>
      </c>
      <c r="C19" s="282">
        <v>104822626</v>
      </c>
      <c r="D19" s="282">
        <v>72174081</v>
      </c>
      <c r="E19" s="282">
        <v>23691754</v>
      </c>
      <c r="F19" s="497">
        <v>8956790</v>
      </c>
      <c r="G19" s="287" t="s">
        <v>618</v>
      </c>
      <c r="H19" s="279" t="s">
        <v>410</v>
      </c>
      <c r="I19" s="272" t="s">
        <v>411</v>
      </c>
      <c r="J19" s="492">
        <f t="shared" ref="J19:J21" si="0">F19</f>
        <v>8956790</v>
      </c>
      <c r="K19" s="494">
        <f>'HF-HC'!I20</f>
        <v>736068.75430011097</v>
      </c>
      <c r="L19" s="490">
        <f t="shared" ref="L19:L21" si="1">J19-K19</f>
        <v>8220721.245699889</v>
      </c>
    </row>
    <row r="20" spans="1:12" ht="15" customHeight="1">
      <c r="A20" s="287" t="s">
        <v>381</v>
      </c>
      <c r="B20" s="281" t="s">
        <v>382</v>
      </c>
      <c r="C20" s="288">
        <v>47462040</v>
      </c>
      <c r="D20" s="288">
        <v>8430688</v>
      </c>
      <c r="E20" s="288">
        <v>34469815</v>
      </c>
      <c r="F20" s="498">
        <v>4561538</v>
      </c>
      <c r="G20" s="287" t="s">
        <v>383</v>
      </c>
      <c r="H20" s="279" t="s">
        <v>412</v>
      </c>
      <c r="I20" s="272" t="s">
        <v>413</v>
      </c>
      <c r="J20" s="492">
        <f t="shared" si="0"/>
        <v>4561538</v>
      </c>
      <c r="K20" s="494">
        <f>'HF-HC'!I19</f>
        <v>606507.4748895287</v>
      </c>
      <c r="L20" s="490">
        <f t="shared" si="1"/>
        <v>3955030.5251104711</v>
      </c>
    </row>
    <row r="21" spans="1:12" ht="21">
      <c r="A21" s="287" t="s">
        <v>384</v>
      </c>
      <c r="B21" s="281" t="s">
        <v>385</v>
      </c>
      <c r="C21" s="282">
        <v>329756226</v>
      </c>
      <c r="D21" s="282">
        <v>198986292</v>
      </c>
      <c r="E21" s="282">
        <v>58423703</v>
      </c>
      <c r="F21" s="497">
        <v>72346232</v>
      </c>
      <c r="G21" s="287" t="s">
        <v>386</v>
      </c>
      <c r="H21" s="279" t="s">
        <v>414</v>
      </c>
      <c r="I21" s="272" t="s">
        <v>415</v>
      </c>
      <c r="J21" s="492">
        <f t="shared" si="0"/>
        <v>72346232</v>
      </c>
      <c r="K21" s="494">
        <f>'HF-HC'!I21</f>
        <v>12545296.926963106</v>
      </c>
      <c r="L21" s="490">
        <f t="shared" si="1"/>
        <v>59800935.073036894</v>
      </c>
    </row>
    <row r="22" spans="1:12" ht="38.25" customHeight="1">
      <c r="A22" s="280" t="s">
        <v>626</v>
      </c>
      <c r="B22" s="281">
        <v>87</v>
      </c>
      <c r="C22" s="282">
        <v>69023680</v>
      </c>
      <c r="D22" s="282">
        <v>67235607</v>
      </c>
      <c r="E22" s="282">
        <v>1173360</v>
      </c>
      <c r="F22" s="282">
        <v>614713</v>
      </c>
      <c r="G22" s="280" t="s">
        <v>627</v>
      </c>
      <c r="L22" s="273">
        <f t="shared" ref="L22:L29" si="2">J22*$M$15</f>
        <v>0</v>
      </c>
    </row>
    <row r="23" spans="1:12">
      <c r="A23" s="285" t="s">
        <v>352</v>
      </c>
      <c r="B23" s="281"/>
      <c r="C23" s="286" t="s">
        <v>353</v>
      </c>
      <c r="D23" s="286" t="s">
        <v>628</v>
      </c>
      <c r="E23" s="286" t="s">
        <v>353</v>
      </c>
      <c r="F23" s="286" t="s">
        <v>353</v>
      </c>
      <c r="G23" s="285" t="s">
        <v>354</v>
      </c>
      <c r="L23" s="273">
        <f t="shared" si="2"/>
        <v>0</v>
      </c>
    </row>
    <row r="24" spans="1:12" ht="25.5" customHeight="1">
      <c r="A24" s="287" t="s">
        <v>629</v>
      </c>
      <c r="B24" s="281" t="s">
        <v>630</v>
      </c>
      <c r="C24" s="282">
        <v>2682841</v>
      </c>
      <c r="D24" s="282">
        <v>2653727</v>
      </c>
      <c r="E24" s="282">
        <v>25061</v>
      </c>
      <c r="F24" s="282">
        <v>4053</v>
      </c>
      <c r="G24" s="287" t="s">
        <v>631</v>
      </c>
      <c r="H24" s="279" t="s">
        <v>416</v>
      </c>
      <c r="I24" s="272" t="s">
        <v>417</v>
      </c>
      <c r="L24" s="273">
        <f t="shared" si="2"/>
        <v>0</v>
      </c>
    </row>
    <row r="25" spans="1:12" ht="54.75" customHeight="1">
      <c r="A25" s="287" t="s">
        <v>632</v>
      </c>
      <c r="B25" s="281" t="s">
        <v>387</v>
      </c>
      <c r="C25" s="282">
        <v>32483925</v>
      </c>
      <c r="D25" s="282">
        <v>31656245</v>
      </c>
      <c r="E25" s="282">
        <v>495955</v>
      </c>
      <c r="F25" s="282">
        <v>331725</v>
      </c>
      <c r="G25" s="287" t="s">
        <v>388</v>
      </c>
      <c r="H25" s="279" t="s">
        <v>416</v>
      </c>
      <c r="I25" s="272" t="s">
        <v>418</v>
      </c>
      <c r="L25" s="273">
        <f t="shared" si="2"/>
        <v>0</v>
      </c>
    </row>
    <row r="26" spans="1:12" ht="21">
      <c r="A26" s="287" t="s">
        <v>389</v>
      </c>
      <c r="B26" s="281" t="s">
        <v>390</v>
      </c>
      <c r="C26" s="282">
        <v>14843249</v>
      </c>
      <c r="D26" s="282">
        <v>14032782</v>
      </c>
      <c r="E26" s="282">
        <v>562576</v>
      </c>
      <c r="F26" s="282">
        <v>247891</v>
      </c>
      <c r="G26" s="287" t="s">
        <v>633</v>
      </c>
      <c r="H26" s="279" t="s">
        <v>416</v>
      </c>
      <c r="I26" s="272" t="s">
        <v>417</v>
      </c>
      <c r="L26" s="273">
        <f t="shared" si="2"/>
        <v>0</v>
      </c>
    </row>
    <row r="27" spans="1:12">
      <c r="A27" s="287" t="s">
        <v>391</v>
      </c>
      <c r="B27" s="281" t="s">
        <v>392</v>
      </c>
      <c r="C27" s="282">
        <v>19013665</v>
      </c>
      <c r="D27" s="282">
        <v>18892853</v>
      </c>
      <c r="E27" s="282">
        <v>89768</v>
      </c>
      <c r="F27" s="282">
        <v>31044</v>
      </c>
      <c r="G27" s="287" t="s">
        <v>634</v>
      </c>
      <c r="L27" s="273">
        <f t="shared" si="2"/>
        <v>0</v>
      </c>
    </row>
    <row r="28" spans="1:12" ht="31.2">
      <c r="A28" s="280" t="s">
        <v>635</v>
      </c>
      <c r="B28" s="281">
        <v>88</v>
      </c>
      <c r="C28" s="282">
        <v>13921634</v>
      </c>
      <c r="D28" s="282">
        <v>13322977</v>
      </c>
      <c r="E28" s="282">
        <v>319956</v>
      </c>
      <c r="F28" s="282">
        <v>278701</v>
      </c>
      <c r="G28" s="280" t="s">
        <v>636</v>
      </c>
      <c r="L28" s="273">
        <f t="shared" si="2"/>
        <v>0</v>
      </c>
    </row>
    <row r="29" spans="1:12">
      <c r="A29" s="285" t="s">
        <v>352</v>
      </c>
      <c r="B29" s="281"/>
      <c r="C29" s="286" t="s">
        <v>353</v>
      </c>
      <c r="D29" s="286" t="s">
        <v>353</v>
      </c>
      <c r="E29" s="286" t="s">
        <v>353</v>
      </c>
      <c r="F29" s="286" t="s">
        <v>353</v>
      </c>
      <c r="G29" s="285" t="s">
        <v>393</v>
      </c>
      <c r="L29" s="273">
        <f t="shared" si="2"/>
        <v>0</v>
      </c>
    </row>
    <row r="30" spans="1:12" ht="36" customHeight="1">
      <c r="A30" s="287" t="s">
        <v>394</v>
      </c>
      <c r="B30" s="281" t="s">
        <v>395</v>
      </c>
      <c r="C30" s="282">
        <v>5103428</v>
      </c>
      <c r="D30" s="282">
        <v>5045054</v>
      </c>
      <c r="E30" s="282">
        <v>33520</v>
      </c>
      <c r="F30" s="282">
        <v>24854</v>
      </c>
      <c r="G30" s="287" t="s">
        <v>396</v>
      </c>
      <c r="H30" s="279" t="s">
        <v>419</v>
      </c>
      <c r="I30" s="272" t="s">
        <v>420</v>
      </c>
      <c r="J30" s="492">
        <f>F30</f>
        <v>24854</v>
      </c>
      <c r="K30" s="490">
        <v>99</v>
      </c>
      <c r="L30" s="490">
        <f>J30-K30</f>
        <v>24755</v>
      </c>
    </row>
    <row r="31" spans="1:12" ht="15" customHeight="1">
      <c r="A31" s="287" t="s">
        <v>397</v>
      </c>
      <c r="B31" s="281" t="s">
        <v>398</v>
      </c>
      <c r="C31" s="282">
        <v>2213987</v>
      </c>
      <c r="D31" s="282">
        <v>2175819</v>
      </c>
      <c r="E31" s="282">
        <v>38143</v>
      </c>
      <c r="F31" s="282">
        <v>25</v>
      </c>
      <c r="G31" s="287" t="s">
        <v>399</v>
      </c>
    </row>
    <row r="32" spans="1:12" ht="31.2">
      <c r="A32" s="287" t="s">
        <v>637</v>
      </c>
      <c r="B32" s="281" t="s">
        <v>400</v>
      </c>
      <c r="C32" s="282">
        <v>6604219</v>
      </c>
      <c r="D32" s="282">
        <v>6102104</v>
      </c>
      <c r="E32" s="282">
        <v>248293</v>
      </c>
      <c r="F32" s="282">
        <v>253822</v>
      </c>
      <c r="G32" s="287" t="s">
        <v>638</v>
      </c>
    </row>
    <row r="33" spans="1:9" ht="21">
      <c r="A33" s="287" t="s">
        <v>401</v>
      </c>
      <c r="B33" s="281"/>
      <c r="C33" s="282">
        <v>8922402</v>
      </c>
      <c r="D33" s="282">
        <v>509898</v>
      </c>
      <c r="E33" s="282">
        <v>4377113</v>
      </c>
      <c r="F33" s="282">
        <v>4035391</v>
      </c>
      <c r="G33" s="287" t="s">
        <v>402</v>
      </c>
    </row>
    <row r="34" spans="1:9" ht="21">
      <c r="A34" s="287" t="s">
        <v>639</v>
      </c>
      <c r="B34" s="289" t="s">
        <v>640</v>
      </c>
      <c r="C34" s="282">
        <v>550</v>
      </c>
      <c r="D34" s="290" t="s">
        <v>369</v>
      </c>
      <c r="E34" s="282">
        <v>550</v>
      </c>
      <c r="F34" s="290" t="s">
        <v>369</v>
      </c>
      <c r="G34" s="287" t="s">
        <v>641</v>
      </c>
    </row>
    <row r="35" spans="1:9">
      <c r="A35" s="291" t="s">
        <v>642</v>
      </c>
      <c r="B35" s="281">
        <v>10</v>
      </c>
      <c r="C35" s="282">
        <v>8414</v>
      </c>
      <c r="D35" s="282">
        <v>644</v>
      </c>
      <c r="E35" s="282">
        <v>4562</v>
      </c>
      <c r="F35" s="282">
        <v>3208</v>
      </c>
      <c r="G35" s="287" t="s">
        <v>643</v>
      </c>
    </row>
    <row r="36" spans="1:9">
      <c r="A36" s="291" t="s">
        <v>644</v>
      </c>
      <c r="B36" s="281">
        <v>13</v>
      </c>
      <c r="C36" s="282">
        <v>16969</v>
      </c>
      <c r="D36" s="290" t="s">
        <v>369</v>
      </c>
      <c r="E36" s="290" t="s">
        <v>369</v>
      </c>
      <c r="F36" s="282">
        <v>16969</v>
      </c>
      <c r="G36" s="287" t="s">
        <v>645</v>
      </c>
    </row>
    <row r="37" spans="1:9">
      <c r="A37" s="291" t="s">
        <v>646</v>
      </c>
      <c r="B37" s="281">
        <v>14</v>
      </c>
      <c r="C37" s="282">
        <v>68296</v>
      </c>
      <c r="D37" s="290" t="s">
        <v>369</v>
      </c>
      <c r="E37" s="290" t="s">
        <v>369</v>
      </c>
      <c r="F37" s="282">
        <v>68296</v>
      </c>
      <c r="G37" s="287" t="s">
        <v>647</v>
      </c>
    </row>
    <row r="38" spans="1:9">
      <c r="A38" s="291" t="s">
        <v>648</v>
      </c>
      <c r="B38" s="281">
        <v>17</v>
      </c>
      <c r="C38" s="282">
        <v>2360</v>
      </c>
      <c r="D38" s="290" t="s">
        <v>369</v>
      </c>
      <c r="E38" s="282">
        <v>332</v>
      </c>
      <c r="F38" s="282">
        <v>2028</v>
      </c>
      <c r="G38" s="287" t="s">
        <v>649</v>
      </c>
      <c r="H38" s="292"/>
      <c r="I38" s="4"/>
    </row>
    <row r="39" spans="1:9" ht="21">
      <c r="A39" s="291" t="s">
        <v>650</v>
      </c>
      <c r="B39" s="281">
        <v>18</v>
      </c>
      <c r="C39" s="282">
        <v>4</v>
      </c>
      <c r="D39" s="290" t="s">
        <v>369</v>
      </c>
      <c r="E39" s="282">
        <v>4</v>
      </c>
      <c r="F39" s="290" t="s">
        <v>369</v>
      </c>
      <c r="G39" s="287" t="s">
        <v>651</v>
      </c>
      <c r="H39" s="292"/>
      <c r="I39" s="4"/>
    </row>
    <row r="40" spans="1:9" ht="21">
      <c r="A40" s="291" t="s">
        <v>652</v>
      </c>
      <c r="B40" s="281">
        <v>21</v>
      </c>
      <c r="C40" s="282">
        <v>113739</v>
      </c>
      <c r="D40" s="290" t="s">
        <v>369</v>
      </c>
      <c r="E40" s="282">
        <v>113302</v>
      </c>
      <c r="F40" s="282">
        <v>437</v>
      </c>
      <c r="G40" s="287" t="s">
        <v>653</v>
      </c>
      <c r="H40" s="292"/>
      <c r="I40" s="4"/>
    </row>
    <row r="41" spans="1:9" ht="21">
      <c r="A41" s="291" t="s">
        <v>654</v>
      </c>
      <c r="B41" s="281">
        <v>25</v>
      </c>
      <c r="C41" s="282">
        <v>1449</v>
      </c>
      <c r="D41" s="290" t="s">
        <v>369</v>
      </c>
      <c r="E41" s="290" t="s">
        <v>369</v>
      </c>
      <c r="F41" s="282">
        <v>1449</v>
      </c>
      <c r="G41" s="287" t="s">
        <v>655</v>
      </c>
      <c r="H41" s="292"/>
      <c r="I41" s="4"/>
    </row>
    <row r="42" spans="1:9">
      <c r="A42" s="291" t="s">
        <v>656</v>
      </c>
      <c r="B42" s="281">
        <v>31</v>
      </c>
      <c r="C42" s="282">
        <v>38471</v>
      </c>
      <c r="D42" s="290" t="s">
        <v>369</v>
      </c>
      <c r="E42" s="290" t="s">
        <v>369</v>
      </c>
      <c r="F42" s="282">
        <v>38471</v>
      </c>
      <c r="G42" s="287" t="s">
        <v>657</v>
      </c>
      <c r="H42" s="292"/>
      <c r="I42" s="4"/>
    </row>
    <row r="43" spans="1:9">
      <c r="A43" s="291" t="s">
        <v>658</v>
      </c>
      <c r="B43" s="281">
        <v>35</v>
      </c>
      <c r="C43" s="282">
        <v>8343</v>
      </c>
      <c r="D43" s="290" t="s">
        <v>369</v>
      </c>
      <c r="E43" s="282">
        <v>2292</v>
      </c>
      <c r="F43" s="282">
        <v>6051</v>
      </c>
      <c r="G43" s="287" t="s">
        <v>659</v>
      </c>
      <c r="H43" s="292"/>
      <c r="I43" s="4"/>
    </row>
    <row r="44" spans="1:9" ht="21">
      <c r="A44" s="291" t="s">
        <v>660</v>
      </c>
      <c r="B44" s="281">
        <v>36</v>
      </c>
      <c r="C44" s="282">
        <v>539</v>
      </c>
      <c r="D44" s="290" t="s">
        <v>369</v>
      </c>
      <c r="E44" s="290" t="s">
        <v>369</v>
      </c>
      <c r="F44" s="282">
        <v>539</v>
      </c>
      <c r="G44" s="287" t="s">
        <v>661</v>
      </c>
      <c r="H44" s="292"/>
      <c r="I44" s="4"/>
    </row>
    <row r="45" spans="1:9" ht="31.2">
      <c r="A45" s="291" t="s">
        <v>662</v>
      </c>
      <c r="B45" s="281">
        <v>38</v>
      </c>
      <c r="C45" s="282">
        <v>165</v>
      </c>
      <c r="D45" s="290" t="s">
        <v>369</v>
      </c>
      <c r="E45" s="290" t="s">
        <v>369</v>
      </c>
      <c r="F45" s="282">
        <v>165</v>
      </c>
      <c r="G45" s="287" t="s">
        <v>663</v>
      </c>
      <c r="H45" s="292"/>
      <c r="I45" s="4"/>
    </row>
    <row r="46" spans="1:9">
      <c r="A46" s="291" t="s">
        <v>664</v>
      </c>
      <c r="B46" s="281">
        <v>43</v>
      </c>
      <c r="C46" s="282">
        <v>2350</v>
      </c>
      <c r="D46" s="290" t="s">
        <v>369</v>
      </c>
      <c r="E46" s="290" t="s">
        <v>369</v>
      </c>
      <c r="F46" s="282">
        <v>2350</v>
      </c>
      <c r="G46" s="287" t="s">
        <v>665</v>
      </c>
      <c r="H46" s="292"/>
      <c r="I46" s="4"/>
    </row>
    <row r="47" spans="1:9" ht="21">
      <c r="A47" s="291" t="s">
        <v>666</v>
      </c>
      <c r="B47" s="281">
        <v>46</v>
      </c>
      <c r="C47" s="282">
        <v>397257</v>
      </c>
      <c r="D47" s="290" t="s">
        <v>369</v>
      </c>
      <c r="E47" s="282">
        <v>10116</v>
      </c>
      <c r="F47" s="282">
        <v>387141</v>
      </c>
      <c r="G47" s="287" t="s">
        <v>667</v>
      </c>
      <c r="H47" s="292"/>
      <c r="I47" s="293"/>
    </row>
    <row r="48" spans="1:9" ht="36.75" customHeight="1">
      <c r="A48" s="291" t="s">
        <v>668</v>
      </c>
      <c r="B48" s="281">
        <v>47</v>
      </c>
      <c r="C48" s="282">
        <v>4424830</v>
      </c>
      <c r="D48" s="282">
        <v>17702</v>
      </c>
      <c r="E48" s="282">
        <v>3852985</v>
      </c>
      <c r="F48" s="282">
        <v>554143</v>
      </c>
      <c r="G48" s="287" t="s">
        <v>669</v>
      </c>
    </row>
    <row r="49" spans="1:7" ht="26.25" customHeight="1">
      <c r="A49" s="291" t="s">
        <v>670</v>
      </c>
      <c r="B49" s="281">
        <v>49</v>
      </c>
      <c r="C49" s="282">
        <v>20670</v>
      </c>
      <c r="D49" s="290" t="s">
        <v>369</v>
      </c>
      <c r="E49" s="282">
        <v>14932</v>
      </c>
      <c r="F49" s="282">
        <v>5738</v>
      </c>
      <c r="G49" s="287" t="s">
        <v>671</v>
      </c>
    </row>
    <row r="50" spans="1:7" ht="21">
      <c r="A50" s="291" t="s">
        <v>672</v>
      </c>
      <c r="B50" s="281">
        <v>52</v>
      </c>
      <c r="C50" s="282">
        <v>3288</v>
      </c>
      <c r="D50" s="290" t="s">
        <v>369</v>
      </c>
      <c r="E50" s="290" t="s">
        <v>369</v>
      </c>
      <c r="F50" s="282">
        <v>3288</v>
      </c>
      <c r="G50" s="287" t="s">
        <v>673</v>
      </c>
    </row>
    <row r="51" spans="1:7" ht="14.25" customHeight="1">
      <c r="A51" s="291" t="s">
        <v>674</v>
      </c>
      <c r="B51" s="281">
        <v>55</v>
      </c>
      <c r="C51" s="282">
        <v>40641</v>
      </c>
      <c r="D51" s="290" t="s">
        <v>369</v>
      </c>
      <c r="E51" s="282">
        <v>7061</v>
      </c>
      <c r="F51" s="282">
        <v>33580</v>
      </c>
      <c r="G51" s="287" t="s">
        <v>675</v>
      </c>
    </row>
    <row r="52" spans="1:7" ht="21">
      <c r="A52" s="291" t="s">
        <v>676</v>
      </c>
      <c r="B52" s="281">
        <v>56</v>
      </c>
      <c r="C52" s="282">
        <v>1741275</v>
      </c>
      <c r="D52" s="290" t="s">
        <v>369</v>
      </c>
      <c r="E52" s="282">
        <v>22006</v>
      </c>
      <c r="F52" s="282">
        <v>1719269</v>
      </c>
      <c r="G52" s="287" t="s">
        <v>677</v>
      </c>
    </row>
    <row r="53" spans="1:7" ht="21">
      <c r="A53" s="291" t="s">
        <v>403</v>
      </c>
      <c r="B53" s="281">
        <v>68</v>
      </c>
      <c r="C53" s="282">
        <v>430366</v>
      </c>
      <c r="D53" s="290" t="s">
        <v>369</v>
      </c>
      <c r="E53" s="282">
        <v>88195</v>
      </c>
      <c r="F53" s="282">
        <v>342171</v>
      </c>
      <c r="G53" s="287" t="s">
        <v>678</v>
      </c>
    </row>
    <row r="54" spans="1:7" ht="21">
      <c r="A54" s="291" t="s">
        <v>679</v>
      </c>
      <c r="B54" s="281">
        <v>71</v>
      </c>
      <c r="C54" s="282">
        <v>1052</v>
      </c>
      <c r="D54" s="290" t="s">
        <v>369</v>
      </c>
      <c r="E54" s="290" t="s">
        <v>369</v>
      </c>
      <c r="F54" s="282">
        <v>1052</v>
      </c>
      <c r="G54" s="287" t="s">
        <v>680</v>
      </c>
    </row>
    <row r="55" spans="1:7" ht="21">
      <c r="A55" s="291" t="s">
        <v>681</v>
      </c>
      <c r="B55" s="281">
        <v>72</v>
      </c>
      <c r="C55" s="282">
        <v>38583</v>
      </c>
      <c r="D55" s="282">
        <v>38583</v>
      </c>
      <c r="E55" s="290" t="s">
        <v>369</v>
      </c>
      <c r="F55" s="290" t="s">
        <v>369</v>
      </c>
      <c r="G55" s="287" t="s">
        <v>682</v>
      </c>
    </row>
    <row r="56" spans="1:7" ht="21">
      <c r="A56" s="291" t="s">
        <v>683</v>
      </c>
      <c r="B56" s="281">
        <v>74</v>
      </c>
      <c r="C56" s="282">
        <v>140</v>
      </c>
      <c r="D56" s="290" t="s">
        <v>369</v>
      </c>
      <c r="E56" s="290" t="s">
        <v>369</v>
      </c>
      <c r="F56" s="282">
        <v>140</v>
      </c>
      <c r="G56" s="287" t="s">
        <v>684</v>
      </c>
    </row>
    <row r="57" spans="1:7">
      <c r="A57" s="291" t="s">
        <v>685</v>
      </c>
      <c r="B57" s="281">
        <v>77</v>
      </c>
      <c r="C57" s="282">
        <v>228456</v>
      </c>
      <c r="D57" s="282">
        <v>1396</v>
      </c>
      <c r="E57" s="282">
        <v>5480</v>
      </c>
      <c r="F57" s="282">
        <v>221580</v>
      </c>
      <c r="G57" s="287" t="s">
        <v>686</v>
      </c>
    </row>
    <row r="58" spans="1:7" ht="27" customHeight="1">
      <c r="A58" s="291" t="s">
        <v>687</v>
      </c>
      <c r="B58" s="281">
        <v>81</v>
      </c>
      <c r="C58" s="282">
        <v>79000</v>
      </c>
      <c r="D58" s="290" t="s">
        <v>369</v>
      </c>
      <c r="E58" s="290" t="s">
        <v>369</v>
      </c>
      <c r="F58" s="282">
        <v>79000</v>
      </c>
      <c r="G58" s="287" t="s">
        <v>688</v>
      </c>
    </row>
    <row r="59" spans="1:7" ht="21">
      <c r="A59" s="291" t="s">
        <v>689</v>
      </c>
      <c r="B59" s="281">
        <v>82</v>
      </c>
      <c r="C59" s="282">
        <v>14</v>
      </c>
      <c r="D59" s="290" t="s">
        <v>369</v>
      </c>
      <c r="E59" s="282">
        <v>14</v>
      </c>
      <c r="F59" s="290" t="s">
        <v>369</v>
      </c>
      <c r="G59" s="287" t="s">
        <v>690</v>
      </c>
    </row>
    <row r="60" spans="1:7" ht="14.25" customHeight="1">
      <c r="A60" s="291" t="s">
        <v>691</v>
      </c>
      <c r="B60" s="281">
        <v>85</v>
      </c>
      <c r="C60" s="282">
        <v>609263</v>
      </c>
      <c r="D60" s="282">
        <v>451573</v>
      </c>
      <c r="E60" s="282">
        <v>157690</v>
      </c>
      <c r="F60" s="290" t="s">
        <v>369</v>
      </c>
      <c r="G60" s="287" t="s">
        <v>692</v>
      </c>
    </row>
    <row r="61" spans="1:7" ht="21">
      <c r="A61" s="291" t="s">
        <v>693</v>
      </c>
      <c r="B61" s="281">
        <v>90</v>
      </c>
      <c r="C61" s="282">
        <v>750</v>
      </c>
      <c r="D61" s="290" t="s">
        <v>369</v>
      </c>
      <c r="E61" s="290" t="s">
        <v>369</v>
      </c>
      <c r="F61" s="282">
        <v>750</v>
      </c>
      <c r="G61" s="287" t="s">
        <v>694</v>
      </c>
    </row>
    <row r="62" spans="1:7" ht="27" customHeight="1">
      <c r="A62" s="291" t="s">
        <v>695</v>
      </c>
      <c r="B62" s="281">
        <v>93</v>
      </c>
      <c r="C62" s="282">
        <v>5</v>
      </c>
      <c r="D62" s="290" t="s">
        <v>369</v>
      </c>
      <c r="E62" s="282">
        <v>5</v>
      </c>
      <c r="F62" s="290" t="s">
        <v>369</v>
      </c>
      <c r="G62" s="287" t="s">
        <v>696</v>
      </c>
    </row>
    <row r="63" spans="1:7">
      <c r="A63" s="291" t="s">
        <v>404</v>
      </c>
      <c r="B63" s="281">
        <v>96</v>
      </c>
      <c r="C63" s="282">
        <v>645163</v>
      </c>
      <c r="D63" s="290" t="s">
        <v>369</v>
      </c>
      <c r="E63" s="282">
        <v>97587</v>
      </c>
      <c r="F63" s="282">
        <v>547576</v>
      </c>
      <c r="G63" s="294" t="s">
        <v>697</v>
      </c>
    </row>
    <row r="64" spans="1:7">
      <c r="A64" s="295"/>
      <c r="B64" s="296"/>
      <c r="C64" s="295"/>
      <c r="D64" s="295"/>
      <c r="E64" s="295"/>
      <c r="F64" s="295"/>
    </row>
    <row r="67" spans="1:1">
      <c r="A67" s="279" t="s">
        <v>1108</v>
      </c>
    </row>
    <row r="68" spans="1:1" ht="14.4">
      <c r="A68" s="566" t="s">
        <v>1107</v>
      </c>
    </row>
  </sheetData>
  <mergeCells count="10">
    <mergeCell ref="G1:H1"/>
    <mergeCell ref="A2:G2"/>
    <mergeCell ref="A4:C4"/>
    <mergeCell ref="D4:E4"/>
    <mergeCell ref="F4:G4"/>
    <mergeCell ref="A5:A6"/>
    <mergeCell ref="B5:B6"/>
    <mergeCell ref="C5:C6"/>
    <mergeCell ref="D5:F5"/>
    <mergeCell ref="G5:G6"/>
  </mergeCells>
  <hyperlinks>
    <hyperlink ref="A68" r:id="rId1"/>
  </hyperlinks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r:id="rId2"/>
  <headerFooter>
    <oddFooter>&amp;R&amp;"Calibri,полужирный"&amp;8&amp;P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40" zoomScaleNormal="100" workbookViewId="0">
      <selection activeCell="C58" sqref="C58"/>
    </sheetView>
  </sheetViews>
  <sheetFormatPr defaultColWidth="9.109375" defaultRowHeight="14.4"/>
  <cols>
    <col min="1" max="1" width="18" style="312" customWidth="1"/>
    <col min="2" max="2" width="11" style="312" customWidth="1"/>
    <col min="3" max="6" width="10.44140625" style="312" customWidth="1"/>
    <col min="7" max="8" width="11" style="312" customWidth="1"/>
    <col min="9" max="9" width="12" style="312" customWidth="1"/>
    <col min="10" max="10" width="11" style="312" customWidth="1"/>
    <col min="11" max="11" width="18" style="328" customWidth="1"/>
    <col min="12" max="16384" width="9.109375" style="312"/>
  </cols>
  <sheetData>
    <row r="1" spans="1:12" s="311" customFormat="1">
      <c r="A1" s="1060" t="s">
        <v>722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</row>
    <row r="2" spans="1:12" s="311" customFormat="1">
      <c r="A2" s="1060" t="s">
        <v>723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</row>
    <row r="3" spans="1:12" s="311" customFormat="1">
      <c r="A3" s="1060" t="s">
        <v>724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</row>
    <row r="4" spans="1:12" s="311" customFormat="1">
      <c r="A4" s="1060" t="s">
        <v>3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</row>
    <row r="5" spans="1:12">
      <c r="A5" s="1061"/>
      <c r="B5" s="1061"/>
      <c r="C5" s="1061"/>
      <c r="D5" s="1061"/>
      <c r="E5" s="1061"/>
      <c r="F5" s="1061"/>
      <c r="G5" s="1061"/>
      <c r="H5" s="1061"/>
      <c r="I5" s="1061"/>
      <c r="J5" s="1061"/>
      <c r="K5" s="1061"/>
    </row>
    <row r="6" spans="1:12" s="311" customFormat="1">
      <c r="A6" s="313" t="s">
        <v>344</v>
      </c>
      <c r="B6" s="1059" t="s">
        <v>353</v>
      </c>
      <c r="C6" s="1059" t="s">
        <v>353</v>
      </c>
      <c r="D6" s="1059" t="s">
        <v>353</v>
      </c>
      <c r="E6" s="1059" t="s">
        <v>353</v>
      </c>
      <c r="F6" s="1059" t="s">
        <v>353</v>
      </c>
      <c r="G6" s="1059" t="s">
        <v>353</v>
      </c>
      <c r="H6" s="1059" t="s">
        <v>353</v>
      </c>
      <c r="I6" s="1059" t="s">
        <v>353</v>
      </c>
      <c r="J6" s="1059" t="s">
        <v>353</v>
      </c>
      <c r="K6" s="314" t="s">
        <v>451</v>
      </c>
    </row>
    <row r="7" spans="1:12" s="311" customFormat="1" ht="21.9" customHeight="1">
      <c r="A7" s="1062"/>
      <c r="B7" s="1063" t="s">
        <v>725</v>
      </c>
      <c r="C7" s="1063" t="s">
        <v>726</v>
      </c>
      <c r="D7" s="1063"/>
      <c r="E7" s="1063"/>
      <c r="F7" s="1063"/>
      <c r="G7" s="1063"/>
      <c r="H7" s="1063"/>
      <c r="I7" s="1063"/>
      <c r="J7" s="1063"/>
      <c r="K7" s="1064"/>
    </row>
    <row r="8" spans="1:12" s="311" customFormat="1" ht="21.9" customHeight="1">
      <c r="A8" s="1062"/>
      <c r="B8" s="1063"/>
      <c r="C8" s="1063" t="s">
        <v>727</v>
      </c>
      <c r="D8" s="1063" t="s">
        <v>728</v>
      </c>
      <c r="E8" s="1063"/>
      <c r="F8" s="1063"/>
      <c r="G8" s="1063"/>
      <c r="H8" s="1063"/>
      <c r="I8" s="1063" t="s">
        <v>729</v>
      </c>
      <c r="J8" s="1063" t="s">
        <v>730</v>
      </c>
      <c r="K8" s="1064"/>
    </row>
    <row r="9" spans="1:12" s="311" customFormat="1" ht="102">
      <c r="A9" s="1062"/>
      <c r="B9" s="1063"/>
      <c r="C9" s="1063"/>
      <c r="D9" s="315" t="s">
        <v>731</v>
      </c>
      <c r="E9" s="315" t="s">
        <v>732</v>
      </c>
      <c r="F9" s="315" t="s">
        <v>733</v>
      </c>
      <c r="G9" s="315" t="s">
        <v>734</v>
      </c>
      <c r="H9" s="315" t="s">
        <v>735</v>
      </c>
      <c r="I9" s="1063"/>
      <c r="J9" s="1063"/>
      <c r="K9" s="1064"/>
    </row>
    <row r="10" spans="1:12" s="311" customFormat="1">
      <c r="A10" s="316" t="s">
        <v>736</v>
      </c>
      <c r="B10" s="317">
        <v>1913027212</v>
      </c>
      <c r="C10" s="317">
        <v>1822194857</v>
      </c>
      <c r="D10" s="317">
        <v>1117719558</v>
      </c>
      <c r="E10" s="317">
        <v>265121340</v>
      </c>
      <c r="F10" s="317">
        <v>84603950</v>
      </c>
      <c r="G10" s="317">
        <v>35197188</v>
      </c>
      <c r="H10" s="317">
        <v>319552821</v>
      </c>
      <c r="I10" s="317">
        <v>72894471</v>
      </c>
      <c r="J10" s="317">
        <v>17937884</v>
      </c>
      <c r="K10" s="318" t="s">
        <v>723</v>
      </c>
    </row>
    <row r="11" spans="1:12" s="311" customFormat="1" ht="31.8">
      <c r="A11" s="319" t="s">
        <v>737</v>
      </c>
      <c r="B11" s="317">
        <v>986171585</v>
      </c>
      <c r="C11" s="317">
        <v>936961568</v>
      </c>
      <c r="D11" s="317">
        <v>578443528</v>
      </c>
      <c r="E11" s="317">
        <v>146924312</v>
      </c>
      <c r="F11" s="317">
        <v>37417959</v>
      </c>
      <c r="G11" s="317">
        <v>16605740</v>
      </c>
      <c r="H11" s="317">
        <v>157570029</v>
      </c>
      <c r="I11" s="317">
        <v>41076621</v>
      </c>
      <c r="J11" s="317">
        <v>8133396</v>
      </c>
      <c r="K11" s="320" t="s">
        <v>738</v>
      </c>
      <c r="L11" s="6" t="s">
        <v>1043</v>
      </c>
    </row>
    <row r="12" spans="1:12" s="311" customFormat="1" ht="21.6">
      <c r="A12" s="319" t="s">
        <v>739</v>
      </c>
      <c r="B12" s="317">
        <v>901520931</v>
      </c>
      <c r="C12" s="317">
        <v>856885282</v>
      </c>
      <c r="D12" s="317">
        <v>528546489</v>
      </c>
      <c r="E12" s="317">
        <v>134089159</v>
      </c>
      <c r="F12" s="317">
        <v>34241239</v>
      </c>
      <c r="G12" s="317">
        <v>15497528</v>
      </c>
      <c r="H12" s="317">
        <v>144510867</v>
      </c>
      <c r="I12" s="317">
        <v>37307995</v>
      </c>
      <c r="J12" s="317">
        <v>7327654</v>
      </c>
      <c r="K12" s="320" t="s">
        <v>740</v>
      </c>
    </row>
    <row r="13" spans="1:12" s="311" customFormat="1" ht="21.6">
      <c r="A13" s="319" t="s">
        <v>741</v>
      </c>
      <c r="B13" s="317">
        <v>33444752</v>
      </c>
      <c r="C13" s="317">
        <v>23108436</v>
      </c>
      <c r="D13" s="317">
        <v>19809465</v>
      </c>
      <c r="E13" s="317">
        <v>1689581</v>
      </c>
      <c r="F13" s="317">
        <v>455400</v>
      </c>
      <c r="G13" s="317">
        <v>39577</v>
      </c>
      <c r="H13" s="317">
        <v>1114413</v>
      </c>
      <c r="I13" s="317">
        <v>9916594</v>
      </c>
      <c r="J13" s="317">
        <v>419722</v>
      </c>
      <c r="K13" s="320" t="s">
        <v>742</v>
      </c>
      <c r="L13" s="6" t="s">
        <v>1044</v>
      </c>
    </row>
    <row r="14" spans="1:12" s="311" customFormat="1" ht="31.8">
      <c r="A14" s="319" t="s">
        <v>743</v>
      </c>
      <c r="B14" s="317">
        <v>345706864</v>
      </c>
      <c r="C14" s="317">
        <v>343886514</v>
      </c>
      <c r="D14" s="317">
        <v>231864500</v>
      </c>
      <c r="E14" s="317">
        <v>31941864</v>
      </c>
      <c r="F14" s="317">
        <v>18677881</v>
      </c>
      <c r="G14" s="317">
        <v>7896607</v>
      </c>
      <c r="H14" s="317">
        <v>53505662</v>
      </c>
      <c r="I14" s="317">
        <v>1758107</v>
      </c>
      <c r="J14" s="317">
        <v>62243</v>
      </c>
      <c r="K14" s="320" t="s">
        <v>744</v>
      </c>
      <c r="L14" s="6" t="s">
        <v>1045</v>
      </c>
    </row>
    <row r="15" spans="1:12" s="311" customFormat="1">
      <c r="A15" s="319" t="s">
        <v>745</v>
      </c>
      <c r="B15" s="317">
        <v>14771106</v>
      </c>
      <c r="C15" s="317">
        <v>13189782</v>
      </c>
      <c r="D15" s="317">
        <v>8445266</v>
      </c>
      <c r="E15" s="317">
        <v>1105418</v>
      </c>
      <c r="F15" s="317">
        <v>215151</v>
      </c>
      <c r="G15" s="317">
        <v>51942</v>
      </c>
      <c r="H15" s="317">
        <v>3372005</v>
      </c>
      <c r="I15" s="317">
        <v>1502955</v>
      </c>
      <c r="J15" s="317">
        <v>78369</v>
      </c>
      <c r="K15" s="320" t="s">
        <v>746</v>
      </c>
      <c r="L15" s="6" t="s">
        <v>1044</v>
      </c>
    </row>
    <row r="16" spans="1:12" s="311" customFormat="1" ht="42">
      <c r="A16" s="319" t="s">
        <v>747</v>
      </c>
      <c r="B16" s="317">
        <v>55377047</v>
      </c>
      <c r="C16" s="317">
        <v>52271824</v>
      </c>
      <c r="D16" s="317">
        <v>30790938</v>
      </c>
      <c r="E16" s="317">
        <v>6551094</v>
      </c>
      <c r="F16" s="317">
        <v>2105685</v>
      </c>
      <c r="G16" s="317">
        <v>1978433</v>
      </c>
      <c r="H16" s="317">
        <v>10845674</v>
      </c>
      <c r="I16" s="317">
        <v>2324516</v>
      </c>
      <c r="J16" s="317">
        <v>780707</v>
      </c>
      <c r="K16" s="320" t="s">
        <v>748</v>
      </c>
      <c r="L16" s="6" t="s">
        <v>1044</v>
      </c>
    </row>
    <row r="17" spans="1:19" s="311" customFormat="1" ht="31.8">
      <c r="A17" s="319" t="s">
        <v>749</v>
      </c>
      <c r="B17" s="321">
        <v>6486297</v>
      </c>
      <c r="C17" s="321">
        <v>5007874</v>
      </c>
      <c r="D17" s="321">
        <v>3175187</v>
      </c>
      <c r="E17" s="321">
        <v>1021076</v>
      </c>
      <c r="F17" s="321">
        <v>179200</v>
      </c>
      <c r="G17" s="321">
        <v>88619</v>
      </c>
      <c r="H17" s="321">
        <v>543792</v>
      </c>
      <c r="I17" s="321">
        <v>1436279</v>
      </c>
      <c r="J17" s="321">
        <v>42144</v>
      </c>
      <c r="K17" s="320" t="s">
        <v>750</v>
      </c>
      <c r="L17" s="6" t="s">
        <v>1044</v>
      </c>
    </row>
    <row r="18" spans="1:19" s="311" customFormat="1" ht="21.6">
      <c r="A18" s="319" t="s">
        <v>751</v>
      </c>
      <c r="B18" s="317">
        <v>15131034</v>
      </c>
      <c r="C18" s="317">
        <v>14897341</v>
      </c>
      <c r="D18" s="317">
        <v>4477647</v>
      </c>
      <c r="E18" s="317">
        <v>2862125</v>
      </c>
      <c r="F18" s="317">
        <v>1791942</v>
      </c>
      <c r="G18" s="317">
        <v>889517</v>
      </c>
      <c r="H18" s="317">
        <v>4876110</v>
      </c>
      <c r="I18" s="317">
        <v>127813</v>
      </c>
      <c r="J18" s="317">
        <v>105880</v>
      </c>
      <c r="K18" s="320" t="s">
        <v>752</v>
      </c>
      <c r="L18" s="6" t="s">
        <v>1046</v>
      </c>
    </row>
    <row r="19" spans="1:19" s="311" customFormat="1" ht="21.6">
      <c r="A19" s="319" t="s">
        <v>753</v>
      </c>
      <c r="B19" s="317">
        <v>267069160</v>
      </c>
      <c r="C19" s="317">
        <v>253942393</v>
      </c>
      <c r="D19" s="317">
        <v>135344381</v>
      </c>
      <c r="E19" s="317">
        <v>39947413</v>
      </c>
      <c r="F19" s="317">
        <v>14569707</v>
      </c>
      <c r="G19" s="317">
        <v>3956774</v>
      </c>
      <c r="H19" s="317">
        <v>60124118</v>
      </c>
      <c r="I19" s="317">
        <v>9840172</v>
      </c>
      <c r="J19" s="317">
        <v>3286595</v>
      </c>
      <c r="K19" s="320" t="s">
        <v>754</v>
      </c>
      <c r="L19" s="6" t="s">
        <v>1047</v>
      </c>
    </row>
    <row r="20" spans="1:19" s="311" customFormat="1">
      <c r="A20" s="319" t="s">
        <v>755</v>
      </c>
      <c r="B20" s="317">
        <v>4778138</v>
      </c>
      <c r="C20" s="317">
        <v>4500269</v>
      </c>
      <c r="D20" s="317">
        <v>2558051</v>
      </c>
      <c r="E20" s="317">
        <v>716151</v>
      </c>
      <c r="F20" s="317">
        <v>218732</v>
      </c>
      <c r="G20" s="317">
        <v>97914</v>
      </c>
      <c r="H20" s="317">
        <v>909421</v>
      </c>
      <c r="I20" s="317">
        <v>225887</v>
      </c>
      <c r="J20" s="317">
        <v>51982</v>
      </c>
      <c r="K20" s="320" t="s">
        <v>756</v>
      </c>
    </row>
    <row r="21" spans="1:19" s="311" customFormat="1">
      <c r="A21" s="319" t="s">
        <v>757</v>
      </c>
      <c r="B21" s="317">
        <v>37639376</v>
      </c>
      <c r="C21" s="317">
        <v>33534536</v>
      </c>
      <c r="D21" s="317">
        <v>25329531</v>
      </c>
      <c r="E21" s="317">
        <v>3125251</v>
      </c>
      <c r="F21" s="317">
        <v>938987</v>
      </c>
      <c r="G21" s="317">
        <v>675887</v>
      </c>
      <c r="H21" s="317">
        <v>3464880</v>
      </c>
      <c r="I21" s="317">
        <v>3898535</v>
      </c>
      <c r="J21" s="317">
        <v>206305</v>
      </c>
      <c r="K21" s="320" t="s">
        <v>758</v>
      </c>
    </row>
    <row r="22" spans="1:19" s="311" customFormat="1" ht="31.8">
      <c r="A22" s="319" t="s">
        <v>759</v>
      </c>
      <c r="B22" s="317">
        <v>6547228</v>
      </c>
      <c r="C22" s="317">
        <v>6472187</v>
      </c>
      <c r="D22" s="317">
        <v>2268083</v>
      </c>
      <c r="E22" s="317">
        <v>2466782</v>
      </c>
      <c r="F22" s="317">
        <v>510802</v>
      </c>
      <c r="G22" s="317">
        <v>127512</v>
      </c>
      <c r="H22" s="317">
        <v>1099008</v>
      </c>
      <c r="I22" s="317">
        <v>27692</v>
      </c>
      <c r="J22" s="317">
        <v>47349</v>
      </c>
      <c r="K22" s="320" t="s">
        <v>760</v>
      </c>
    </row>
    <row r="23" spans="1:19" s="311" customFormat="1" ht="21.6">
      <c r="A23" s="319" t="s">
        <v>761</v>
      </c>
      <c r="B23" s="317">
        <v>105544</v>
      </c>
      <c r="C23" s="317">
        <v>104227</v>
      </c>
      <c r="D23" s="317">
        <v>42590</v>
      </c>
      <c r="E23" s="317">
        <v>20305</v>
      </c>
      <c r="F23" s="317">
        <v>14845</v>
      </c>
      <c r="G23" s="317">
        <v>718</v>
      </c>
      <c r="H23" s="317">
        <v>25769</v>
      </c>
      <c r="I23" s="317">
        <v>1317</v>
      </c>
      <c r="J23" s="322" t="s">
        <v>369</v>
      </c>
      <c r="K23" s="320" t="s">
        <v>762</v>
      </c>
    </row>
    <row r="24" spans="1:19" s="311" customFormat="1">
      <c r="A24" s="319" t="s">
        <v>763</v>
      </c>
      <c r="B24" s="317">
        <v>3124230</v>
      </c>
      <c r="C24" s="317">
        <v>3116436</v>
      </c>
      <c r="D24" s="317">
        <v>259509</v>
      </c>
      <c r="E24" s="317">
        <v>137835</v>
      </c>
      <c r="F24" s="317">
        <v>121234</v>
      </c>
      <c r="G24" s="317">
        <v>156198</v>
      </c>
      <c r="H24" s="317">
        <v>2441660</v>
      </c>
      <c r="I24" s="317">
        <v>2490</v>
      </c>
      <c r="J24" s="317">
        <v>5304</v>
      </c>
      <c r="K24" s="320" t="s">
        <v>764</v>
      </c>
    </row>
    <row r="25" spans="1:19" s="311" customFormat="1" ht="31.8">
      <c r="A25" s="319" t="s">
        <v>765</v>
      </c>
      <c r="B25" s="317">
        <v>14753018</v>
      </c>
      <c r="C25" s="317">
        <v>12564768</v>
      </c>
      <c r="D25" s="317">
        <v>7595743</v>
      </c>
      <c r="E25" s="317">
        <v>1984563</v>
      </c>
      <c r="F25" s="317">
        <v>601136</v>
      </c>
      <c r="G25" s="317">
        <v>273445</v>
      </c>
      <c r="H25" s="317">
        <v>2109881</v>
      </c>
      <c r="I25" s="317">
        <v>1884841</v>
      </c>
      <c r="J25" s="317">
        <v>303409</v>
      </c>
      <c r="K25" s="320" t="s">
        <v>766</v>
      </c>
    </row>
    <row r="26" spans="1:19" s="311" customFormat="1" ht="42">
      <c r="A26" s="319" t="s">
        <v>767</v>
      </c>
      <c r="B26" s="317">
        <v>10816922</v>
      </c>
      <c r="C26" s="317">
        <v>10574647</v>
      </c>
      <c r="D26" s="317">
        <v>7743561</v>
      </c>
      <c r="E26" s="317">
        <v>842953</v>
      </c>
      <c r="F26" s="317">
        <v>653045</v>
      </c>
      <c r="G26" s="317">
        <v>68958</v>
      </c>
      <c r="H26" s="317">
        <v>1266130</v>
      </c>
      <c r="I26" s="317">
        <v>209635</v>
      </c>
      <c r="J26" s="317">
        <v>32640</v>
      </c>
      <c r="K26" s="320" t="s">
        <v>768</v>
      </c>
    </row>
    <row r="27" spans="1:19" s="311" customFormat="1" ht="21.6">
      <c r="A27" s="319" t="s">
        <v>769</v>
      </c>
      <c r="B27" s="317">
        <v>2924510</v>
      </c>
      <c r="C27" s="317">
        <v>2826301</v>
      </c>
      <c r="D27" s="317">
        <v>1544343</v>
      </c>
      <c r="E27" s="317">
        <v>645558</v>
      </c>
      <c r="F27" s="317">
        <v>253504</v>
      </c>
      <c r="G27" s="317">
        <v>62811</v>
      </c>
      <c r="H27" s="317">
        <v>320085</v>
      </c>
      <c r="I27" s="317">
        <v>31189</v>
      </c>
      <c r="J27" s="317">
        <v>67020</v>
      </c>
      <c r="K27" s="320" t="s">
        <v>770</v>
      </c>
    </row>
    <row r="28" spans="1:19" s="311" customFormat="1">
      <c r="A28" s="319" t="s">
        <v>771</v>
      </c>
      <c r="B28" s="317">
        <v>186380194</v>
      </c>
      <c r="C28" s="317">
        <v>180249022</v>
      </c>
      <c r="D28" s="317">
        <v>88002970</v>
      </c>
      <c r="E28" s="317">
        <v>30008015</v>
      </c>
      <c r="F28" s="317">
        <v>11257422</v>
      </c>
      <c r="G28" s="317">
        <v>2493331</v>
      </c>
      <c r="H28" s="317">
        <v>48487284</v>
      </c>
      <c r="I28" s="317">
        <v>3558586</v>
      </c>
      <c r="J28" s="317">
        <v>2572586</v>
      </c>
      <c r="K28" s="320" t="s">
        <v>772</v>
      </c>
    </row>
    <row r="29" spans="1:19" s="311" customFormat="1" ht="21.6">
      <c r="A29" s="319" t="s">
        <v>773</v>
      </c>
      <c r="B29" s="317">
        <v>3883579</v>
      </c>
      <c r="C29" s="317">
        <v>3775579</v>
      </c>
      <c r="D29" s="317">
        <v>762426</v>
      </c>
      <c r="E29" s="317">
        <v>651861</v>
      </c>
      <c r="F29" s="317">
        <v>988437</v>
      </c>
      <c r="G29" s="317">
        <v>364150</v>
      </c>
      <c r="H29" s="317">
        <v>1008705</v>
      </c>
      <c r="I29" s="322" t="s">
        <v>369</v>
      </c>
      <c r="J29" s="317">
        <v>108000</v>
      </c>
      <c r="K29" s="320" t="s">
        <v>774</v>
      </c>
      <c r="L29" s="6" t="s">
        <v>1048</v>
      </c>
    </row>
    <row r="30" spans="1:19" s="311" customFormat="1">
      <c r="A30" s="313" t="s">
        <v>775</v>
      </c>
      <c r="B30" s="317">
        <v>1302897</v>
      </c>
      <c r="C30" s="317">
        <v>1302897</v>
      </c>
      <c r="D30" s="317">
        <v>242266</v>
      </c>
      <c r="E30" s="317">
        <v>378437</v>
      </c>
      <c r="F30" s="317">
        <v>315391</v>
      </c>
      <c r="G30" s="317">
        <v>22278</v>
      </c>
      <c r="H30" s="317">
        <v>344525</v>
      </c>
      <c r="I30" s="322" t="s">
        <v>369</v>
      </c>
      <c r="J30" s="322" t="s">
        <v>369</v>
      </c>
      <c r="K30" s="323" t="s">
        <v>776</v>
      </c>
    </row>
    <row r="31" spans="1:19" s="311" customFormat="1">
      <c r="A31" s="313" t="s">
        <v>777</v>
      </c>
      <c r="B31" s="317">
        <v>2580682</v>
      </c>
      <c r="C31" s="317">
        <v>2472682</v>
      </c>
      <c r="D31" s="317">
        <v>520160</v>
      </c>
      <c r="E31" s="317">
        <v>273424</v>
      </c>
      <c r="F31" s="317">
        <v>673046</v>
      </c>
      <c r="G31" s="317">
        <v>341872</v>
      </c>
      <c r="H31" s="317">
        <v>664180</v>
      </c>
      <c r="I31" s="322" t="s">
        <v>369</v>
      </c>
      <c r="J31" s="317">
        <v>108000</v>
      </c>
      <c r="K31" s="323" t="s">
        <v>778</v>
      </c>
      <c r="S31" s="324"/>
    </row>
    <row r="32" spans="1:19" s="311" customFormat="1" ht="62.4">
      <c r="A32" s="319" t="s">
        <v>779</v>
      </c>
      <c r="B32" s="317">
        <v>83096021</v>
      </c>
      <c r="C32" s="317">
        <v>82031338</v>
      </c>
      <c r="D32" s="317">
        <v>52866699</v>
      </c>
      <c r="E32" s="317">
        <v>10287722</v>
      </c>
      <c r="F32" s="317">
        <v>4995312</v>
      </c>
      <c r="G32" s="317">
        <v>1522461</v>
      </c>
      <c r="H32" s="317">
        <v>12359144</v>
      </c>
      <c r="I32" s="317">
        <v>916077</v>
      </c>
      <c r="J32" s="317">
        <v>148606</v>
      </c>
      <c r="K32" s="320" t="s">
        <v>780</v>
      </c>
      <c r="L32" s="6" t="s">
        <v>1046</v>
      </c>
    </row>
    <row r="33" spans="1:12" s="311" customFormat="1" ht="21.6">
      <c r="A33" s="319" t="s">
        <v>781</v>
      </c>
      <c r="B33" s="317">
        <v>3162867</v>
      </c>
      <c r="C33" s="317">
        <v>3047246</v>
      </c>
      <c r="D33" s="317">
        <v>1843994</v>
      </c>
      <c r="E33" s="317">
        <v>313811</v>
      </c>
      <c r="F33" s="317">
        <v>183713</v>
      </c>
      <c r="G33" s="317">
        <v>31551</v>
      </c>
      <c r="H33" s="317">
        <v>674177</v>
      </c>
      <c r="I33" s="317">
        <v>81125</v>
      </c>
      <c r="J33" s="317">
        <v>34496</v>
      </c>
      <c r="K33" s="320" t="s">
        <v>782</v>
      </c>
    </row>
    <row r="34" spans="1:12" s="311" customFormat="1" ht="21.6">
      <c r="A34" s="319" t="s">
        <v>783</v>
      </c>
      <c r="B34" s="317">
        <v>171363665</v>
      </c>
      <c r="C34" s="317">
        <v>158511273</v>
      </c>
      <c r="D34" s="317">
        <v>90837863</v>
      </c>
      <c r="E34" s="317">
        <v>32139228</v>
      </c>
      <c r="F34" s="317">
        <v>6362119</v>
      </c>
      <c r="G34" s="317">
        <v>2489560</v>
      </c>
      <c r="H34" s="317">
        <v>26682503</v>
      </c>
      <c r="I34" s="317">
        <v>7351795</v>
      </c>
      <c r="J34" s="317">
        <v>5500597</v>
      </c>
      <c r="K34" s="320" t="s">
        <v>784</v>
      </c>
    </row>
    <row r="35" spans="1:12" s="311" customFormat="1">
      <c r="A35" s="316" t="s">
        <v>785</v>
      </c>
      <c r="B35" s="317">
        <v>6244191</v>
      </c>
      <c r="C35" s="317">
        <v>5979060</v>
      </c>
      <c r="D35" s="317">
        <v>2643599</v>
      </c>
      <c r="E35" s="317">
        <v>1106032</v>
      </c>
      <c r="F35" s="317">
        <v>386272</v>
      </c>
      <c r="G35" s="317">
        <v>277915</v>
      </c>
      <c r="H35" s="317">
        <v>1565242</v>
      </c>
      <c r="I35" s="317">
        <v>126223</v>
      </c>
      <c r="J35" s="317">
        <v>138908</v>
      </c>
      <c r="K35" s="318" t="s">
        <v>3</v>
      </c>
      <c r="L35" s="6" t="s">
        <v>1049</v>
      </c>
    </row>
    <row r="36" spans="1:12" s="311" customFormat="1" ht="21.6">
      <c r="A36" s="319" t="s">
        <v>786</v>
      </c>
      <c r="B36" s="317">
        <v>2255620</v>
      </c>
      <c r="C36" s="317">
        <v>2183931</v>
      </c>
      <c r="D36" s="317">
        <v>683406</v>
      </c>
      <c r="E36" s="317">
        <v>602646</v>
      </c>
      <c r="F36" s="317">
        <v>284620</v>
      </c>
      <c r="G36" s="317">
        <v>116288</v>
      </c>
      <c r="H36" s="317">
        <v>496971</v>
      </c>
      <c r="I36" s="317">
        <v>714</v>
      </c>
      <c r="J36" s="317">
        <v>70975</v>
      </c>
      <c r="K36" s="320" t="s">
        <v>787</v>
      </c>
    </row>
    <row r="37" spans="1:12" s="311" customFormat="1">
      <c r="A37" s="319" t="s">
        <v>788</v>
      </c>
      <c r="B37" s="317">
        <v>138532</v>
      </c>
      <c r="C37" s="317">
        <v>134632</v>
      </c>
      <c r="D37" s="317">
        <v>100816</v>
      </c>
      <c r="E37" s="317">
        <v>13402</v>
      </c>
      <c r="F37" s="317">
        <v>5473</v>
      </c>
      <c r="G37" s="317">
        <v>4490</v>
      </c>
      <c r="H37" s="317">
        <v>10451</v>
      </c>
      <c r="I37" s="317">
        <v>3762</v>
      </c>
      <c r="J37" s="317">
        <v>138</v>
      </c>
      <c r="K37" s="320" t="s">
        <v>789</v>
      </c>
    </row>
    <row r="38" spans="1:12" s="311" customFormat="1">
      <c r="A38" s="319" t="s">
        <v>790</v>
      </c>
      <c r="B38" s="317">
        <v>995461</v>
      </c>
      <c r="C38" s="317">
        <v>989198</v>
      </c>
      <c r="D38" s="317">
        <v>656674</v>
      </c>
      <c r="E38" s="317">
        <v>145859</v>
      </c>
      <c r="F38" s="317">
        <v>39748</v>
      </c>
      <c r="G38" s="317">
        <v>40828</v>
      </c>
      <c r="H38" s="317">
        <v>106089</v>
      </c>
      <c r="I38" s="317">
        <v>4503</v>
      </c>
      <c r="J38" s="317">
        <v>1760</v>
      </c>
      <c r="K38" s="320" t="s">
        <v>791</v>
      </c>
    </row>
    <row r="39" spans="1:12" s="311" customFormat="1" ht="21.6">
      <c r="A39" s="319" t="s">
        <v>792</v>
      </c>
      <c r="B39" s="317">
        <v>814811</v>
      </c>
      <c r="C39" s="317">
        <v>758211</v>
      </c>
      <c r="D39" s="317">
        <v>312651</v>
      </c>
      <c r="E39" s="317">
        <v>112518</v>
      </c>
      <c r="F39" s="317">
        <v>24137</v>
      </c>
      <c r="G39" s="317">
        <v>25697</v>
      </c>
      <c r="H39" s="317">
        <v>283208</v>
      </c>
      <c r="I39" s="322" t="s">
        <v>369</v>
      </c>
      <c r="J39" s="317">
        <v>56600</v>
      </c>
      <c r="K39" s="320" t="s">
        <v>793</v>
      </c>
    </row>
    <row r="40" spans="1:12" s="311" customFormat="1" ht="21.6">
      <c r="A40" s="319" t="s">
        <v>794</v>
      </c>
      <c r="B40" s="317">
        <v>114395</v>
      </c>
      <c r="C40" s="317">
        <v>113022</v>
      </c>
      <c r="D40" s="317">
        <v>61432</v>
      </c>
      <c r="E40" s="317">
        <v>24133</v>
      </c>
      <c r="F40" s="317">
        <v>6052</v>
      </c>
      <c r="G40" s="317">
        <v>1967</v>
      </c>
      <c r="H40" s="317">
        <v>19438</v>
      </c>
      <c r="I40" s="317">
        <v>1178</v>
      </c>
      <c r="J40" s="317">
        <v>195</v>
      </c>
      <c r="K40" s="320" t="s">
        <v>795</v>
      </c>
    </row>
    <row r="41" spans="1:12" s="311" customFormat="1">
      <c r="A41" s="319" t="s">
        <v>796</v>
      </c>
      <c r="B41" s="317">
        <v>1925372</v>
      </c>
      <c r="C41" s="317">
        <v>1800066</v>
      </c>
      <c r="D41" s="317">
        <v>828620</v>
      </c>
      <c r="E41" s="317">
        <v>207474</v>
      </c>
      <c r="F41" s="317">
        <v>26242</v>
      </c>
      <c r="G41" s="317">
        <v>88645</v>
      </c>
      <c r="H41" s="317">
        <v>649085</v>
      </c>
      <c r="I41" s="317">
        <v>116066</v>
      </c>
      <c r="J41" s="317">
        <v>9240</v>
      </c>
      <c r="K41" s="320" t="s">
        <v>797</v>
      </c>
    </row>
    <row r="42" spans="1:12" s="311" customFormat="1" ht="21.6">
      <c r="A42" s="316" t="s">
        <v>798</v>
      </c>
      <c r="B42" s="317">
        <v>82125309</v>
      </c>
      <c r="C42" s="317">
        <v>77680536</v>
      </c>
      <c r="D42" s="317">
        <v>48571301</v>
      </c>
      <c r="E42" s="317">
        <v>12230091</v>
      </c>
      <c r="F42" s="317">
        <v>2857452</v>
      </c>
      <c r="G42" s="317">
        <v>1117409</v>
      </c>
      <c r="H42" s="317">
        <v>12904283</v>
      </c>
      <c r="I42" s="317">
        <v>3732714</v>
      </c>
      <c r="J42" s="317">
        <v>712059</v>
      </c>
      <c r="K42" s="318" t="s">
        <v>799</v>
      </c>
    </row>
    <row r="43" spans="1:12" s="311" customFormat="1">
      <c r="A43" s="319" t="s">
        <v>800</v>
      </c>
      <c r="B43" s="317">
        <v>21831899</v>
      </c>
      <c r="C43" s="317">
        <v>20577323</v>
      </c>
      <c r="D43" s="317">
        <v>13057594</v>
      </c>
      <c r="E43" s="317">
        <v>3271776</v>
      </c>
      <c r="F43" s="317">
        <v>721855</v>
      </c>
      <c r="G43" s="317">
        <v>286528</v>
      </c>
      <c r="H43" s="317">
        <v>3239570</v>
      </c>
      <c r="I43" s="317">
        <v>1046276</v>
      </c>
      <c r="J43" s="317">
        <v>208300</v>
      </c>
      <c r="K43" s="320" t="s">
        <v>801</v>
      </c>
      <c r="L43" s="6" t="s">
        <v>1050</v>
      </c>
    </row>
    <row r="44" spans="1:12" s="311" customFormat="1" ht="31.8">
      <c r="A44" s="319" t="s">
        <v>802</v>
      </c>
      <c r="B44" s="317">
        <v>43456519</v>
      </c>
      <c r="C44" s="317">
        <v>41143324</v>
      </c>
      <c r="D44" s="317">
        <v>25649314</v>
      </c>
      <c r="E44" s="317">
        <v>6598949</v>
      </c>
      <c r="F44" s="317">
        <v>1583505</v>
      </c>
      <c r="G44" s="317">
        <v>531889</v>
      </c>
      <c r="H44" s="317">
        <v>6779667</v>
      </c>
      <c r="I44" s="317">
        <v>1942447</v>
      </c>
      <c r="J44" s="317">
        <v>370748</v>
      </c>
      <c r="K44" s="320" t="s">
        <v>803</v>
      </c>
      <c r="L44" s="6" t="s">
        <v>1050</v>
      </c>
    </row>
    <row r="45" spans="1:12" s="311" customFormat="1" ht="42">
      <c r="A45" s="319" t="s">
        <v>804</v>
      </c>
      <c r="B45" s="317">
        <v>13274859</v>
      </c>
      <c r="C45" s="317">
        <v>12482092</v>
      </c>
      <c r="D45" s="317">
        <v>7801794</v>
      </c>
      <c r="E45" s="317">
        <v>2005059</v>
      </c>
      <c r="F45" s="317">
        <v>434143</v>
      </c>
      <c r="G45" s="317">
        <v>195433</v>
      </c>
      <c r="H45" s="317">
        <v>2045663</v>
      </c>
      <c r="I45" s="317">
        <v>667589</v>
      </c>
      <c r="J45" s="317">
        <v>125178</v>
      </c>
      <c r="K45" s="320" t="s">
        <v>805</v>
      </c>
      <c r="L45" s="6" t="s">
        <v>1050</v>
      </c>
    </row>
    <row r="46" spans="1:12" s="311" customFormat="1">
      <c r="A46" s="319" t="s">
        <v>806</v>
      </c>
      <c r="B46" s="317">
        <v>3562032</v>
      </c>
      <c r="C46" s="317">
        <v>3477797</v>
      </c>
      <c r="D46" s="317">
        <v>2062599</v>
      </c>
      <c r="E46" s="317">
        <v>354307</v>
      </c>
      <c r="F46" s="317">
        <v>117949</v>
      </c>
      <c r="G46" s="317">
        <v>103559</v>
      </c>
      <c r="H46" s="317">
        <v>839383</v>
      </c>
      <c r="I46" s="317">
        <v>76402</v>
      </c>
      <c r="J46" s="317">
        <v>7833</v>
      </c>
      <c r="K46" s="320" t="s">
        <v>807</v>
      </c>
      <c r="L46" s="6" t="s">
        <v>1051</v>
      </c>
    </row>
    <row r="47" spans="1:12" s="311" customFormat="1">
      <c r="A47" s="319" t="s">
        <v>808</v>
      </c>
      <c r="B47" s="317">
        <v>82994165</v>
      </c>
      <c r="C47" s="317">
        <v>74851677</v>
      </c>
      <c r="D47" s="317">
        <v>39622963</v>
      </c>
      <c r="E47" s="317">
        <v>18803105</v>
      </c>
      <c r="F47" s="317">
        <v>3118395</v>
      </c>
      <c r="G47" s="317">
        <v>1094236</v>
      </c>
      <c r="H47" s="317">
        <v>12212978</v>
      </c>
      <c r="I47" s="317">
        <v>3492858</v>
      </c>
      <c r="J47" s="317">
        <v>4649630</v>
      </c>
      <c r="K47" s="320" t="s">
        <v>809</v>
      </c>
      <c r="L47" s="6" t="s">
        <v>1048</v>
      </c>
    </row>
    <row r="48" spans="1:12" ht="18" customHeight="1">
      <c r="A48" s="325"/>
      <c r="B48" s="325"/>
      <c r="C48" s="325"/>
      <c r="D48" s="325"/>
      <c r="E48" s="325"/>
      <c r="F48" s="325"/>
      <c r="G48" s="326"/>
      <c r="H48" s="325"/>
      <c r="I48" s="325"/>
      <c r="J48" s="325"/>
      <c r="K48" s="327"/>
    </row>
    <row r="50" spans="1:1">
      <c r="A50" s="312" t="s">
        <v>1108</v>
      </c>
    </row>
    <row r="51" spans="1:1">
      <c r="A51" s="567" t="s">
        <v>1107</v>
      </c>
    </row>
  </sheetData>
  <mergeCells count="14">
    <mergeCell ref="A7:A9"/>
    <mergeCell ref="B7:B9"/>
    <mergeCell ref="C7:J7"/>
    <mergeCell ref="K7:K9"/>
    <mergeCell ref="C8:C9"/>
    <mergeCell ref="D8:H8"/>
    <mergeCell ref="I8:I9"/>
    <mergeCell ref="J8:J9"/>
    <mergeCell ref="B6:J6"/>
    <mergeCell ref="A1:K1"/>
    <mergeCell ref="A2:K2"/>
    <mergeCell ref="A3:K3"/>
    <mergeCell ref="A4:K4"/>
    <mergeCell ref="A5:K5"/>
  </mergeCells>
  <hyperlinks>
    <hyperlink ref="A51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  <headerFooter differentFirst="1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3"/>
  <sheetViews>
    <sheetView topLeftCell="A4" zoomScale="110" zoomScaleNormal="110" workbookViewId="0">
      <pane xSplit="4" ySplit="4" topLeftCell="E26" activePane="bottomRight" state="frozen"/>
      <selection activeCell="A4" sqref="A4"/>
      <selection pane="topRight" activeCell="E4" sqref="E4"/>
      <selection pane="bottomLeft" activeCell="A7" sqref="A7"/>
      <selection pane="bottomRight" activeCell="I37" sqref="I37"/>
    </sheetView>
  </sheetViews>
  <sheetFormatPr defaultColWidth="9.109375" defaultRowHeight="15.6"/>
  <cols>
    <col min="1" max="1" width="9.109375" style="569"/>
    <col min="2" max="2" width="10.6640625" style="605" customWidth="1"/>
    <col min="3" max="3" width="70" style="610" customWidth="1"/>
    <col min="4" max="4" width="19.5546875" style="610" hidden="1" customWidth="1"/>
    <col min="5" max="5" width="19.88671875" style="611" customWidth="1"/>
    <col min="6" max="6" width="9.109375" style="570"/>
    <col min="7" max="7" width="8.5546875" style="570" customWidth="1"/>
    <col min="8" max="16384" width="9.109375" style="570"/>
  </cols>
  <sheetData>
    <row r="2" spans="1:7">
      <c r="B2" s="925" t="s">
        <v>1123</v>
      </c>
      <c r="C2" s="925"/>
      <c r="D2" s="925"/>
      <c r="E2" s="925"/>
    </row>
    <row r="3" spans="1:7" ht="16.2">
      <c r="B3" s="571"/>
      <c r="C3" s="572"/>
      <c r="D3" s="572"/>
      <c r="E3" s="573" t="s">
        <v>1124</v>
      </c>
    </row>
    <row r="4" spans="1:7" ht="26.4">
      <c r="A4" s="574" t="s">
        <v>977</v>
      </c>
      <c r="B4" s="574" t="s">
        <v>976</v>
      </c>
      <c r="C4" s="574" t="s">
        <v>421</v>
      </c>
      <c r="D4" s="926" t="s">
        <v>1125</v>
      </c>
      <c r="E4" s="926"/>
    </row>
    <row r="5" spans="1:7" ht="43.5" customHeight="1">
      <c r="A5" s="575"/>
      <c r="B5" s="574"/>
      <c r="C5" s="574"/>
      <c r="D5" s="576" t="s">
        <v>975</v>
      </c>
      <c r="E5" s="574" t="s">
        <v>468</v>
      </c>
    </row>
    <row r="6" spans="1:7" ht="22.5" customHeight="1">
      <c r="A6" s="575"/>
      <c r="B6" s="574"/>
      <c r="C6" s="577" t="s">
        <v>1126</v>
      </c>
      <c r="D6" s="576"/>
      <c r="E6" s="578">
        <f>E7+E31+E68</f>
        <v>1770989487.9482696</v>
      </c>
    </row>
    <row r="7" spans="1:7">
      <c r="A7" s="575"/>
      <c r="B7" s="579"/>
      <c r="C7" s="580" t="s">
        <v>1127</v>
      </c>
      <c r="D7" s="581" t="e">
        <f>D8+D15+D21+D22+D26+D42+D45+D46+D47+D48+D49+D50+D51+D52+D30+D53</f>
        <v>#REF!</v>
      </c>
      <c r="E7" s="582">
        <f>E8+E15+E21+E22+E26+E42+E45+E46+E47+E48+E49+E50+E51+E52+E30+E53</f>
        <v>1282256684.2943397</v>
      </c>
    </row>
    <row r="8" spans="1:7">
      <c r="A8" s="579" t="s">
        <v>931</v>
      </c>
      <c r="B8" s="579"/>
      <c r="C8" s="583"/>
      <c r="D8" s="584">
        <f>SUM(D9:D14)</f>
        <v>1158335214</v>
      </c>
      <c r="E8" s="584">
        <f>SUM(E9:E14)</f>
        <v>1137010212.5282297</v>
      </c>
      <c r="G8" s="585"/>
    </row>
    <row r="9" spans="1:7" ht="27">
      <c r="A9" s="575"/>
      <c r="B9" s="586" t="s">
        <v>1128</v>
      </c>
      <c r="C9" s="587" t="s">
        <v>929</v>
      </c>
      <c r="D9" s="588">
        <v>1147913856</v>
      </c>
      <c r="E9" s="588">
        <f>'ГОБМП по кодам'!G28</f>
        <v>1126590254.0940099</v>
      </c>
      <c r="G9" s="585"/>
    </row>
    <row r="10" spans="1:7" ht="27">
      <c r="A10" s="575"/>
      <c r="B10" s="586" t="s">
        <v>1129</v>
      </c>
      <c r="C10" s="587" t="s">
        <v>928</v>
      </c>
      <c r="D10" s="588">
        <v>610555</v>
      </c>
      <c r="E10" s="588">
        <f>'[26]РБ 20г'!E34</f>
        <v>610555</v>
      </c>
      <c r="G10" s="585"/>
    </row>
    <row r="11" spans="1:7" ht="27">
      <c r="A11" s="575"/>
      <c r="B11" s="586" t="s">
        <v>900</v>
      </c>
      <c r="C11" s="587" t="s">
        <v>926</v>
      </c>
      <c r="D11" s="588">
        <v>44404</v>
      </c>
      <c r="E11" s="588">
        <f>'[26]РБ 20г'!E35</f>
        <v>44403.525560000002</v>
      </c>
      <c r="G11" s="585"/>
    </row>
    <row r="12" spans="1:7" ht="40.200000000000003">
      <c r="A12" s="575"/>
      <c r="B12" s="586" t="s">
        <v>912</v>
      </c>
      <c r="C12" s="587" t="s">
        <v>925</v>
      </c>
      <c r="D12" s="588">
        <v>2200665</v>
      </c>
      <c r="E12" s="588">
        <f>'[26]РБ 20г'!E36</f>
        <v>2199265.9086600002</v>
      </c>
      <c r="G12" s="585"/>
    </row>
    <row r="13" spans="1:7">
      <c r="A13" s="575"/>
      <c r="B13" s="586" t="s">
        <v>924</v>
      </c>
      <c r="C13" s="587" t="s">
        <v>923</v>
      </c>
      <c r="D13" s="588">
        <v>7379838</v>
      </c>
      <c r="E13" s="588">
        <f>'[26]РБ 20г'!E37</f>
        <v>7379838</v>
      </c>
      <c r="G13" s="585"/>
    </row>
    <row r="14" spans="1:7">
      <c r="A14" s="575"/>
      <c r="B14" s="586" t="s">
        <v>882</v>
      </c>
      <c r="C14" s="587" t="s">
        <v>920</v>
      </c>
      <c r="D14" s="588">
        <v>185896</v>
      </c>
      <c r="E14" s="588">
        <f>'[26]РБ 20г'!E39</f>
        <v>185896</v>
      </c>
      <c r="G14" s="585"/>
    </row>
    <row r="15" spans="1:7">
      <c r="A15" s="575" t="s">
        <v>445</v>
      </c>
      <c r="B15" s="579"/>
      <c r="C15" s="587" t="s">
        <v>969</v>
      </c>
      <c r="D15" s="588">
        <f>D16+D17+D18+D19+D20</f>
        <v>21566628.800000001</v>
      </c>
      <c r="E15" s="588">
        <f>E16+E17+E18+E19+E20</f>
        <v>21550873.378059998</v>
      </c>
    </row>
    <row r="16" spans="1:7">
      <c r="A16" s="575"/>
      <c r="B16" s="579" t="s">
        <v>904</v>
      </c>
      <c r="C16" s="587" t="s">
        <v>968</v>
      </c>
      <c r="D16" s="588">
        <v>2316002.7999999998</v>
      </c>
      <c r="E16" s="588">
        <f>'[26]РБ 20г'!E8</f>
        <v>2315313.47419</v>
      </c>
    </row>
    <row r="17" spans="1:7" ht="27">
      <c r="A17" s="575"/>
      <c r="B17" s="579" t="s">
        <v>935</v>
      </c>
      <c r="C17" s="587" t="s">
        <v>967</v>
      </c>
      <c r="D17" s="588">
        <v>117170.6</v>
      </c>
      <c r="E17" s="588">
        <f>'[26]РБ 20г'!E9</f>
        <v>117170.57143</v>
      </c>
    </row>
    <row r="18" spans="1:7" ht="27">
      <c r="A18" s="575"/>
      <c r="B18" s="579" t="s">
        <v>933</v>
      </c>
      <c r="C18" s="587" t="s">
        <v>966</v>
      </c>
      <c r="D18" s="588">
        <v>1099003.8999999999</v>
      </c>
      <c r="E18" s="588">
        <f>'[26]РБ 20г'!E10</f>
        <v>1099001.1858399999</v>
      </c>
    </row>
    <row r="19" spans="1:7">
      <c r="A19" s="575"/>
      <c r="B19" s="579" t="s">
        <v>900</v>
      </c>
      <c r="C19" s="587" t="s">
        <v>965</v>
      </c>
      <c r="D19" s="588">
        <v>1010785</v>
      </c>
      <c r="E19" s="588">
        <f>'[26]РБ 20г'!E11</f>
        <v>1001707.5</v>
      </c>
    </row>
    <row r="20" spans="1:7">
      <c r="A20" s="575"/>
      <c r="B20" s="579" t="s">
        <v>963</v>
      </c>
      <c r="C20" s="589" t="s">
        <v>962</v>
      </c>
      <c r="D20" s="590">
        <v>17023666.5</v>
      </c>
      <c r="E20" s="591">
        <f>'[26]РБ 20г'!E13</f>
        <v>17017680.646600001</v>
      </c>
    </row>
    <row r="21" spans="1:7">
      <c r="A21" s="575" t="s">
        <v>954</v>
      </c>
      <c r="B21" s="579" t="s">
        <v>889</v>
      </c>
      <c r="C21" s="592" t="s">
        <v>953</v>
      </c>
      <c r="D21" s="590">
        <v>896167</v>
      </c>
      <c r="E21" s="591">
        <f>'[26]РБ 20г'!E18</f>
        <v>896167</v>
      </c>
    </row>
    <row r="22" spans="1:7" ht="31.2">
      <c r="A22" s="575" t="s">
        <v>885</v>
      </c>
      <c r="B22" s="579"/>
      <c r="C22" s="592" t="s">
        <v>886</v>
      </c>
      <c r="D22" s="590">
        <f>D23+D24+D25</f>
        <v>1867854</v>
      </c>
      <c r="E22" s="590">
        <f>E23+E24+E25</f>
        <v>1867854</v>
      </c>
    </row>
    <row r="23" spans="1:7">
      <c r="A23" s="575"/>
      <c r="B23" s="579" t="s">
        <v>952</v>
      </c>
      <c r="C23" s="592" t="s">
        <v>951</v>
      </c>
      <c r="D23" s="590">
        <v>82150</v>
      </c>
      <c r="E23" s="591">
        <f>'[26]РБ 20г'!E20</f>
        <v>82150</v>
      </c>
    </row>
    <row r="24" spans="1:7" ht="62.4">
      <c r="A24" s="575"/>
      <c r="B24" s="579" t="s">
        <v>896</v>
      </c>
      <c r="C24" s="592" t="s">
        <v>946</v>
      </c>
      <c r="D24" s="590">
        <v>1754983</v>
      </c>
      <c r="E24" s="591">
        <f>'[26]РБ 20г'!E23</f>
        <v>1754983</v>
      </c>
    </row>
    <row r="25" spans="1:7" ht="46.8">
      <c r="A25" s="575"/>
      <c r="B25" s="579" t="s">
        <v>945</v>
      </c>
      <c r="C25" s="592" t="s">
        <v>944</v>
      </c>
      <c r="D25" s="590">
        <v>30721</v>
      </c>
      <c r="E25" s="591">
        <f>'[26]РБ 20г'!E24</f>
        <v>30721</v>
      </c>
    </row>
    <row r="26" spans="1:7" ht="31.2">
      <c r="A26" s="575" t="s">
        <v>943</v>
      </c>
      <c r="B26" s="579"/>
      <c r="C26" s="592" t="s">
        <v>942</v>
      </c>
      <c r="D26" s="590">
        <v>9232584</v>
      </c>
      <c r="E26" s="591">
        <f>E27+E28</f>
        <v>8409820.6412899997</v>
      </c>
    </row>
    <row r="27" spans="1:7">
      <c r="A27" s="575"/>
      <c r="B27" s="579" t="s">
        <v>941</v>
      </c>
      <c r="C27" s="592" t="s">
        <v>940</v>
      </c>
      <c r="D27" s="590">
        <v>9097126</v>
      </c>
      <c r="E27" s="591">
        <f>'[26]РБ 20г'!E26</f>
        <v>8274363</v>
      </c>
    </row>
    <row r="28" spans="1:7" ht="31.2">
      <c r="A28" s="575"/>
      <c r="B28" s="579" t="s">
        <v>448</v>
      </c>
      <c r="C28" s="592" t="s">
        <v>939</v>
      </c>
      <c r="D28" s="590">
        <v>135458</v>
      </c>
      <c r="E28" s="591">
        <f>'[26]РБ 20г'!E27</f>
        <v>135457.64129</v>
      </c>
    </row>
    <row r="29" spans="1:7">
      <c r="A29" s="575" t="s">
        <v>938</v>
      </c>
      <c r="B29" s="586"/>
      <c r="C29" s="587"/>
      <c r="D29" s="588">
        <f>D31+D30</f>
        <v>544088491.30771828</v>
      </c>
      <c r="E29" s="588">
        <f>E30</f>
        <v>1003199.07744</v>
      </c>
      <c r="G29" s="585"/>
    </row>
    <row r="30" spans="1:7" ht="27">
      <c r="A30" s="575"/>
      <c r="B30" s="593" t="s">
        <v>935</v>
      </c>
      <c r="C30" s="587" t="s">
        <v>934</v>
      </c>
      <c r="D30" s="588">
        <v>1003200</v>
      </c>
      <c r="E30" s="588">
        <f>'[26]РБ 20г'!E30</f>
        <v>1003199.07744</v>
      </c>
    </row>
    <row r="31" spans="1:7" s="598" customFormat="1" ht="31.2">
      <c r="A31" s="594"/>
      <c r="B31" s="593"/>
      <c r="C31" s="595" t="s">
        <v>43</v>
      </c>
      <c r="D31" s="596">
        <f>SUM(D32:D41)</f>
        <v>543085291.30771828</v>
      </c>
      <c r="E31" s="597">
        <f>SUM(E32:E41)</f>
        <v>423949953.87949002</v>
      </c>
    </row>
    <row r="32" spans="1:7">
      <c r="A32" s="575"/>
      <c r="B32" s="927" t="s">
        <v>1130</v>
      </c>
      <c r="C32" s="599" t="s">
        <v>458</v>
      </c>
      <c r="D32" s="588">
        <v>11314076.5</v>
      </c>
      <c r="E32" s="588">
        <f>[26]ОСМС!BT318</f>
        <v>4640861.9762200005</v>
      </c>
    </row>
    <row r="33" spans="1:5">
      <c r="A33" s="575"/>
      <c r="B33" s="927"/>
      <c r="C33" s="587" t="s">
        <v>459</v>
      </c>
      <c r="D33" s="588">
        <v>144165907.71986347</v>
      </c>
      <c r="E33" s="588">
        <f>[26]ОСМС!BT319</f>
        <v>108923364.21748</v>
      </c>
    </row>
    <row r="34" spans="1:5">
      <c r="A34" s="575"/>
      <c r="B34" s="927"/>
      <c r="C34" s="587" t="s">
        <v>433</v>
      </c>
      <c r="D34" s="588">
        <v>25466017.015361398</v>
      </c>
      <c r="E34" s="588">
        <f>[26]ОСМС!BT320</f>
        <v>24126380.808160003</v>
      </c>
    </row>
    <row r="35" spans="1:5">
      <c r="A35" s="575"/>
      <c r="B35" s="927"/>
      <c r="C35" s="587" t="s">
        <v>434</v>
      </c>
      <c r="D35" s="588">
        <v>202692428.24822715</v>
      </c>
      <c r="E35" s="588">
        <f>[26]ОСМС!BT321</f>
        <v>169881562.08688</v>
      </c>
    </row>
    <row r="36" spans="1:5">
      <c r="A36" s="575"/>
      <c r="B36" s="927"/>
      <c r="C36" s="587" t="s">
        <v>462</v>
      </c>
      <c r="D36" s="588">
        <v>35999290.592320003</v>
      </c>
      <c r="E36" s="588">
        <f>[26]ОСМС!BT322</f>
        <v>33900693.530899994</v>
      </c>
    </row>
    <row r="37" spans="1:5">
      <c r="A37" s="575"/>
      <c r="B37" s="927"/>
      <c r="C37" s="587" t="s">
        <v>463</v>
      </c>
      <c r="D37" s="588">
        <v>37490136</v>
      </c>
      <c r="E37" s="588">
        <f>[26]ОСМС!BT323</f>
        <v>29205668.231820006</v>
      </c>
    </row>
    <row r="38" spans="1:5">
      <c r="A38" s="575"/>
      <c r="B38" s="927"/>
      <c r="C38" s="587" t="s">
        <v>435</v>
      </c>
      <c r="D38" s="588">
        <v>55577106</v>
      </c>
      <c r="E38" s="588">
        <f>[26]ОСМС!BT324</f>
        <v>28280257.997399993</v>
      </c>
    </row>
    <row r="39" spans="1:5">
      <c r="A39" s="575"/>
      <c r="B39" s="927"/>
      <c r="C39" s="587" t="s">
        <v>437</v>
      </c>
      <c r="D39" s="588">
        <v>504107.44139478286</v>
      </c>
      <c r="E39" s="588">
        <f>[26]ОСМС!BT325</f>
        <v>297590.86732999998</v>
      </c>
    </row>
    <row r="40" spans="1:5" ht="27">
      <c r="A40" s="575"/>
      <c r="B40" s="927"/>
      <c r="C40" s="587" t="s">
        <v>464</v>
      </c>
      <c r="D40" s="588">
        <v>4991128.3031314509</v>
      </c>
      <c r="E40" s="588">
        <f>[26]ОСМС!BT326</f>
        <v>1714965.4979000001</v>
      </c>
    </row>
    <row r="41" spans="1:5">
      <c r="A41" s="575"/>
      <c r="B41" s="927"/>
      <c r="C41" s="587" t="s">
        <v>1131</v>
      </c>
      <c r="D41" s="588">
        <v>24885093.487420004</v>
      </c>
      <c r="E41" s="588">
        <f>[26]ОСМС!BT327</f>
        <v>22978608.665400002</v>
      </c>
    </row>
    <row r="42" spans="1:5">
      <c r="A42" s="575" t="s">
        <v>919</v>
      </c>
      <c r="B42" s="579"/>
      <c r="C42" s="592" t="s">
        <v>918</v>
      </c>
      <c r="D42" s="590">
        <f>D43+D44</f>
        <v>18564324</v>
      </c>
      <c r="E42" s="590">
        <f>E43+E44</f>
        <v>18564311.449450001</v>
      </c>
    </row>
    <row r="43" spans="1:5" ht="31.2">
      <c r="A43" s="575"/>
      <c r="B43" s="579" t="s">
        <v>904</v>
      </c>
      <c r="C43" s="592" t="s">
        <v>917</v>
      </c>
      <c r="D43" s="590">
        <v>18460659</v>
      </c>
      <c r="E43" s="591">
        <f>'[26]РБ 20г'!E41</f>
        <v>18460646.449450001</v>
      </c>
    </row>
    <row r="44" spans="1:5">
      <c r="A44" s="575"/>
      <c r="B44" s="579" t="s">
        <v>900</v>
      </c>
      <c r="C44" s="592" t="s">
        <v>913</v>
      </c>
      <c r="D44" s="590">
        <v>103665</v>
      </c>
      <c r="E44" s="591">
        <f>'[26]РБ 20г'!E44</f>
        <v>103665</v>
      </c>
    </row>
    <row r="45" spans="1:5" ht="93.6">
      <c r="A45" s="575" t="s">
        <v>908</v>
      </c>
      <c r="B45" s="579" t="s">
        <v>889</v>
      </c>
      <c r="C45" s="592" t="s">
        <v>907</v>
      </c>
      <c r="D45" s="590">
        <v>484959</v>
      </c>
      <c r="E45" s="591">
        <f>'[26]РБ 20г'!E47</f>
        <v>484959</v>
      </c>
    </row>
    <row r="46" spans="1:5" ht="62.4">
      <c r="A46" s="575" t="s">
        <v>906</v>
      </c>
      <c r="B46" s="579" t="s">
        <v>889</v>
      </c>
      <c r="C46" s="592" t="s">
        <v>905</v>
      </c>
      <c r="D46" s="590">
        <v>681555</v>
      </c>
      <c r="E46" s="591">
        <f>'[26]РБ 20г'!E48</f>
        <v>681555</v>
      </c>
    </row>
    <row r="47" spans="1:5" ht="31.2">
      <c r="A47" s="575" t="s">
        <v>904</v>
      </c>
      <c r="B47" s="579" t="s">
        <v>889</v>
      </c>
      <c r="C47" s="592" t="s">
        <v>903</v>
      </c>
      <c r="D47" s="590">
        <v>120899.4</v>
      </c>
      <c r="E47" s="591">
        <f>'[26]РБ 20г'!E49</f>
        <v>120899.314</v>
      </c>
    </row>
    <row r="48" spans="1:5" ht="46.8">
      <c r="A48" s="575" t="s">
        <v>902</v>
      </c>
      <c r="B48" s="579" t="s">
        <v>889</v>
      </c>
      <c r="C48" s="592" t="s">
        <v>901</v>
      </c>
      <c r="D48" s="590">
        <v>517158</v>
      </c>
      <c r="E48" s="591">
        <f>'[26]РБ 20г'!E50</f>
        <v>517158</v>
      </c>
    </row>
    <row r="49" spans="1:5" ht="93.6">
      <c r="A49" s="575" t="s">
        <v>900</v>
      </c>
      <c r="B49" s="579" t="s">
        <v>889</v>
      </c>
      <c r="C49" s="592" t="s">
        <v>899</v>
      </c>
      <c r="D49" s="590">
        <v>41473</v>
      </c>
      <c r="E49" s="591">
        <f>'[26]РБ 20г'!E51</f>
        <v>31516.421999999999</v>
      </c>
    </row>
    <row r="50" spans="1:5" ht="31.2">
      <c r="A50" s="575" t="s">
        <v>898</v>
      </c>
      <c r="B50" s="579" t="s">
        <v>889</v>
      </c>
      <c r="C50" s="592" t="s">
        <v>897</v>
      </c>
      <c r="D50" s="590">
        <v>30615980.100000001</v>
      </c>
      <c r="E50" s="591">
        <f>'[26]РБ 20г'!E52</f>
        <v>30519534.285330001</v>
      </c>
    </row>
    <row r="51" spans="1:5" ht="31.2">
      <c r="A51" s="575" t="s">
        <v>894</v>
      </c>
      <c r="B51" s="579" t="s">
        <v>889</v>
      </c>
      <c r="C51" s="592" t="s">
        <v>893</v>
      </c>
      <c r="D51" s="590">
        <v>426770</v>
      </c>
      <c r="E51" s="591">
        <f>'[26]РБ 20г'!E54</f>
        <v>426770</v>
      </c>
    </row>
    <row r="52" spans="1:5" ht="46.8">
      <c r="A52" s="575" t="s">
        <v>892</v>
      </c>
      <c r="B52" s="579" t="s">
        <v>889</v>
      </c>
      <c r="C52" s="592" t="s">
        <v>891</v>
      </c>
      <c r="D52" s="590">
        <v>2000000</v>
      </c>
      <c r="E52" s="591">
        <f>'[26]РБ 20г'!E55</f>
        <v>2000000</v>
      </c>
    </row>
    <row r="53" spans="1:5" hidden="1">
      <c r="A53" s="575"/>
      <c r="B53" s="579"/>
      <c r="C53" s="600" t="s">
        <v>1132</v>
      </c>
      <c r="D53" s="601" t="e">
        <f>SUM(#REF!)</f>
        <v>#REF!</v>
      </c>
      <c r="E53" s="602">
        <f>SUM(E54:E67)</f>
        <v>58171854.198540002</v>
      </c>
    </row>
    <row r="54" spans="1:5" ht="31.2" hidden="1">
      <c r="A54" s="575" t="s">
        <v>445</v>
      </c>
      <c r="B54" s="579"/>
      <c r="C54" s="592" t="s">
        <v>498</v>
      </c>
      <c r="D54" s="601">
        <v>78857.899999999994</v>
      </c>
      <c r="E54" s="601">
        <v>78857.884090000007</v>
      </c>
    </row>
    <row r="55" spans="1:5" hidden="1">
      <c r="A55" s="575" t="s">
        <v>440</v>
      </c>
      <c r="B55" s="579"/>
      <c r="C55" s="592" t="s">
        <v>533</v>
      </c>
      <c r="D55" s="601">
        <v>80628</v>
      </c>
      <c r="E55" s="601">
        <v>80165.406960000008</v>
      </c>
    </row>
    <row r="56" spans="1:5" hidden="1">
      <c r="A56" s="575" t="s">
        <v>1133</v>
      </c>
      <c r="B56" s="579"/>
      <c r="C56" s="592" t="s">
        <v>537</v>
      </c>
      <c r="D56" s="601">
        <v>1273891</v>
      </c>
      <c r="E56" s="601">
        <v>1240828.47701</v>
      </c>
    </row>
    <row r="57" spans="1:5" ht="31.2" hidden="1">
      <c r="A57" s="575" t="s">
        <v>1134</v>
      </c>
      <c r="B57" s="579"/>
      <c r="C57" s="592" t="s">
        <v>546</v>
      </c>
      <c r="D57" s="601">
        <v>2068240</v>
      </c>
      <c r="E57" s="601">
        <v>2068239.57669</v>
      </c>
    </row>
    <row r="58" spans="1:5" ht="46.8" hidden="1">
      <c r="A58" s="575" t="s">
        <v>1135</v>
      </c>
      <c r="B58" s="579"/>
      <c r="C58" s="592" t="s">
        <v>547</v>
      </c>
      <c r="D58" s="601">
        <v>306660</v>
      </c>
      <c r="E58" s="601">
        <v>306659.87252999999</v>
      </c>
    </row>
    <row r="59" spans="1:5" ht="46.8" hidden="1">
      <c r="A59" s="575" t="s">
        <v>1136</v>
      </c>
      <c r="B59" s="579"/>
      <c r="C59" s="592" t="s">
        <v>552</v>
      </c>
      <c r="D59" s="601">
        <v>64218</v>
      </c>
      <c r="E59" s="601">
        <v>64217.824220000002</v>
      </c>
    </row>
    <row r="60" spans="1:5" ht="46.8" hidden="1">
      <c r="A60" s="575" t="s">
        <v>1137</v>
      </c>
      <c r="B60" s="579"/>
      <c r="C60" s="592" t="s">
        <v>555</v>
      </c>
      <c r="D60" s="601">
        <v>28532264</v>
      </c>
      <c r="E60" s="601">
        <v>28522769.213740002</v>
      </c>
    </row>
    <row r="61" spans="1:5" hidden="1">
      <c r="A61" s="575" t="s">
        <v>1138</v>
      </c>
      <c r="B61" s="579"/>
      <c r="C61" s="592" t="s">
        <v>558</v>
      </c>
      <c r="D61" s="601">
        <v>4890</v>
      </c>
      <c r="E61" s="601">
        <v>4761.2972900000004</v>
      </c>
    </row>
    <row r="62" spans="1:5" ht="46.8" hidden="1">
      <c r="A62" s="575" t="s">
        <v>1139</v>
      </c>
      <c r="B62" s="579"/>
      <c r="C62" s="592" t="s">
        <v>573</v>
      </c>
      <c r="D62" s="601">
        <v>722507.7</v>
      </c>
      <c r="E62" s="601">
        <v>722505.46479999996</v>
      </c>
    </row>
    <row r="63" spans="1:5" ht="46.8" hidden="1">
      <c r="A63" s="575" t="s">
        <v>1140</v>
      </c>
      <c r="B63" s="579"/>
      <c r="C63" s="592" t="s">
        <v>574</v>
      </c>
      <c r="D63" s="601">
        <v>1101</v>
      </c>
      <c r="E63" s="601">
        <v>938.28480000000002</v>
      </c>
    </row>
    <row r="64" spans="1:5" ht="62.4" hidden="1">
      <c r="A64" s="575" t="s">
        <v>1141</v>
      </c>
      <c r="B64" s="579"/>
      <c r="C64" s="592" t="s">
        <v>578</v>
      </c>
      <c r="D64" s="601">
        <v>832000.9</v>
      </c>
      <c r="E64" s="601">
        <v>831999.57582000003</v>
      </c>
    </row>
    <row r="65" spans="1:5" ht="46.8" hidden="1">
      <c r="A65" s="575" t="s">
        <v>1142</v>
      </c>
      <c r="B65" s="579"/>
      <c r="C65" s="592" t="s">
        <v>579</v>
      </c>
      <c r="D65" s="601">
        <v>2803453</v>
      </c>
      <c r="E65" s="601">
        <v>2760967.2588499999</v>
      </c>
    </row>
    <row r="66" spans="1:5" ht="46.8" hidden="1">
      <c r="A66" s="575" t="s">
        <v>1143</v>
      </c>
      <c r="B66" s="579"/>
      <c r="C66" s="592" t="s">
        <v>587</v>
      </c>
      <c r="D66" s="601">
        <v>4360429.4000000004</v>
      </c>
      <c r="E66" s="601">
        <v>4358658.0745900003</v>
      </c>
    </row>
    <row r="67" spans="1:5" ht="31.2" hidden="1">
      <c r="A67" s="575" t="s">
        <v>898</v>
      </c>
      <c r="B67" s="579"/>
      <c r="C67" s="592" t="s">
        <v>602</v>
      </c>
      <c r="D67" s="601">
        <v>17513739.399999999</v>
      </c>
      <c r="E67" s="601">
        <v>17130285.987150002</v>
      </c>
    </row>
    <row r="68" spans="1:5">
      <c r="A68" s="575"/>
      <c r="B68" s="579"/>
      <c r="C68" s="603" t="s">
        <v>240</v>
      </c>
      <c r="D68" s="604" t="e">
        <f>SUM(#REF!)</f>
        <v>#REF!</v>
      </c>
      <c r="E68" s="597">
        <f>SUM(E69:E93)</f>
        <v>64782849.774439991</v>
      </c>
    </row>
    <row r="69" spans="1:5" ht="46.8">
      <c r="A69" s="575" t="s">
        <v>445</v>
      </c>
      <c r="B69" s="579" t="s">
        <v>1135</v>
      </c>
      <c r="C69" s="606" t="s">
        <v>1144</v>
      </c>
      <c r="D69" s="607">
        <v>5351121.9000000004</v>
      </c>
      <c r="E69" s="607">
        <v>4287791.3582499996</v>
      </c>
    </row>
    <row r="70" spans="1:5" ht="31.2">
      <c r="A70" s="575" t="s">
        <v>440</v>
      </c>
      <c r="B70" s="579" t="s">
        <v>1135</v>
      </c>
      <c r="C70" s="606" t="s">
        <v>1145</v>
      </c>
      <c r="D70" s="608">
        <v>1902965.8</v>
      </c>
      <c r="E70" s="608">
        <v>1902844.0938500001</v>
      </c>
    </row>
    <row r="71" spans="1:5" ht="31.2">
      <c r="A71" s="575" t="s">
        <v>1133</v>
      </c>
      <c r="B71" s="579" t="s">
        <v>1135</v>
      </c>
      <c r="C71" s="606" t="s">
        <v>1146</v>
      </c>
      <c r="D71" s="608">
        <v>48655</v>
      </c>
      <c r="E71" s="608">
        <v>48652.771430000001</v>
      </c>
    </row>
    <row r="72" spans="1:5" ht="31.2">
      <c r="A72" s="575" t="s">
        <v>1134</v>
      </c>
      <c r="B72" s="579" t="s">
        <v>1135</v>
      </c>
      <c r="C72" s="606" t="s">
        <v>1147</v>
      </c>
      <c r="D72" s="608">
        <v>239141.7</v>
      </c>
      <c r="E72" s="608">
        <v>239141.55100000001</v>
      </c>
    </row>
    <row r="73" spans="1:5" ht="62.4">
      <c r="A73" s="575" t="s">
        <v>1135</v>
      </c>
      <c r="B73" s="579" t="s">
        <v>1135</v>
      </c>
      <c r="C73" s="609" t="s">
        <v>1148</v>
      </c>
      <c r="D73" s="608">
        <v>97080</v>
      </c>
      <c r="E73" s="608">
        <v>97080</v>
      </c>
    </row>
    <row r="74" spans="1:5" ht="46.8">
      <c r="A74" s="575" t="s">
        <v>448</v>
      </c>
      <c r="B74" s="579" t="s">
        <v>1135</v>
      </c>
      <c r="C74" s="606" t="s">
        <v>1149</v>
      </c>
      <c r="D74" s="608">
        <v>463115</v>
      </c>
      <c r="E74" s="608">
        <v>462973.14120000001</v>
      </c>
    </row>
    <row r="75" spans="1:5" ht="31.2">
      <c r="A75" s="575" t="s">
        <v>1150</v>
      </c>
      <c r="B75" s="579" t="s">
        <v>1135</v>
      </c>
      <c r="C75" s="606" t="s">
        <v>1151</v>
      </c>
      <c r="D75" s="608">
        <v>1874476</v>
      </c>
      <c r="E75" s="608">
        <v>1874474.4448599999</v>
      </c>
    </row>
    <row r="76" spans="1:5" ht="31.2">
      <c r="A76" s="575" t="s">
        <v>1152</v>
      </c>
      <c r="B76" s="579" t="s">
        <v>1135</v>
      </c>
      <c r="C76" s="606" t="s">
        <v>1153</v>
      </c>
      <c r="D76" s="608">
        <v>585653.80000000005</v>
      </c>
      <c r="E76" s="608">
        <v>585621.00432999991</v>
      </c>
    </row>
    <row r="77" spans="1:5" ht="62.4">
      <c r="A77" s="575" t="s">
        <v>1137</v>
      </c>
      <c r="B77" s="579" t="s">
        <v>1135</v>
      </c>
      <c r="C77" s="606" t="s">
        <v>1154</v>
      </c>
      <c r="D77" s="608">
        <v>5124272.4000000004</v>
      </c>
      <c r="E77" s="608">
        <v>5098457.3958399994</v>
      </c>
    </row>
    <row r="78" spans="1:5" ht="31.2">
      <c r="A78" s="575" t="s">
        <v>1155</v>
      </c>
      <c r="B78" s="579" t="s">
        <v>1135</v>
      </c>
      <c r="C78" s="606" t="s">
        <v>1156</v>
      </c>
      <c r="D78" s="608">
        <v>12000</v>
      </c>
      <c r="E78" s="608">
        <v>12000</v>
      </c>
    </row>
    <row r="79" spans="1:5" ht="31.2">
      <c r="A79" s="575" t="s">
        <v>1138</v>
      </c>
      <c r="B79" s="579" t="s">
        <v>1135</v>
      </c>
      <c r="C79" s="606" t="s">
        <v>1157</v>
      </c>
      <c r="D79" s="608">
        <v>754011.4</v>
      </c>
      <c r="E79" s="608">
        <v>753489.72321999993</v>
      </c>
    </row>
    <row r="80" spans="1:5" ht="78">
      <c r="A80" s="575" t="s">
        <v>1158</v>
      </c>
      <c r="B80" s="579" t="s">
        <v>1135</v>
      </c>
      <c r="C80" s="606" t="s">
        <v>1159</v>
      </c>
      <c r="D80" s="608">
        <v>1226939.8</v>
      </c>
      <c r="E80" s="608">
        <v>1225236.8357299999</v>
      </c>
    </row>
    <row r="81" spans="1:5" ht="46.8">
      <c r="A81" s="575" t="s">
        <v>1139</v>
      </c>
      <c r="B81" s="579" t="s">
        <v>959</v>
      </c>
      <c r="C81" s="606" t="s">
        <v>1160</v>
      </c>
      <c r="D81" s="608">
        <v>840678.9</v>
      </c>
      <c r="E81" s="608">
        <v>835952.12702999997</v>
      </c>
    </row>
    <row r="82" spans="1:5">
      <c r="A82" s="575" t="s">
        <v>1139</v>
      </c>
      <c r="B82" s="579" t="s">
        <v>1135</v>
      </c>
      <c r="C82" s="606" t="s">
        <v>501</v>
      </c>
      <c r="D82" s="608">
        <v>22221148.300000001</v>
      </c>
      <c r="E82" s="608">
        <v>15260048.706110001</v>
      </c>
    </row>
    <row r="83" spans="1:5" ht="62.4">
      <c r="A83" s="575" t="s">
        <v>1141</v>
      </c>
      <c r="B83" s="579" t="s">
        <v>959</v>
      </c>
      <c r="C83" s="606" t="s">
        <v>1161</v>
      </c>
      <c r="D83" s="608">
        <v>1110545.8</v>
      </c>
      <c r="E83" s="608">
        <v>1108218.9250099999</v>
      </c>
    </row>
    <row r="84" spans="1:5">
      <c r="A84" s="575" t="s">
        <v>1141</v>
      </c>
      <c r="B84" s="579" t="s">
        <v>1135</v>
      </c>
      <c r="C84" s="606" t="s">
        <v>501</v>
      </c>
      <c r="D84" s="608">
        <v>458428.4</v>
      </c>
      <c r="E84" s="608">
        <v>458428.39500000002</v>
      </c>
    </row>
    <row r="85" spans="1:5" ht="62.4">
      <c r="A85" s="575" t="s">
        <v>1142</v>
      </c>
      <c r="B85" s="579" t="s">
        <v>1135</v>
      </c>
      <c r="C85" s="606" t="s">
        <v>1162</v>
      </c>
      <c r="D85" s="608">
        <v>120696.6</v>
      </c>
      <c r="E85" s="608">
        <v>113143.61</v>
      </c>
    </row>
    <row r="86" spans="1:5" ht="46.8">
      <c r="A86" s="575" t="s">
        <v>1143</v>
      </c>
      <c r="B86" s="579" t="s">
        <v>1135</v>
      </c>
      <c r="C86" s="606" t="s">
        <v>1163</v>
      </c>
      <c r="D86" s="608">
        <v>389854.2</v>
      </c>
      <c r="E86" s="608">
        <v>389848.58912999992</v>
      </c>
    </row>
    <row r="87" spans="1:5" ht="31.2">
      <c r="A87" s="575" t="s">
        <v>1164</v>
      </c>
      <c r="B87" s="579" t="s">
        <v>1135</v>
      </c>
      <c r="C87" s="606" t="s">
        <v>1165</v>
      </c>
      <c r="D87" s="608">
        <v>538000</v>
      </c>
      <c r="E87" s="608">
        <v>538000</v>
      </c>
    </row>
    <row r="88" spans="1:5" ht="46.8">
      <c r="A88" s="575" t="s">
        <v>1166</v>
      </c>
      <c r="B88" s="579" t="s">
        <v>1135</v>
      </c>
      <c r="C88" s="606" t="s">
        <v>1167</v>
      </c>
      <c r="D88" s="608">
        <v>12322358.300000001</v>
      </c>
      <c r="E88" s="608">
        <v>12312737.2423</v>
      </c>
    </row>
    <row r="89" spans="1:5" ht="46.8">
      <c r="A89" s="575" t="s">
        <v>912</v>
      </c>
      <c r="B89" s="579" t="s">
        <v>889</v>
      </c>
      <c r="C89" s="606" t="s">
        <v>596</v>
      </c>
      <c r="D89" s="608">
        <v>6387970.9000000004</v>
      </c>
      <c r="E89" s="608">
        <v>6387200.2137099989</v>
      </c>
    </row>
    <row r="90" spans="1:5" ht="31.2">
      <c r="A90" s="575" t="s">
        <v>924</v>
      </c>
      <c r="B90" s="579" t="s">
        <v>889</v>
      </c>
      <c r="C90" s="606" t="s">
        <v>598</v>
      </c>
      <c r="D90" s="608">
        <v>10631409.800000001</v>
      </c>
      <c r="E90" s="608">
        <v>10619080.049439998</v>
      </c>
    </row>
    <row r="91" spans="1:5" ht="93.6">
      <c r="A91" s="575" t="s">
        <v>952</v>
      </c>
      <c r="B91" s="579" t="s">
        <v>889</v>
      </c>
      <c r="C91" s="606" t="s">
        <v>600</v>
      </c>
      <c r="D91" s="608">
        <v>39393</v>
      </c>
      <c r="E91" s="608">
        <v>38548.839999999997</v>
      </c>
    </row>
    <row r="92" spans="1:5" ht="31.2">
      <c r="A92" s="575" t="s">
        <v>884</v>
      </c>
      <c r="B92" s="579" t="s">
        <v>1135</v>
      </c>
      <c r="C92" s="606" t="s">
        <v>1168</v>
      </c>
      <c r="D92" s="608">
        <v>130680</v>
      </c>
      <c r="E92" s="608">
        <v>130680</v>
      </c>
    </row>
    <row r="93" spans="1:5" ht="46.8">
      <c r="A93" s="575" t="s">
        <v>948</v>
      </c>
      <c r="B93" s="579" t="s">
        <v>950</v>
      </c>
      <c r="C93" s="606" t="s">
        <v>607</v>
      </c>
      <c r="D93" s="608">
        <v>3200.9</v>
      </c>
      <c r="E93" s="608">
        <v>3200.7570000000001</v>
      </c>
    </row>
  </sheetData>
  <mergeCells count="3">
    <mergeCell ref="B2:E2"/>
    <mergeCell ref="D4:E4"/>
    <mergeCell ref="B32:B41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zoomScale="110" zoomScaleNormal="110" workbookViewId="0">
      <selection activeCell="H10" sqref="H10"/>
    </sheetView>
  </sheetViews>
  <sheetFormatPr defaultColWidth="9.109375" defaultRowHeight="15.6"/>
  <cols>
    <col min="1" max="1" width="9.6640625" style="629" customWidth="1"/>
    <col min="2" max="2" width="11.33203125" style="612" customWidth="1"/>
    <col min="3" max="3" width="55.6640625" style="612" customWidth="1"/>
    <col min="4" max="4" width="14.88671875" style="612" customWidth="1"/>
    <col min="5" max="5" width="18.33203125" style="612" customWidth="1"/>
    <col min="6" max="16384" width="9.109375" style="612"/>
  </cols>
  <sheetData>
    <row r="3" spans="1:5">
      <c r="A3" s="928" t="s">
        <v>977</v>
      </c>
      <c r="B3" s="928" t="s">
        <v>976</v>
      </c>
      <c r="C3" s="928" t="s">
        <v>421</v>
      </c>
      <c r="D3" s="929" t="s">
        <v>1125</v>
      </c>
      <c r="E3" s="929"/>
    </row>
    <row r="4" spans="1:5" ht="62.4">
      <c r="A4" s="928"/>
      <c r="B4" s="928"/>
      <c r="C4" s="928"/>
      <c r="D4" s="613" t="s">
        <v>975</v>
      </c>
      <c r="E4" s="613" t="s">
        <v>974</v>
      </c>
    </row>
    <row r="5" spans="1:5">
      <c r="A5" s="614"/>
      <c r="B5" s="615"/>
      <c r="C5" s="616"/>
      <c r="D5" s="615"/>
      <c r="E5" s="615"/>
    </row>
    <row r="6" spans="1:5" ht="31.2">
      <c r="A6" s="614" t="s">
        <v>445</v>
      </c>
      <c r="B6" s="615">
        <v>111</v>
      </c>
      <c r="C6" s="616" t="s">
        <v>964</v>
      </c>
      <c r="D6" s="617">
        <f>'[26]РБ 20г'!D12</f>
        <v>664509.19999999995</v>
      </c>
      <c r="E6" s="617">
        <f>'[26]РБ 20г'!E12</f>
        <v>664388.62087999994</v>
      </c>
    </row>
    <row r="7" spans="1:5" ht="31.2">
      <c r="A7" s="614" t="s">
        <v>885</v>
      </c>
      <c r="B7" s="615">
        <v>111</v>
      </c>
      <c r="C7" s="616" t="s">
        <v>949</v>
      </c>
      <c r="D7" s="618">
        <f>'[26]РБ 20г'!D21</f>
        <v>19488</v>
      </c>
      <c r="E7" s="618">
        <f>'[26]РБ 20г'!E21</f>
        <v>19488</v>
      </c>
    </row>
    <row r="8" spans="1:5" ht="62.4">
      <c r="A8" s="614" t="s">
        <v>919</v>
      </c>
      <c r="B8" s="615">
        <v>112</v>
      </c>
      <c r="C8" s="616" t="s">
        <v>909</v>
      </c>
      <c r="D8" s="618">
        <f>'[26]РБ 20г'!D46</f>
        <v>1135695</v>
      </c>
      <c r="E8" s="618">
        <f>'[26]РБ 20г'!E46</f>
        <v>1125570.1717999999</v>
      </c>
    </row>
    <row r="9" spans="1:5" ht="93.6">
      <c r="A9" s="619" t="s">
        <v>885</v>
      </c>
      <c r="B9" s="619" t="s">
        <v>884</v>
      </c>
      <c r="C9" s="620" t="s">
        <v>883</v>
      </c>
      <c r="D9" s="618">
        <f>'[26]РБ 20г'!D58</f>
        <v>25899401</v>
      </c>
      <c r="E9" s="618">
        <f>'[26]РБ 20г'!E58</f>
        <v>25899401</v>
      </c>
    </row>
    <row r="10" spans="1:5" ht="31.2">
      <c r="A10" s="621"/>
      <c r="B10" s="619" t="s">
        <v>882</v>
      </c>
      <c r="C10" s="616" t="s">
        <v>881</v>
      </c>
      <c r="D10" s="618">
        <f>'[26]РБ 20г'!D59</f>
        <v>5986949</v>
      </c>
      <c r="E10" s="618">
        <f>'[26]РБ 20г'!E59</f>
        <v>5986947.4220000003</v>
      </c>
    </row>
    <row r="11" spans="1:5">
      <c r="A11" s="614"/>
      <c r="B11" s="615"/>
      <c r="C11" s="616" t="s">
        <v>1169</v>
      </c>
      <c r="D11" s="622">
        <f>SUM(D6:D10)</f>
        <v>33706042.200000003</v>
      </c>
      <c r="E11" s="622">
        <f>SUM(E6:E10)</f>
        <v>33695795.214680001</v>
      </c>
    </row>
    <row r="12" spans="1:5" ht="31.2">
      <c r="A12" s="614" t="s">
        <v>941</v>
      </c>
      <c r="B12" s="614" t="s">
        <v>1135</v>
      </c>
      <c r="C12" s="609" t="s">
        <v>1170</v>
      </c>
      <c r="D12" s="623">
        <f>'[26]МБ 20'!E46/1000</f>
        <v>3221978</v>
      </c>
      <c r="E12" s="623">
        <f>'[26]МБ 20'!F46/1000</f>
        <v>3221977.38</v>
      </c>
    </row>
    <row r="13" spans="1:5" ht="31.2">
      <c r="A13" s="614" t="s">
        <v>1171</v>
      </c>
      <c r="B13" s="614" t="s">
        <v>1135</v>
      </c>
      <c r="C13" s="606" t="s">
        <v>1172</v>
      </c>
      <c r="D13" s="623">
        <f>'[26]МБ 20'!E168/1000</f>
        <v>34374.9</v>
      </c>
      <c r="E13" s="623">
        <f>'[26]МБ 20'!F168/1000</f>
        <v>29271.930669999998</v>
      </c>
    </row>
    <row r="14" spans="1:5" ht="31.2">
      <c r="A14" s="614" t="s">
        <v>1173</v>
      </c>
      <c r="B14" s="614" t="s">
        <v>959</v>
      </c>
      <c r="C14" s="616" t="s">
        <v>563</v>
      </c>
      <c r="D14" s="623">
        <f>D15+D16</f>
        <v>121812435.39999999</v>
      </c>
      <c r="E14" s="623">
        <f>E15+E16</f>
        <v>114987442.92644998</v>
      </c>
    </row>
    <row r="15" spans="1:5">
      <c r="A15" s="614"/>
      <c r="B15" s="614"/>
      <c r="C15" s="624" t="s">
        <v>564</v>
      </c>
      <c r="D15" s="623">
        <f>'[26]МБ 20'!E174/1000</f>
        <v>10431689.6</v>
      </c>
      <c r="E15" s="623">
        <f>'[26]МБ 20'!F174/1000</f>
        <v>10214570.703589998</v>
      </c>
    </row>
    <row r="16" spans="1:5">
      <c r="A16" s="614"/>
      <c r="B16" s="614"/>
      <c r="C16" s="606" t="s">
        <v>501</v>
      </c>
      <c r="D16" s="623">
        <f>'[26]МБ 20'!E180/1000</f>
        <v>111380745.8</v>
      </c>
      <c r="E16" s="623">
        <f>'[26]МБ 20'!F180/1000</f>
        <v>104772872.22285999</v>
      </c>
    </row>
    <row r="17" spans="1:6" ht="46.8">
      <c r="A17" s="614" t="s">
        <v>1174</v>
      </c>
      <c r="B17" s="614" t="s">
        <v>1135</v>
      </c>
      <c r="C17" s="606" t="s">
        <v>570</v>
      </c>
      <c r="D17" s="623">
        <f>'[26]МБ 20'!E187/1000</f>
        <v>127265.8</v>
      </c>
      <c r="E17" s="623">
        <f>'[26]МБ 20'!F187/1000</f>
        <v>127265.6789</v>
      </c>
    </row>
    <row r="18" spans="1:6">
      <c r="A18" s="614"/>
      <c r="B18" s="614"/>
      <c r="C18" s="609" t="s">
        <v>1175</v>
      </c>
      <c r="D18" s="623">
        <f>D12+D13+D14+D17</f>
        <v>125196054.09999999</v>
      </c>
      <c r="E18" s="623">
        <f>E12+E13+E14+E17</f>
        <v>118365957.91601999</v>
      </c>
    </row>
    <row r="19" spans="1:6" s="628" customFormat="1">
      <c r="A19" s="625"/>
      <c r="B19" s="625"/>
      <c r="C19" s="626" t="s">
        <v>469</v>
      </c>
      <c r="D19" s="622">
        <f>D11+D18</f>
        <v>158902096.30000001</v>
      </c>
      <c r="E19" s="627">
        <f>E11+E18</f>
        <v>152061753.13069999</v>
      </c>
      <c r="F19" s="628" t="s">
        <v>1176</v>
      </c>
    </row>
    <row r="20" spans="1:6">
      <c r="B20" s="629"/>
    </row>
  </sheetData>
  <mergeCells count="4">
    <mergeCell ref="A3:A4"/>
    <mergeCell ref="B3:B4"/>
    <mergeCell ref="C3:C4"/>
    <mergeCell ref="D3:E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39"/>
  <sheetViews>
    <sheetView topLeftCell="A8" zoomScale="85" zoomScaleNormal="85" zoomScaleSheetLayoutView="110" workbookViewId="0">
      <selection activeCell="G34" sqref="G34"/>
    </sheetView>
  </sheetViews>
  <sheetFormatPr defaultColWidth="9.109375" defaultRowHeight="13.2"/>
  <cols>
    <col min="1" max="1" width="6.5546875" style="727" customWidth="1"/>
    <col min="2" max="2" width="25" style="727" customWidth="1"/>
    <col min="3" max="3" width="17.5546875" style="727" customWidth="1"/>
    <col min="4" max="4" width="15.33203125" style="728" customWidth="1"/>
    <col min="5" max="5" width="10.5546875" style="728" customWidth="1"/>
    <col min="6" max="6" width="7.6640625" style="728" customWidth="1"/>
    <col min="7" max="7" width="9.6640625" style="728" customWidth="1"/>
    <col min="8" max="8" width="8.88671875" style="728" customWidth="1"/>
    <col min="9" max="9" width="8" style="728" customWidth="1"/>
    <col min="10" max="10" width="10.33203125" style="728" customWidth="1"/>
    <col min="11" max="11" width="9.5546875" style="728" customWidth="1"/>
    <col min="12" max="12" width="9.6640625" style="728" customWidth="1"/>
    <col min="13" max="13" width="9.33203125" style="728" customWidth="1"/>
    <col min="14" max="14" width="8" style="728" customWidth="1"/>
    <col min="15" max="15" width="13.6640625" style="728" bestFit="1" customWidth="1"/>
    <col min="16" max="16" width="16" style="727" customWidth="1"/>
    <col min="17" max="19" width="9.44140625" style="727" customWidth="1"/>
    <col min="20" max="20" width="16.33203125" style="727" customWidth="1"/>
    <col min="21" max="33" width="12.44140625" style="729" customWidth="1"/>
    <col min="34" max="16384" width="9.109375" style="729"/>
  </cols>
  <sheetData>
    <row r="1" spans="1:22" ht="13.8">
      <c r="S1" s="932"/>
      <c r="T1" s="932"/>
    </row>
    <row r="2" spans="1:22" ht="31.5" customHeight="1">
      <c r="B2" s="932"/>
      <c r="C2" s="932"/>
    </row>
    <row r="4" spans="1:22">
      <c r="A4" s="933"/>
      <c r="B4" s="934"/>
      <c r="C4" s="939" t="s">
        <v>0</v>
      </c>
      <c r="D4" s="939"/>
      <c r="E4" s="940"/>
      <c r="F4" s="940"/>
      <c r="G4" s="940"/>
      <c r="H4" s="730"/>
      <c r="I4" s="939"/>
      <c r="J4" s="939"/>
      <c r="K4" s="939"/>
      <c r="L4" s="939"/>
      <c r="M4" s="939"/>
      <c r="N4" s="941" t="s">
        <v>1</v>
      </c>
      <c r="O4" s="942"/>
      <c r="P4" s="943"/>
      <c r="Q4" s="941" t="s">
        <v>2</v>
      </c>
      <c r="R4" s="944"/>
      <c r="S4" s="943"/>
      <c r="T4" s="939" t="s">
        <v>3</v>
      </c>
    </row>
    <row r="5" spans="1:22">
      <c r="A5" s="935"/>
      <c r="B5" s="936"/>
      <c r="C5" s="730" t="s">
        <v>4</v>
      </c>
      <c r="D5" s="731" t="s">
        <v>5</v>
      </c>
      <c r="E5" s="731" t="s">
        <v>6</v>
      </c>
      <c r="F5" s="731" t="s">
        <v>7</v>
      </c>
      <c r="G5" s="731" t="s">
        <v>8</v>
      </c>
      <c r="H5" s="732" t="s">
        <v>9</v>
      </c>
      <c r="I5" s="732" t="s">
        <v>10</v>
      </c>
      <c r="J5" s="731" t="s">
        <v>11</v>
      </c>
      <c r="K5" s="731" t="s">
        <v>12</v>
      </c>
      <c r="L5" s="731" t="s">
        <v>13</v>
      </c>
      <c r="M5" s="731" t="s">
        <v>14</v>
      </c>
      <c r="N5" s="732" t="s">
        <v>15</v>
      </c>
      <c r="O5" s="732" t="s">
        <v>16</v>
      </c>
      <c r="P5" s="733" t="s">
        <v>17</v>
      </c>
      <c r="Q5" s="730" t="s">
        <v>18</v>
      </c>
      <c r="R5" s="734" t="s">
        <v>19</v>
      </c>
      <c r="S5" s="734" t="s">
        <v>20</v>
      </c>
      <c r="T5" s="939"/>
    </row>
    <row r="6" spans="1:22" ht="145.19999999999999">
      <c r="A6" s="937"/>
      <c r="B6" s="938"/>
      <c r="C6" s="730" t="s">
        <v>21</v>
      </c>
      <c r="D6" s="731" t="s">
        <v>22</v>
      </c>
      <c r="E6" s="731" t="s">
        <v>23</v>
      </c>
      <c r="F6" s="731" t="s">
        <v>24</v>
      </c>
      <c r="G6" s="731" t="s">
        <v>25</v>
      </c>
      <c r="H6" s="732" t="s">
        <v>26</v>
      </c>
      <c r="I6" s="732" t="s">
        <v>27</v>
      </c>
      <c r="J6" s="731" t="s">
        <v>28</v>
      </c>
      <c r="K6" s="731" t="s">
        <v>29</v>
      </c>
      <c r="L6" s="731" t="s">
        <v>30</v>
      </c>
      <c r="M6" s="731" t="s">
        <v>31</v>
      </c>
      <c r="N6" s="732" t="s">
        <v>32</v>
      </c>
      <c r="O6" s="732" t="s">
        <v>33</v>
      </c>
      <c r="P6" s="733" t="s">
        <v>34</v>
      </c>
      <c r="Q6" s="730" t="s">
        <v>35</v>
      </c>
      <c r="R6" s="734" t="s">
        <v>36</v>
      </c>
      <c r="S6" s="734" t="s">
        <v>37</v>
      </c>
      <c r="T6" s="939"/>
    </row>
    <row r="7" spans="1:22" s="736" customFormat="1" ht="66">
      <c r="A7" s="735" t="s">
        <v>38</v>
      </c>
      <c r="B7" s="735" t="s">
        <v>39</v>
      </c>
      <c r="C7" s="751">
        <f>D7+E7+F7+G7</f>
        <v>1770989487.9482698</v>
      </c>
      <c r="D7" s="751">
        <f>D8+D11</f>
        <v>1770989487.9482698</v>
      </c>
      <c r="E7" s="751"/>
      <c r="F7" s="751"/>
      <c r="G7" s="752"/>
      <c r="H7" s="752"/>
      <c r="I7" s="752"/>
      <c r="J7" s="752"/>
      <c r="K7" s="752"/>
      <c r="L7" s="752"/>
      <c r="M7" s="752"/>
      <c r="N7" s="752"/>
      <c r="O7" s="751"/>
      <c r="P7" s="751"/>
      <c r="Q7" s="751"/>
      <c r="R7" s="751"/>
      <c r="S7" s="751"/>
      <c r="T7" s="751">
        <f>C7+H7+I7+N7+O7+P7+Q7</f>
        <v>1770989487.9482698</v>
      </c>
      <c r="U7" s="736">
        <v>1791256887.7710099</v>
      </c>
      <c r="V7" s="737">
        <f>T7-U7</f>
        <v>-20267399.822740078</v>
      </c>
    </row>
    <row r="8" spans="1:22" s="736" customFormat="1" ht="15.6">
      <c r="A8" s="738" t="s">
        <v>40</v>
      </c>
      <c r="B8" s="739" t="s">
        <v>41</v>
      </c>
      <c r="C8" s="751">
        <f>D8+E8+F8+G8</f>
        <v>1347039534.0687799</v>
      </c>
      <c r="D8" s="751">
        <f>D9+D10</f>
        <v>1347039534.0687799</v>
      </c>
      <c r="E8" s="753"/>
      <c r="F8" s="753"/>
      <c r="G8" s="754"/>
      <c r="H8" s="752"/>
      <c r="I8" s="752"/>
      <c r="J8" s="753"/>
      <c r="K8" s="753"/>
      <c r="L8" s="753"/>
      <c r="M8" s="754"/>
      <c r="N8" s="752"/>
      <c r="O8" s="751"/>
      <c r="P8" s="751"/>
      <c r="Q8" s="751"/>
      <c r="R8" s="753"/>
      <c r="S8" s="753"/>
      <c r="T8" s="751">
        <f t="shared" ref="T8:T22" si="0">C8+H8+I8+N8+O8+P8+Q8</f>
        <v>1347039534.0687799</v>
      </c>
      <c r="U8" s="736">
        <v>1367306933.8915198</v>
      </c>
      <c r="V8" s="737">
        <f t="shared" ref="V8:V23" si="1">T8-U8</f>
        <v>-20267399.82273984</v>
      </c>
    </row>
    <row r="9" spans="1:22" s="736" customFormat="1" ht="26.4">
      <c r="A9" s="738" t="s">
        <v>238</v>
      </c>
      <c r="B9" s="739" t="s">
        <v>241</v>
      </c>
      <c r="C9" s="751">
        <f t="shared" ref="C9:C22" si="2">D9+E9+F9+G9</f>
        <v>1282256684.2943399</v>
      </c>
      <c r="D9" s="753">
        <f>'ГОБМП по кодам'!G28+'МБ 20'!F334+'МБ 20'!F335+'РБ -20г'!E61+'РБ -20г'!E62+'РБ -20г'!E63+'РБ -20г'!E64+'РБ -20г'!E65+'РБ -20г'!E66+'РБ -20г'!E67+'РБ -20г'!E68+'РБ -20г'!E73</f>
        <v>1282256684.2943399</v>
      </c>
      <c r="E9" s="751"/>
      <c r="F9" s="751"/>
      <c r="G9" s="752"/>
      <c r="H9" s="752"/>
      <c r="I9" s="752"/>
      <c r="J9" s="752"/>
      <c r="K9" s="752"/>
      <c r="L9" s="752"/>
      <c r="M9" s="752"/>
      <c r="N9" s="752"/>
      <c r="O9" s="751"/>
      <c r="P9" s="751"/>
      <c r="Q9" s="751"/>
      <c r="R9" s="751"/>
      <c r="S9" s="751"/>
      <c r="T9" s="751">
        <f t="shared" si="0"/>
        <v>1282256684.2943399</v>
      </c>
      <c r="U9" s="736">
        <v>1302524084.1170797</v>
      </c>
      <c r="V9" s="737">
        <f t="shared" si="1"/>
        <v>-20267399.82273984</v>
      </c>
    </row>
    <row r="10" spans="1:22" ht="26.4">
      <c r="A10" s="738" t="s">
        <v>237</v>
      </c>
      <c r="B10" s="740" t="s">
        <v>242</v>
      </c>
      <c r="C10" s="751">
        <f t="shared" si="2"/>
        <v>64782849.774439991</v>
      </c>
      <c r="D10" s="753">
        <f>'МБ 20'!F336</f>
        <v>64782849.774439991</v>
      </c>
      <c r="E10" s="753"/>
      <c r="F10" s="753"/>
      <c r="G10" s="754"/>
      <c r="H10" s="752"/>
      <c r="I10" s="752"/>
      <c r="J10" s="754"/>
      <c r="K10" s="754"/>
      <c r="L10" s="754"/>
      <c r="M10" s="754"/>
      <c r="N10" s="752"/>
      <c r="O10" s="751"/>
      <c r="P10" s="751"/>
      <c r="Q10" s="751"/>
      <c r="R10" s="753"/>
      <c r="S10" s="753"/>
      <c r="T10" s="751">
        <f t="shared" si="0"/>
        <v>64782849.774439991</v>
      </c>
      <c r="U10" s="729">
        <v>64782849.774439991</v>
      </c>
      <c r="V10" s="737">
        <f t="shared" si="1"/>
        <v>0</v>
      </c>
    </row>
    <row r="11" spans="1:22" ht="39.6">
      <c r="A11" s="738" t="s">
        <v>42</v>
      </c>
      <c r="B11" s="739" t="s">
        <v>43</v>
      </c>
      <c r="C11" s="751">
        <f t="shared" si="2"/>
        <v>423949953.87949002</v>
      </c>
      <c r="D11" s="753">
        <f>'ОСМС по кодам '!G19</f>
        <v>423949953.87949002</v>
      </c>
      <c r="E11" s="753"/>
      <c r="F11" s="753"/>
      <c r="G11" s="754"/>
      <c r="H11" s="752"/>
      <c r="I11" s="752"/>
      <c r="J11" s="753"/>
      <c r="K11" s="753"/>
      <c r="L11" s="753"/>
      <c r="M11" s="754"/>
      <c r="N11" s="752"/>
      <c r="O11" s="751"/>
      <c r="P11" s="751"/>
      <c r="Q11" s="751"/>
      <c r="R11" s="753"/>
      <c r="S11" s="753"/>
      <c r="T11" s="751">
        <f t="shared" si="0"/>
        <v>423949953.87949002</v>
      </c>
      <c r="U11" s="729">
        <v>423949953.87949002</v>
      </c>
      <c r="V11" s="737">
        <f t="shared" si="1"/>
        <v>0</v>
      </c>
    </row>
    <row r="12" spans="1:22" s="736" customFormat="1" ht="26.4">
      <c r="A12" s="741" t="s">
        <v>44</v>
      </c>
      <c r="B12" s="735" t="s">
        <v>45</v>
      </c>
      <c r="C12" s="751">
        <f t="shared" si="2"/>
        <v>0</v>
      </c>
      <c r="D12" s="751"/>
      <c r="E12" s="751"/>
      <c r="F12" s="751"/>
      <c r="G12" s="752"/>
      <c r="H12" s="752"/>
      <c r="I12" s="752"/>
      <c r="J12" s="752"/>
      <c r="K12" s="752"/>
      <c r="L12" s="752"/>
      <c r="M12" s="752"/>
      <c r="N12" s="752"/>
      <c r="O12" s="751">
        <f>O13+O14+O15</f>
        <v>29110595</v>
      </c>
      <c r="P12" s="755">
        <f>P13+P14+P15</f>
        <v>141112964</v>
      </c>
      <c r="Q12" s="751"/>
      <c r="R12" s="755"/>
      <c r="S12" s="755"/>
      <c r="T12" s="751">
        <f t="shared" si="0"/>
        <v>170223559</v>
      </c>
      <c r="U12" s="736">
        <v>170223559</v>
      </c>
      <c r="V12" s="737">
        <f t="shared" si="1"/>
        <v>0</v>
      </c>
    </row>
    <row r="13" spans="1:22" ht="26.4">
      <c r="A13" s="742" t="s">
        <v>46</v>
      </c>
      <c r="B13" s="739" t="s">
        <v>47</v>
      </c>
      <c r="C13" s="751">
        <f t="shared" si="2"/>
        <v>0</v>
      </c>
      <c r="D13" s="753"/>
      <c r="E13" s="753"/>
      <c r="F13" s="753"/>
      <c r="G13" s="754"/>
      <c r="H13" s="752"/>
      <c r="I13" s="752"/>
      <c r="J13" s="754"/>
      <c r="K13" s="754"/>
      <c r="L13" s="754"/>
      <c r="M13" s="754"/>
      <c r="N13" s="752"/>
      <c r="O13" s="755">
        <f>'премии 20'!U23-'премии 20'!T23</f>
        <v>29110595</v>
      </c>
      <c r="P13" s="755"/>
      <c r="Q13" s="751"/>
      <c r="R13" s="756"/>
      <c r="S13" s="756"/>
      <c r="T13" s="751">
        <f t="shared" si="0"/>
        <v>29110595</v>
      </c>
      <c r="U13" s="729">
        <v>29110595</v>
      </c>
      <c r="V13" s="737">
        <f t="shared" si="1"/>
        <v>0</v>
      </c>
    </row>
    <row r="14" spans="1:22" ht="26.4">
      <c r="A14" s="742" t="s">
        <v>48</v>
      </c>
      <c r="B14" s="739" t="s">
        <v>49</v>
      </c>
      <c r="C14" s="751">
        <f t="shared" si="2"/>
        <v>0</v>
      </c>
      <c r="D14" s="753"/>
      <c r="E14" s="753"/>
      <c r="F14" s="753"/>
      <c r="G14" s="754"/>
      <c r="H14" s="752"/>
      <c r="I14" s="752"/>
      <c r="J14" s="754"/>
      <c r="K14" s="754"/>
      <c r="L14" s="754"/>
      <c r="M14" s="754"/>
      <c r="N14" s="752"/>
      <c r="O14" s="755"/>
      <c r="P14" s="755"/>
      <c r="Q14" s="751"/>
      <c r="R14" s="756"/>
      <c r="S14" s="756"/>
      <c r="T14" s="751">
        <f t="shared" si="0"/>
        <v>0</v>
      </c>
      <c r="U14" s="729">
        <v>0</v>
      </c>
      <c r="V14" s="737">
        <f t="shared" si="1"/>
        <v>0</v>
      </c>
    </row>
    <row r="15" spans="1:22" ht="26.4">
      <c r="A15" s="743" t="s">
        <v>50</v>
      </c>
      <c r="B15" s="739" t="s">
        <v>51</v>
      </c>
      <c r="C15" s="751">
        <f t="shared" si="2"/>
        <v>0</v>
      </c>
      <c r="D15" s="753"/>
      <c r="E15" s="753"/>
      <c r="F15" s="753"/>
      <c r="G15" s="754"/>
      <c r="H15" s="752"/>
      <c r="I15" s="752"/>
      <c r="J15" s="754"/>
      <c r="K15" s="754"/>
      <c r="L15" s="754"/>
      <c r="M15" s="754"/>
      <c r="N15" s="752"/>
      <c r="O15" s="751"/>
      <c r="P15" s="755">
        <f>'ООУ РК 20'!F10-('выплаты 20'!U23-'выплаты 20'!T23)</f>
        <v>141112964</v>
      </c>
      <c r="Q15" s="751"/>
      <c r="R15" s="753"/>
      <c r="S15" s="753"/>
      <c r="T15" s="751">
        <f>C15+H15+I15+N15+O15+P15+Q15</f>
        <v>141112964</v>
      </c>
      <c r="U15" s="729">
        <v>141112964</v>
      </c>
      <c r="V15" s="737">
        <f t="shared" si="1"/>
        <v>0</v>
      </c>
    </row>
    <row r="16" spans="1:22" s="736" customFormat="1" ht="26.4">
      <c r="A16" s="744" t="s">
        <v>52</v>
      </c>
      <c r="B16" s="735" t="s">
        <v>53</v>
      </c>
      <c r="C16" s="751">
        <f t="shared" si="2"/>
        <v>0</v>
      </c>
      <c r="D16" s="751"/>
      <c r="E16" s="751"/>
      <c r="F16" s="751"/>
      <c r="G16" s="752"/>
      <c r="H16" s="752"/>
      <c r="I16" s="752"/>
      <c r="J16" s="752"/>
      <c r="K16" s="752"/>
      <c r="L16" s="752"/>
      <c r="M16" s="752"/>
      <c r="N16" s="752"/>
      <c r="O16" s="751"/>
      <c r="P16" s="755">
        <f>P17+P18</f>
        <v>735637085.96941173</v>
      </c>
      <c r="Q16" s="751"/>
      <c r="R16" s="751"/>
      <c r="S16" s="751"/>
      <c r="T16" s="751">
        <f t="shared" si="0"/>
        <v>735637085.96941173</v>
      </c>
      <c r="U16" s="736">
        <v>735637085.96941173</v>
      </c>
      <c r="V16" s="737">
        <f t="shared" si="1"/>
        <v>0</v>
      </c>
    </row>
    <row r="17" spans="1:22" s="736" customFormat="1" ht="39.6">
      <c r="A17" s="743" t="s">
        <v>54</v>
      </c>
      <c r="B17" s="739" t="s">
        <v>55</v>
      </c>
      <c r="C17" s="751">
        <f t="shared" si="2"/>
        <v>0</v>
      </c>
      <c r="D17" s="753"/>
      <c r="E17" s="753"/>
      <c r="F17" s="753"/>
      <c r="G17" s="754"/>
      <c r="H17" s="752"/>
      <c r="I17" s="752"/>
      <c r="J17" s="754"/>
      <c r="K17" s="754"/>
      <c r="L17" s="754"/>
      <c r="M17" s="754"/>
      <c r="N17" s="752"/>
      <c r="O17" s="751"/>
      <c r="P17" s="755">
        <f>'ООУ РК 20'!E10+ЛС!R26*1000+ЛС!R27*1000+'ОДХ 20'!B27+'ОДХ 20'!B29</f>
        <v>735637085.96941173</v>
      </c>
      <c r="Q17" s="751"/>
      <c r="R17" s="753"/>
      <c r="S17" s="753"/>
      <c r="T17" s="751">
        <f t="shared" si="0"/>
        <v>735637085.96941173</v>
      </c>
      <c r="U17" s="736">
        <v>735637085.96941173</v>
      </c>
      <c r="V17" s="737">
        <f t="shared" si="1"/>
        <v>0</v>
      </c>
    </row>
    <row r="18" spans="1:22" s="736" customFormat="1" ht="52.8">
      <c r="A18" s="743" t="s">
        <v>56</v>
      </c>
      <c r="B18" s="739" t="s">
        <v>57</v>
      </c>
      <c r="C18" s="751">
        <f t="shared" si="2"/>
        <v>0</v>
      </c>
      <c r="D18" s="753"/>
      <c r="E18" s="753"/>
      <c r="F18" s="753"/>
      <c r="G18" s="754"/>
      <c r="H18" s="752"/>
      <c r="I18" s="752"/>
      <c r="J18" s="754"/>
      <c r="K18" s="754"/>
      <c r="L18" s="754"/>
      <c r="M18" s="754"/>
      <c r="N18" s="752"/>
      <c r="O18" s="751"/>
      <c r="P18" s="751"/>
      <c r="Q18" s="751"/>
      <c r="R18" s="753"/>
      <c r="S18" s="753"/>
      <c r="T18" s="751">
        <f t="shared" si="0"/>
        <v>0</v>
      </c>
      <c r="U18" s="736">
        <v>0</v>
      </c>
      <c r="V18" s="737">
        <f t="shared" si="1"/>
        <v>0</v>
      </c>
    </row>
    <row r="19" spans="1:22" s="736" customFormat="1" ht="26.4">
      <c r="A19" s="744" t="s">
        <v>58</v>
      </c>
      <c r="B19" s="735" t="s">
        <v>59</v>
      </c>
      <c r="C19" s="751">
        <f t="shared" si="2"/>
        <v>0</v>
      </c>
      <c r="D19" s="751"/>
      <c r="E19" s="751"/>
      <c r="F19" s="751"/>
      <c r="G19" s="752"/>
      <c r="H19" s="752"/>
      <c r="I19" s="752"/>
      <c r="J19" s="752"/>
      <c r="K19" s="752"/>
      <c r="L19" s="752"/>
      <c r="M19" s="752"/>
      <c r="N19" s="752"/>
      <c r="O19" s="751"/>
      <c r="P19" s="751"/>
      <c r="Q19" s="751"/>
      <c r="R19" s="751"/>
      <c r="S19" s="751"/>
      <c r="T19" s="751">
        <f t="shared" si="0"/>
        <v>0</v>
      </c>
      <c r="U19" s="736">
        <v>0</v>
      </c>
      <c r="V19" s="737">
        <f t="shared" si="1"/>
        <v>0</v>
      </c>
    </row>
    <row r="20" spans="1:22" s="736" customFormat="1" ht="26.4">
      <c r="A20" s="743" t="s">
        <v>60</v>
      </c>
      <c r="B20" s="739" t="s">
        <v>61</v>
      </c>
      <c r="C20" s="751">
        <f t="shared" si="2"/>
        <v>0</v>
      </c>
      <c r="D20" s="753"/>
      <c r="E20" s="753"/>
      <c r="F20" s="753"/>
      <c r="G20" s="754"/>
      <c r="H20" s="752"/>
      <c r="I20" s="752"/>
      <c r="J20" s="754"/>
      <c r="K20" s="754"/>
      <c r="L20" s="754"/>
      <c r="M20" s="754"/>
      <c r="N20" s="752"/>
      <c r="O20" s="751"/>
      <c r="P20" s="751"/>
      <c r="Q20" s="751"/>
      <c r="R20" s="753"/>
      <c r="S20" s="753"/>
      <c r="T20" s="751">
        <f t="shared" si="0"/>
        <v>0</v>
      </c>
      <c r="U20" s="736">
        <v>0</v>
      </c>
      <c r="V20" s="737">
        <f t="shared" si="1"/>
        <v>0</v>
      </c>
    </row>
    <row r="21" spans="1:22" ht="26.4">
      <c r="A21" s="743" t="s">
        <v>62</v>
      </c>
      <c r="B21" s="739" t="s">
        <v>63</v>
      </c>
      <c r="C21" s="751">
        <f t="shared" si="2"/>
        <v>0</v>
      </c>
      <c r="D21" s="753"/>
      <c r="E21" s="753"/>
      <c r="F21" s="753"/>
      <c r="G21" s="754"/>
      <c r="H21" s="752"/>
      <c r="I21" s="752"/>
      <c r="J21" s="754"/>
      <c r="K21" s="754"/>
      <c r="L21" s="754"/>
      <c r="M21" s="754"/>
      <c r="N21" s="752"/>
      <c r="O21" s="751"/>
      <c r="P21" s="751"/>
      <c r="Q21" s="751"/>
      <c r="R21" s="753"/>
      <c r="S21" s="753"/>
      <c r="T21" s="751">
        <f t="shared" si="0"/>
        <v>0</v>
      </c>
      <c r="U21" s="729">
        <v>0</v>
      </c>
      <c r="V21" s="737">
        <f t="shared" si="1"/>
        <v>0</v>
      </c>
    </row>
    <row r="22" spans="1:22" s="736" customFormat="1" ht="26.4">
      <c r="A22" s="744" t="s">
        <v>64</v>
      </c>
      <c r="B22" s="745" t="s">
        <v>65</v>
      </c>
      <c r="C22" s="751">
        <f t="shared" si="2"/>
        <v>0</v>
      </c>
      <c r="D22" s="751"/>
      <c r="E22" s="751"/>
      <c r="F22" s="751"/>
      <c r="G22" s="752"/>
      <c r="H22" s="752"/>
      <c r="I22" s="752"/>
      <c r="J22" s="752"/>
      <c r="K22" s="752"/>
      <c r="L22" s="752"/>
      <c r="M22" s="752"/>
      <c r="N22" s="752"/>
      <c r="O22" s="751"/>
      <c r="P22" s="751"/>
      <c r="Q22" s="751"/>
      <c r="R22" s="751"/>
      <c r="S22" s="751"/>
      <c r="T22" s="751">
        <f t="shared" si="0"/>
        <v>0</v>
      </c>
      <c r="U22" s="736">
        <v>0</v>
      </c>
      <c r="V22" s="737">
        <f t="shared" si="1"/>
        <v>0</v>
      </c>
    </row>
    <row r="23" spans="1:22" s="736" customFormat="1" ht="38.25" customHeight="1">
      <c r="A23" s="930" t="s">
        <v>66</v>
      </c>
      <c r="B23" s="931"/>
      <c r="C23" s="751">
        <f>C22+C19+C16+C12+C7</f>
        <v>1770989487.9482698</v>
      </c>
      <c r="D23" s="751">
        <f t="shared" ref="D23:S23" si="3">D22+D19+D16+D12+D7</f>
        <v>1770989487.9482698</v>
      </c>
      <c r="E23" s="751">
        <f t="shared" si="3"/>
        <v>0</v>
      </c>
      <c r="F23" s="751">
        <f t="shared" si="3"/>
        <v>0</v>
      </c>
      <c r="G23" s="751">
        <f t="shared" si="3"/>
        <v>0</v>
      </c>
      <c r="H23" s="751">
        <f t="shared" si="3"/>
        <v>0</v>
      </c>
      <c r="I23" s="751">
        <f t="shared" si="3"/>
        <v>0</v>
      </c>
      <c r="J23" s="751">
        <f t="shared" si="3"/>
        <v>0</v>
      </c>
      <c r="K23" s="751">
        <f t="shared" si="3"/>
        <v>0</v>
      </c>
      <c r="L23" s="751">
        <f t="shared" si="3"/>
        <v>0</v>
      </c>
      <c r="M23" s="751">
        <f t="shared" si="3"/>
        <v>0</v>
      </c>
      <c r="N23" s="751">
        <f t="shared" si="3"/>
        <v>0</v>
      </c>
      <c r="O23" s="751">
        <f t="shared" si="3"/>
        <v>29110595</v>
      </c>
      <c r="P23" s="751">
        <f>P22+P19+P16+P12+P7</f>
        <v>876750049.96941173</v>
      </c>
      <c r="Q23" s="751">
        <f t="shared" si="3"/>
        <v>0</v>
      </c>
      <c r="R23" s="751">
        <f t="shared" si="3"/>
        <v>0</v>
      </c>
      <c r="S23" s="751">
        <f t="shared" si="3"/>
        <v>0</v>
      </c>
      <c r="T23" s="751">
        <f>T22+T19+T16+T12+T7</f>
        <v>2676850132.9176817</v>
      </c>
      <c r="U23" s="736">
        <v>2697117532.7404218</v>
      </c>
      <c r="V23" s="737">
        <f t="shared" si="1"/>
        <v>-20267399.822740078</v>
      </c>
    </row>
    <row r="24" spans="1:22">
      <c r="C24" s="746">
        <v>1791256887.7710099</v>
      </c>
      <c r="D24" s="747">
        <v>1791256887.7710099</v>
      </c>
      <c r="E24" s="747">
        <v>0</v>
      </c>
      <c r="F24" s="747">
        <v>0</v>
      </c>
      <c r="G24" s="747">
        <v>0</v>
      </c>
      <c r="H24" s="747">
        <v>0</v>
      </c>
      <c r="I24" s="747">
        <v>0</v>
      </c>
      <c r="J24" s="747">
        <v>0</v>
      </c>
      <c r="K24" s="747">
        <v>0</v>
      </c>
      <c r="L24" s="747">
        <v>0</v>
      </c>
      <c r="M24" s="747">
        <v>0</v>
      </c>
      <c r="N24" s="747">
        <v>0</v>
      </c>
      <c r="O24" s="747">
        <v>29110595</v>
      </c>
      <c r="P24" s="746">
        <v>876750049.96941173</v>
      </c>
      <c r="Q24" s="746">
        <v>0</v>
      </c>
      <c r="R24" s="746">
        <v>0</v>
      </c>
      <c r="S24" s="746">
        <v>0</v>
      </c>
      <c r="T24" s="727">
        <v>2697117532.7404218</v>
      </c>
    </row>
    <row r="25" spans="1:22"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</row>
    <row r="26" spans="1:22">
      <c r="C26" s="727">
        <f>C23-C24</f>
        <v>-20267399.822740078</v>
      </c>
      <c r="D26" s="727">
        <f t="shared" ref="D26:T26" si="4">D23-D24</f>
        <v>-20267399.822740078</v>
      </c>
      <c r="E26" s="727">
        <f t="shared" si="4"/>
        <v>0</v>
      </c>
      <c r="F26" s="727">
        <f t="shared" si="4"/>
        <v>0</v>
      </c>
      <c r="G26" s="727">
        <f t="shared" si="4"/>
        <v>0</v>
      </c>
      <c r="H26" s="727">
        <f t="shared" si="4"/>
        <v>0</v>
      </c>
      <c r="I26" s="727">
        <f t="shared" si="4"/>
        <v>0</v>
      </c>
      <c r="J26" s="727">
        <f t="shared" si="4"/>
        <v>0</v>
      </c>
      <c r="K26" s="727">
        <f t="shared" si="4"/>
        <v>0</v>
      </c>
      <c r="L26" s="727">
        <f t="shared" si="4"/>
        <v>0</v>
      </c>
      <c r="M26" s="727">
        <f t="shared" si="4"/>
        <v>0</v>
      </c>
      <c r="N26" s="727">
        <f t="shared" si="4"/>
        <v>0</v>
      </c>
      <c r="O26" s="727">
        <f t="shared" si="4"/>
        <v>0</v>
      </c>
      <c r="P26" s="727">
        <f t="shared" si="4"/>
        <v>0</v>
      </c>
      <c r="Q26" s="727">
        <f t="shared" si="4"/>
        <v>0</v>
      </c>
      <c r="R26" s="727">
        <f t="shared" si="4"/>
        <v>0</v>
      </c>
      <c r="S26" s="727">
        <f t="shared" si="4"/>
        <v>0</v>
      </c>
      <c r="T26" s="727">
        <f t="shared" si="4"/>
        <v>-20267399.822740078</v>
      </c>
    </row>
    <row r="29" spans="1:22">
      <c r="Q29" s="748"/>
    </row>
    <row r="30" spans="1:22">
      <c r="O30" s="749"/>
      <c r="P30" s="748"/>
    </row>
    <row r="32" spans="1:22">
      <c r="H32" s="750"/>
      <c r="I32" s="750"/>
      <c r="J32" s="750"/>
    </row>
    <row r="34" spans="1:20">
      <c r="O34" s="749"/>
    </row>
    <row r="36" spans="1:20">
      <c r="O36" s="749"/>
    </row>
    <row r="39" spans="1:20">
      <c r="A39" s="729"/>
      <c r="B39" s="729"/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49"/>
      <c r="P39" s="729"/>
      <c r="Q39" s="729"/>
      <c r="R39" s="729"/>
      <c r="S39" s="729"/>
      <c r="T39" s="729"/>
    </row>
  </sheetData>
  <mergeCells count="9">
    <mergeCell ref="A23:B23"/>
    <mergeCell ref="S1:T1"/>
    <mergeCell ref="A4:B6"/>
    <mergeCell ref="C4:G4"/>
    <mergeCell ref="I4:M4"/>
    <mergeCell ref="N4:P4"/>
    <mergeCell ref="Q4:S4"/>
    <mergeCell ref="T4:T6"/>
    <mergeCell ref="B2:C2"/>
  </mergeCells>
  <pageMargins left="0.25" right="0.25" top="0.75" bottom="0.75" header="0.3" footer="0.3"/>
  <pageSetup paperSize="9" scale="6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15"/>
  <sheetViews>
    <sheetView tabSelected="1" view="pageBreakPreview" zoomScale="80" zoomScaleNormal="90" zoomScaleSheetLayoutView="8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A24" sqref="A24"/>
    </sheetView>
  </sheetViews>
  <sheetFormatPr defaultColWidth="12.5546875" defaultRowHeight="15.6"/>
  <cols>
    <col min="1" max="1" width="9.5546875" style="822" customWidth="1"/>
    <col min="2" max="2" width="25.44140625" style="823" customWidth="1"/>
    <col min="3" max="3" width="15.44140625" style="824" customWidth="1"/>
    <col min="4" max="4" width="17.109375" style="824" customWidth="1"/>
    <col min="5" max="5" width="16.6640625" style="824" customWidth="1"/>
    <col min="6" max="6" width="12.6640625" style="824" customWidth="1"/>
    <col min="7" max="7" width="14.109375" style="824" customWidth="1"/>
    <col min="8" max="8" width="14.5546875" style="824" customWidth="1"/>
    <col min="9" max="9" width="13.5546875" style="824" customWidth="1"/>
    <col min="10" max="10" width="10" style="824" customWidth="1"/>
    <col min="11" max="13" width="13.6640625" style="824" customWidth="1"/>
    <col min="14" max="14" width="10" style="824" hidden="1" customWidth="1"/>
    <col min="15" max="16" width="9.44140625" style="824" hidden="1" customWidth="1"/>
    <col min="17" max="17" width="8.88671875" style="824" hidden="1" customWidth="1"/>
    <col min="18" max="18" width="9.44140625" style="824" customWidth="1"/>
    <col min="19" max="19" width="16.44140625" style="855" customWidth="1"/>
    <col min="20" max="20" width="15.33203125" style="825" bestFit="1" customWidth="1"/>
    <col min="21" max="21" width="17" style="825" bestFit="1" customWidth="1"/>
    <col min="22" max="22" width="16" style="825" bestFit="1" customWidth="1"/>
    <col min="23" max="23" width="13" style="825" bestFit="1" customWidth="1"/>
    <col min="24" max="29" width="12.5546875" style="825"/>
    <col min="30" max="16384" width="12.5546875" style="598"/>
  </cols>
  <sheetData>
    <row r="1" spans="1:29" ht="16.2">
      <c r="R1" s="947"/>
      <c r="S1" s="947"/>
    </row>
    <row r="2" spans="1:29" ht="15.75" customHeight="1">
      <c r="B2" s="947"/>
      <c r="C2" s="947"/>
      <c r="D2" s="1"/>
      <c r="E2" s="1"/>
      <c r="F2" s="1"/>
    </row>
    <row r="3" spans="1:29">
      <c r="L3" s="923">
        <f>L35/L52</f>
        <v>0.65690244444812218</v>
      </c>
    </row>
    <row r="4" spans="1:29" ht="26.25" customHeight="1">
      <c r="A4" s="948"/>
      <c r="B4" s="949"/>
      <c r="C4" s="954" t="s">
        <v>67</v>
      </c>
      <c r="D4" s="955"/>
      <c r="E4" s="955"/>
      <c r="F4" s="955"/>
      <c r="G4" s="956"/>
      <c r="H4" s="954" t="s">
        <v>68</v>
      </c>
      <c r="I4" s="955"/>
      <c r="J4" s="955"/>
      <c r="K4" s="955"/>
      <c r="L4" s="955"/>
      <c r="M4" s="955"/>
      <c r="N4" s="956"/>
      <c r="O4" s="954" t="s">
        <v>69</v>
      </c>
      <c r="P4" s="955"/>
      <c r="Q4" s="956"/>
      <c r="R4" s="957" t="s">
        <v>64</v>
      </c>
      <c r="S4" s="959" t="s">
        <v>66</v>
      </c>
    </row>
    <row r="5" spans="1:29" ht="22.5" customHeight="1">
      <c r="A5" s="950"/>
      <c r="B5" s="951"/>
      <c r="C5" s="826" t="s">
        <v>38</v>
      </c>
      <c r="D5" s="827" t="s">
        <v>40</v>
      </c>
      <c r="E5" s="827" t="s">
        <v>238</v>
      </c>
      <c r="F5" s="827" t="s">
        <v>237</v>
      </c>
      <c r="G5" s="828" t="s">
        <v>42</v>
      </c>
      <c r="H5" s="826" t="s">
        <v>44</v>
      </c>
      <c r="I5" s="828" t="s">
        <v>46</v>
      </c>
      <c r="J5" s="828" t="s">
        <v>48</v>
      </c>
      <c r="K5" s="828" t="s">
        <v>50</v>
      </c>
      <c r="L5" s="826" t="s">
        <v>52</v>
      </c>
      <c r="M5" s="828" t="s">
        <v>54</v>
      </c>
      <c r="N5" s="828" t="s">
        <v>56</v>
      </c>
      <c r="O5" s="826" t="s">
        <v>58</v>
      </c>
      <c r="P5" s="828" t="s">
        <v>60</v>
      </c>
      <c r="Q5" s="828" t="s">
        <v>62</v>
      </c>
      <c r="R5" s="958"/>
      <c r="S5" s="960"/>
    </row>
    <row r="6" spans="1:29" s="835" customFormat="1" ht="93" customHeight="1">
      <c r="A6" s="952"/>
      <c r="B6" s="953"/>
      <c r="C6" s="826" t="s">
        <v>70</v>
      </c>
      <c r="D6" s="829" t="s">
        <v>41</v>
      </c>
      <c r="E6" s="830" t="s">
        <v>239</v>
      </c>
      <c r="F6" s="831" t="s">
        <v>240</v>
      </c>
      <c r="G6" s="830" t="s">
        <v>43</v>
      </c>
      <c r="H6" s="826" t="s">
        <v>45</v>
      </c>
      <c r="I6" s="830" t="s">
        <v>47</v>
      </c>
      <c r="J6" s="830" t="s">
        <v>49</v>
      </c>
      <c r="K6" s="830" t="s">
        <v>51</v>
      </c>
      <c r="L6" s="826" t="s">
        <v>53</v>
      </c>
      <c r="M6" s="830" t="s">
        <v>55</v>
      </c>
      <c r="N6" s="830" t="s">
        <v>57</v>
      </c>
      <c r="O6" s="826" t="s">
        <v>59</v>
      </c>
      <c r="P6" s="830" t="s">
        <v>61</v>
      </c>
      <c r="Q6" s="832" t="s">
        <v>71</v>
      </c>
      <c r="R6" s="833" t="s">
        <v>65</v>
      </c>
      <c r="S6" s="961"/>
      <c r="T6" s="834"/>
      <c r="U6" s="834"/>
      <c r="V6" s="834"/>
      <c r="W6" s="834"/>
      <c r="X6" s="834"/>
      <c r="Y6" s="834"/>
      <c r="Z6" s="834"/>
      <c r="AA6" s="834"/>
      <c r="AB6" s="834"/>
      <c r="AC6" s="834"/>
    </row>
    <row r="7" spans="1:29" s="840" customFormat="1" ht="48.6">
      <c r="A7" s="836" t="s">
        <v>72</v>
      </c>
      <c r="B7" s="837" t="s">
        <v>73</v>
      </c>
      <c r="C7" s="874">
        <f>D7+G7</f>
        <v>1145645023.9044001</v>
      </c>
      <c r="D7" s="874">
        <f>E7+F7</f>
        <v>746686235.05554008</v>
      </c>
      <c r="E7" s="874">
        <f>E8+E9</f>
        <v>746686235.05554008</v>
      </c>
      <c r="F7" s="874">
        <f t="shared" ref="F7" si="0">F8+F9</f>
        <v>0</v>
      </c>
      <c r="G7" s="874">
        <f>G8+G9</f>
        <v>398958788.84885997</v>
      </c>
      <c r="H7" s="874">
        <f>H8+H9</f>
        <v>160371765</v>
      </c>
      <c r="I7" s="874">
        <f>I8+I9</f>
        <v>19867224.988697432</v>
      </c>
      <c r="J7" s="874">
        <f t="shared" ref="J7:R7" si="1">J8+J9</f>
        <v>0</v>
      </c>
      <c r="K7" s="874">
        <f>K8+K9</f>
        <v>140504540.01130256</v>
      </c>
      <c r="L7" s="874">
        <f t="shared" ref="L7" si="2">L8+L9</f>
        <v>251278173.96941176</v>
      </c>
      <c r="M7" s="874">
        <f>M8+M9</f>
        <v>251278173.96941176</v>
      </c>
      <c r="N7" s="874">
        <f t="shared" si="1"/>
        <v>0</v>
      </c>
      <c r="O7" s="874">
        <f t="shared" si="1"/>
        <v>0</v>
      </c>
      <c r="P7" s="874">
        <f t="shared" si="1"/>
        <v>0</v>
      </c>
      <c r="Q7" s="874">
        <f t="shared" si="1"/>
        <v>0</v>
      </c>
      <c r="R7" s="874">
        <f t="shared" si="1"/>
        <v>0</v>
      </c>
      <c r="S7" s="873">
        <f>C7+H7+L7+O7+R7</f>
        <v>1557294962.873812</v>
      </c>
      <c r="T7" s="838">
        <v>1575849961.0128679</v>
      </c>
      <c r="U7" s="839">
        <f>S7-T7</f>
        <v>-18554998.139055967</v>
      </c>
      <c r="V7" s="838">
        <v>398958788.84886003</v>
      </c>
      <c r="W7" s="839">
        <f>G7-V7</f>
        <v>0</v>
      </c>
      <c r="X7" s="838"/>
      <c r="Y7" s="838"/>
      <c r="Z7" s="838"/>
      <c r="AA7" s="838"/>
      <c r="AB7" s="838"/>
      <c r="AC7" s="838"/>
    </row>
    <row r="8" spans="1:29" s="843" customFormat="1">
      <c r="A8" s="841" t="s">
        <v>74</v>
      </c>
      <c r="B8" s="841" t="s">
        <v>75</v>
      </c>
      <c r="C8" s="874">
        <f t="shared" ref="C8:C51" si="3">D8+G8</f>
        <v>1117364765.9070001</v>
      </c>
      <c r="D8" s="874">
        <f>E8+F8</f>
        <v>746686235.05554008</v>
      </c>
      <c r="E8" s="874">
        <f>E11+E14+E17+E24</f>
        <v>746686235.05554008</v>
      </c>
      <c r="F8" s="874">
        <f t="shared" ref="F8" si="4">F11+F14+F17+F24</f>
        <v>0</v>
      </c>
      <c r="G8" s="874">
        <f>G11+G14+G17+G24</f>
        <v>370678530.85145998</v>
      </c>
      <c r="H8" s="874">
        <f>I8+J8+K8</f>
        <v>155134253</v>
      </c>
      <c r="I8" s="874">
        <f t="shared" ref="I8:J8" si="5">I11+I14+I17+I24</f>
        <v>19867224.988697432</v>
      </c>
      <c r="J8" s="874">
        <f t="shared" si="5"/>
        <v>0</v>
      </c>
      <c r="K8" s="874">
        <f>K11+K14+K17+K24</f>
        <v>135267028.01130256</v>
      </c>
      <c r="L8" s="874">
        <f>L11+L14+L17+L24</f>
        <v>243468334.96941176</v>
      </c>
      <c r="M8" s="874">
        <f>M11+M14+M17</f>
        <v>243468334.96941176</v>
      </c>
      <c r="N8" s="874"/>
      <c r="O8" s="874"/>
      <c r="P8" s="874"/>
      <c r="Q8" s="874"/>
      <c r="R8" s="874"/>
      <c r="S8" s="873">
        <f t="shared" ref="S8:S50" si="6">C8+H8+L8+O8+R8</f>
        <v>1515967353.8764119</v>
      </c>
      <c r="T8" s="842">
        <v>1534522352.0154681</v>
      </c>
      <c r="U8" s="839">
        <f t="shared" ref="U8:U52" si="7">S8-T8</f>
        <v>-18554998.139056206</v>
      </c>
      <c r="V8" s="842">
        <v>370678530.85146004</v>
      </c>
      <c r="W8" s="839">
        <f t="shared" ref="W8:W52" si="8">G8-V8</f>
        <v>0</v>
      </c>
      <c r="X8" s="842"/>
      <c r="Y8" s="842"/>
      <c r="Z8" s="842"/>
      <c r="AA8" s="842"/>
      <c r="AB8" s="842"/>
      <c r="AC8" s="842"/>
    </row>
    <row r="9" spans="1:29" s="843" customFormat="1" ht="31.2">
      <c r="A9" s="841" t="s">
        <v>76</v>
      </c>
      <c r="B9" s="841" t="s">
        <v>77</v>
      </c>
      <c r="C9" s="874">
        <f t="shared" si="3"/>
        <v>28280257.997400001</v>
      </c>
      <c r="D9" s="874">
        <f t="shared" ref="D9:D52" si="9">E9+F9</f>
        <v>0</v>
      </c>
      <c r="E9" s="874">
        <f>E12+E15+E22</f>
        <v>0</v>
      </c>
      <c r="F9" s="874"/>
      <c r="G9" s="874">
        <f>G12</f>
        <v>28280257.997400001</v>
      </c>
      <c r="H9" s="874">
        <f>I9+J9+K9</f>
        <v>5237512</v>
      </c>
      <c r="I9" s="874">
        <f t="shared" ref="I9:J9" si="10">I12+I15+I22+I25</f>
        <v>0</v>
      </c>
      <c r="J9" s="874">
        <f t="shared" si="10"/>
        <v>0</v>
      </c>
      <c r="K9" s="874">
        <f>K12+K15+K22+K25</f>
        <v>5237512</v>
      </c>
      <c r="L9" s="874">
        <f>L12+L15+L22+L25</f>
        <v>7809839</v>
      </c>
      <c r="M9" s="874">
        <f>M12+M15</f>
        <v>7809839</v>
      </c>
      <c r="N9" s="874"/>
      <c r="O9" s="874"/>
      <c r="P9" s="874"/>
      <c r="Q9" s="874"/>
      <c r="R9" s="874"/>
      <c r="S9" s="873">
        <f t="shared" si="6"/>
        <v>41327608.997400001</v>
      </c>
      <c r="T9" s="842">
        <v>41327608.997399993</v>
      </c>
      <c r="U9" s="839">
        <f t="shared" si="7"/>
        <v>0</v>
      </c>
      <c r="V9" s="842">
        <v>28280257.997399993</v>
      </c>
      <c r="W9" s="839">
        <f t="shared" si="8"/>
        <v>0</v>
      </c>
      <c r="X9" s="842"/>
      <c r="Y9" s="842"/>
      <c r="Z9" s="842"/>
      <c r="AA9" s="842"/>
      <c r="AB9" s="842"/>
      <c r="AC9" s="842"/>
    </row>
    <row r="10" spans="1:29" s="843" customFormat="1" ht="64.8">
      <c r="A10" s="836" t="s">
        <v>78</v>
      </c>
      <c r="B10" s="837" t="s">
        <v>79</v>
      </c>
      <c r="C10" s="874">
        <f t="shared" si="3"/>
        <v>603860493.83569002</v>
      </c>
      <c r="D10" s="874">
        <f>E10+F10</f>
        <v>342592311.98869008</v>
      </c>
      <c r="E10" s="874">
        <f>E11+E12</f>
        <v>342592311.98869008</v>
      </c>
      <c r="F10" s="874">
        <f t="shared" ref="F10:G10" si="11">F11+F12</f>
        <v>0</v>
      </c>
      <c r="G10" s="874">
        <f t="shared" si="11"/>
        <v>261268181.847</v>
      </c>
      <c r="H10" s="874">
        <f>H11+H12</f>
        <v>43238493</v>
      </c>
      <c r="I10" s="874">
        <f t="shared" ref="I10:R10" si="12">I11+I12</f>
        <v>0</v>
      </c>
      <c r="J10" s="874">
        <f t="shared" si="12"/>
        <v>0</v>
      </c>
      <c r="K10" s="874">
        <f>K11+K12</f>
        <v>43238493</v>
      </c>
      <c r="L10" s="874">
        <f t="shared" ref="L10" si="13">L11+L12</f>
        <v>62239796.21882353</v>
      </c>
      <c r="M10" s="874">
        <f>M11+M12</f>
        <v>62239796.21882353</v>
      </c>
      <c r="N10" s="874">
        <f t="shared" si="12"/>
        <v>0</v>
      </c>
      <c r="O10" s="874">
        <f t="shared" si="12"/>
        <v>0</v>
      </c>
      <c r="P10" s="874">
        <f t="shared" si="12"/>
        <v>0</v>
      </c>
      <c r="Q10" s="874">
        <f t="shared" si="12"/>
        <v>0</v>
      </c>
      <c r="R10" s="874">
        <f t="shared" si="12"/>
        <v>0</v>
      </c>
      <c r="S10" s="873">
        <f>C10+H10+L10+O10+R10</f>
        <v>709338783.05451357</v>
      </c>
      <c r="T10" s="842">
        <v>720495971.77584457</v>
      </c>
      <c r="U10" s="839">
        <f t="shared" si="7"/>
        <v>-11157188.721331</v>
      </c>
      <c r="V10" s="842">
        <v>261268181.847</v>
      </c>
      <c r="W10" s="839">
        <f t="shared" si="8"/>
        <v>0</v>
      </c>
      <c r="X10" s="842"/>
      <c r="Y10" s="842"/>
      <c r="Z10" s="842"/>
      <c r="AA10" s="842"/>
      <c r="AB10" s="842"/>
      <c r="AC10" s="842"/>
    </row>
    <row r="11" spans="1:29" ht="31.2">
      <c r="A11" s="844" t="s">
        <v>80</v>
      </c>
      <c r="B11" s="845" t="s">
        <v>81</v>
      </c>
      <c r="C11" s="874">
        <f t="shared" si="3"/>
        <v>575580235.8382901</v>
      </c>
      <c r="D11" s="874">
        <f>E11+F11</f>
        <v>342592311.98869008</v>
      </c>
      <c r="E11" s="874">
        <f>'ГОБМП по кодам'!G29+'ГОБМП по кодам'!G30+'ГОБМП по кодам'!G31+'РБ -20г'!E61+'МБ 20'!F318</f>
        <v>342592311.98869008</v>
      </c>
      <c r="F11" s="874"/>
      <c r="G11" s="874">
        <f>'ОСМС по кодам '!G20</f>
        <v>232987923.84959999</v>
      </c>
      <c r="H11" s="874">
        <f>I11+J11+K11</f>
        <v>38000981</v>
      </c>
      <c r="I11" s="874"/>
      <c r="J11" s="874"/>
      <c r="K11" s="874">
        <f>'ООУ РК 20'!F12+'ООУ РК 20'!F13+'ООУ РК 20'!F15+'ООУ РК 20'!F16+'ООУ РК 20'!F17</f>
        <v>38000981</v>
      </c>
      <c r="L11" s="874">
        <f>M11+N11</f>
        <v>54429957.21882353</v>
      </c>
      <c r="M11" s="874">
        <f>'ООУ РК 20'!E12+'ООУ РК 20'!E13+'ООУ РК 20'!E15+'ООУ РК 20'!E16+'ООУ РК 20'!E17+'ОДХ 20'!B29</f>
        <v>54429957.21882353</v>
      </c>
      <c r="N11" s="874"/>
      <c r="O11" s="874"/>
      <c r="P11" s="874"/>
      <c r="Q11" s="874"/>
      <c r="R11" s="874"/>
      <c r="S11" s="873">
        <f>C11+H11+L11+O11+R11</f>
        <v>668011174.05711365</v>
      </c>
      <c r="T11" s="825">
        <v>679168362.77844465</v>
      </c>
      <c r="U11" s="839">
        <f t="shared" si="7"/>
        <v>-11157188.721331</v>
      </c>
      <c r="V11" s="825">
        <v>232987923.84960002</v>
      </c>
      <c r="W11" s="839">
        <f t="shared" si="8"/>
        <v>0</v>
      </c>
    </row>
    <row r="12" spans="1:29" ht="31.2">
      <c r="A12" s="844" t="s">
        <v>82</v>
      </c>
      <c r="B12" s="845" t="s">
        <v>83</v>
      </c>
      <c r="C12" s="874">
        <f t="shared" si="3"/>
        <v>28280257.997400001</v>
      </c>
      <c r="D12" s="874">
        <f>E12+F12</f>
        <v>0</v>
      </c>
      <c r="E12" s="874"/>
      <c r="F12" s="874"/>
      <c r="G12" s="874">
        <f>'ОСМС по кодам '!G24</f>
        <v>28280257.997400001</v>
      </c>
      <c r="H12" s="874">
        <f>I12+J12+K12</f>
        <v>5237512</v>
      </c>
      <c r="I12" s="874"/>
      <c r="J12" s="874"/>
      <c r="K12" s="874">
        <f>'ООУ РК 20'!F14</f>
        <v>5237512</v>
      </c>
      <c r="L12" s="874">
        <f>M12+N12</f>
        <v>7809839</v>
      </c>
      <c r="M12" s="874">
        <f>'ООУ РК 20'!E14</f>
        <v>7809839</v>
      </c>
      <c r="N12" s="874"/>
      <c r="O12" s="874"/>
      <c r="P12" s="874"/>
      <c r="Q12" s="874"/>
      <c r="R12" s="874"/>
      <c r="S12" s="873">
        <f>C12+H12+L12+O12+R12</f>
        <v>41327608.997400001</v>
      </c>
      <c r="T12" s="825">
        <v>41327608.997399993</v>
      </c>
      <c r="U12" s="839">
        <f t="shared" si="7"/>
        <v>0</v>
      </c>
      <c r="V12" s="825">
        <v>28280257.997399993</v>
      </c>
      <c r="W12" s="839">
        <f t="shared" si="8"/>
        <v>0</v>
      </c>
    </row>
    <row r="13" spans="1:29" ht="64.8">
      <c r="A13" s="836" t="s">
        <v>84</v>
      </c>
      <c r="B13" s="837" t="s">
        <v>85</v>
      </c>
      <c r="C13" s="874">
        <f t="shared" si="3"/>
        <v>40402219.390049994</v>
      </c>
      <c r="D13" s="874">
        <f>D14+D15</f>
        <v>16275838.58189</v>
      </c>
      <c r="E13" s="874">
        <f>E14+E15</f>
        <v>16275838.58189</v>
      </c>
      <c r="F13" s="876"/>
      <c r="G13" s="874">
        <f>G14+G15</f>
        <v>24126380.808159996</v>
      </c>
      <c r="H13" s="874">
        <f t="shared" ref="H13" si="14">H14+H15</f>
        <v>0</v>
      </c>
      <c r="I13" s="874"/>
      <c r="J13" s="874"/>
      <c r="K13" s="874"/>
      <c r="L13" s="874">
        <f t="shared" ref="L13" si="15">L14+L15</f>
        <v>0</v>
      </c>
      <c r="M13" s="874"/>
      <c r="N13" s="874"/>
      <c r="O13" s="874"/>
      <c r="P13" s="874"/>
      <c r="Q13" s="874"/>
      <c r="R13" s="874"/>
      <c r="S13" s="873">
        <f>C13+H13+L13+O13+R13</f>
        <v>40402219.390049994</v>
      </c>
      <c r="T13" s="825">
        <v>40769174.976240002</v>
      </c>
      <c r="U13" s="839">
        <f t="shared" si="7"/>
        <v>-366955.58619000763</v>
      </c>
      <c r="V13" s="825">
        <v>24126380.808160003</v>
      </c>
      <c r="W13" s="839">
        <f t="shared" si="8"/>
        <v>0</v>
      </c>
    </row>
    <row r="14" spans="1:29" ht="31.2">
      <c r="A14" s="844" t="s">
        <v>86</v>
      </c>
      <c r="B14" s="845" t="s">
        <v>87</v>
      </c>
      <c r="C14" s="874">
        <f t="shared" si="3"/>
        <v>40402219.390049994</v>
      </c>
      <c r="D14" s="874">
        <f>E14+F14</f>
        <v>16275838.58189</v>
      </c>
      <c r="E14" s="874">
        <f>'ГОБМП по кодам'!G32</f>
        <v>16275838.58189</v>
      </c>
      <c r="F14" s="874"/>
      <c r="G14" s="874">
        <f>'ОСМС по кодам '!G21</f>
        <v>24126380.808159996</v>
      </c>
      <c r="H14" s="874">
        <f>I14+J14+K14</f>
        <v>0</v>
      </c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3">
        <f>C14+H14+L14+O14+R14</f>
        <v>40402219.390049994</v>
      </c>
      <c r="T14" s="825">
        <v>40769174.976240002</v>
      </c>
      <c r="U14" s="839">
        <f t="shared" si="7"/>
        <v>-366955.58619000763</v>
      </c>
      <c r="V14" s="825">
        <v>24126380.808160003</v>
      </c>
      <c r="W14" s="839">
        <f t="shared" si="8"/>
        <v>0</v>
      </c>
    </row>
    <row r="15" spans="1:29" ht="46.8">
      <c r="A15" s="844" t="s">
        <v>88</v>
      </c>
      <c r="B15" s="845" t="s">
        <v>89</v>
      </c>
      <c r="C15" s="874">
        <f t="shared" si="3"/>
        <v>0</v>
      </c>
      <c r="D15" s="874">
        <f t="shared" si="9"/>
        <v>0</v>
      </c>
      <c r="E15" s="874"/>
      <c r="F15" s="874"/>
      <c r="G15" s="874"/>
      <c r="H15" s="874">
        <f>I15+J15+K15</f>
        <v>0</v>
      </c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3">
        <f t="shared" si="6"/>
        <v>0</v>
      </c>
      <c r="T15" s="825">
        <v>0</v>
      </c>
      <c r="U15" s="839">
        <f t="shared" si="7"/>
        <v>0</v>
      </c>
      <c r="W15" s="839">
        <f t="shared" si="8"/>
        <v>0</v>
      </c>
    </row>
    <row r="16" spans="1:29" ht="64.8">
      <c r="A16" s="836" t="s">
        <v>90</v>
      </c>
      <c r="B16" s="837" t="s">
        <v>91</v>
      </c>
      <c r="C16" s="874">
        <f t="shared" si="3"/>
        <v>501382310.67865992</v>
      </c>
      <c r="D16" s="874">
        <f>E16+F16</f>
        <v>387818084.48495996</v>
      </c>
      <c r="E16" s="874">
        <f>E17+E22</f>
        <v>387818084.48495996</v>
      </c>
      <c r="F16" s="876">
        <f>F17+F22</f>
        <v>0</v>
      </c>
      <c r="G16" s="876">
        <f>G17+G22</f>
        <v>113564226.19369999</v>
      </c>
      <c r="H16" s="874">
        <f>H17+H22</f>
        <v>117133272</v>
      </c>
      <c r="I16" s="874">
        <f t="shared" ref="I16:J16" si="16">I17+I22</f>
        <v>19867224.988697432</v>
      </c>
      <c r="J16" s="874">
        <f t="shared" si="16"/>
        <v>0</v>
      </c>
      <c r="K16" s="874">
        <f>K17+K22</f>
        <v>97266047.011302561</v>
      </c>
      <c r="L16" s="874">
        <f t="shared" ref="L16" si="17">L17+L22</f>
        <v>189038377.75058824</v>
      </c>
      <c r="M16" s="874">
        <f>M17+M22</f>
        <v>189038377.75058824</v>
      </c>
      <c r="N16" s="874"/>
      <c r="O16" s="874"/>
      <c r="P16" s="874"/>
      <c r="Q16" s="874"/>
      <c r="R16" s="874"/>
      <c r="S16" s="873">
        <f>C16+H16+L16+O16+R16</f>
        <v>807553960.42924809</v>
      </c>
      <c r="T16" s="825">
        <v>814584814.26078343</v>
      </c>
      <c r="U16" s="839">
        <f t="shared" si="7"/>
        <v>-7030853.8315353394</v>
      </c>
      <c r="V16" s="825">
        <v>113564226.1937</v>
      </c>
      <c r="W16" s="839">
        <f t="shared" si="8"/>
        <v>0</v>
      </c>
    </row>
    <row r="17" spans="1:29">
      <c r="A17" s="844" t="s">
        <v>92</v>
      </c>
      <c r="B17" s="845" t="s">
        <v>93</v>
      </c>
      <c r="C17" s="874">
        <f t="shared" si="3"/>
        <v>501382310.67865992</v>
      </c>
      <c r="D17" s="874">
        <f t="shared" si="9"/>
        <v>387818084.48495996</v>
      </c>
      <c r="E17" s="874">
        <f>E18+E19+E20+E21</f>
        <v>387818084.48495996</v>
      </c>
      <c r="F17" s="874">
        <f t="shared" ref="F17" si="18">F18+F19+F20+F21</f>
        <v>0</v>
      </c>
      <c r="G17" s="874">
        <f>G18+G19+G20+G21</f>
        <v>113564226.19369999</v>
      </c>
      <c r="H17" s="874">
        <f t="shared" ref="H17" si="19">H18+H19+H20+H21</f>
        <v>117133272</v>
      </c>
      <c r="I17" s="874">
        <f>I18+I19+I20+I21</f>
        <v>19867224.988697432</v>
      </c>
      <c r="J17" s="874">
        <f t="shared" ref="J17" si="20">J18+J19+J20+J21</f>
        <v>0</v>
      </c>
      <c r="K17" s="874">
        <f>K18+K19+K20+K21</f>
        <v>97266047.011302561</v>
      </c>
      <c r="L17" s="874">
        <f t="shared" ref="L17" si="21">L18+L19+L20+L21</f>
        <v>189038377.75058824</v>
      </c>
      <c r="M17" s="874">
        <f>M18+M19+M20+M21</f>
        <v>189038377.75058824</v>
      </c>
      <c r="N17" s="874"/>
      <c r="O17" s="874"/>
      <c r="P17" s="874"/>
      <c r="Q17" s="874"/>
      <c r="R17" s="874"/>
      <c r="S17" s="873">
        <f>C17+H17+L17+O17+R17</f>
        <v>807553960.42924809</v>
      </c>
      <c r="T17" s="825">
        <v>814584814.26078343</v>
      </c>
      <c r="U17" s="839">
        <f t="shared" si="7"/>
        <v>-7030853.8315353394</v>
      </c>
      <c r="V17" s="825">
        <v>113564226.1937</v>
      </c>
      <c r="W17" s="839">
        <f t="shared" si="8"/>
        <v>0</v>
      </c>
    </row>
    <row r="18" spans="1:29" ht="46.8">
      <c r="A18" s="847" t="s">
        <v>94</v>
      </c>
      <c r="B18" s="845" t="s">
        <v>95</v>
      </c>
      <c r="C18" s="874">
        <f t="shared" si="3"/>
        <v>340135946.65156001</v>
      </c>
      <c r="D18" s="874">
        <f t="shared" si="9"/>
        <v>335495084.67534</v>
      </c>
      <c r="E18" s="874">
        <f>'ГОБМП по кодам'!G33</f>
        <v>335495084.67534</v>
      </c>
      <c r="F18" s="874"/>
      <c r="G18" s="874">
        <f>'ОСМС по кодам '!G22</f>
        <v>4640861.9762199996</v>
      </c>
      <c r="H18" s="874">
        <f>I18+J18+K18</f>
        <v>31268712</v>
      </c>
      <c r="I18" s="874">
        <v>5979351.8325446863</v>
      </c>
      <c r="J18" s="874"/>
      <c r="K18" s="874">
        <f>'ООУ РК 20'!F18-I18</f>
        <v>25289360.167455316</v>
      </c>
      <c r="L18" s="874">
        <f>M18+N18</f>
        <v>38853056</v>
      </c>
      <c r="M18" s="874">
        <f>'ООУ РК 20'!E18</f>
        <v>38853056</v>
      </c>
      <c r="N18" s="874"/>
      <c r="O18" s="874"/>
      <c r="P18" s="874"/>
      <c r="Q18" s="874"/>
      <c r="R18" s="874"/>
      <c r="S18" s="873">
        <f t="shared" si="6"/>
        <v>410257714.65156001</v>
      </c>
      <c r="T18" s="825">
        <v>411466683.22835773</v>
      </c>
      <c r="U18" s="839">
        <f t="shared" si="7"/>
        <v>-1208968.5767977238</v>
      </c>
      <c r="V18" s="825">
        <v>4640861.9762200005</v>
      </c>
      <c r="W18" s="839">
        <f t="shared" si="8"/>
        <v>0</v>
      </c>
    </row>
    <row r="19" spans="1:29" ht="46.8">
      <c r="A19" s="847" t="s">
        <v>96</v>
      </c>
      <c r="B19" s="845" t="s">
        <v>97</v>
      </c>
      <c r="C19" s="874">
        <f t="shared" si="3"/>
        <v>0</v>
      </c>
      <c r="D19" s="874">
        <f t="shared" si="9"/>
        <v>0</v>
      </c>
      <c r="E19" s="874"/>
      <c r="F19" s="876"/>
      <c r="G19" s="874"/>
      <c r="H19" s="874">
        <f>I19+J19+K19</f>
        <v>4561538</v>
      </c>
      <c r="I19" s="874">
        <v>606507.4748895287</v>
      </c>
      <c r="J19" s="874"/>
      <c r="K19" s="874">
        <f>'ООУ РК 20'!F20-I19</f>
        <v>3955030.5251104711</v>
      </c>
      <c r="L19" s="874">
        <f>M19+N19</f>
        <v>34469815</v>
      </c>
      <c r="M19" s="874">
        <f>'ООУ РК 20'!E20</f>
        <v>34469815</v>
      </c>
      <c r="N19" s="874"/>
      <c r="O19" s="874"/>
      <c r="P19" s="874"/>
      <c r="Q19" s="874"/>
      <c r="R19" s="874"/>
      <c r="S19" s="873">
        <f t="shared" si="6"/>
        <v>39031353</v>
      </c>
      <c r="T19" s="825">
        <v>39031353</v>
      </c>
      <c r="U19" s="839">
        <f t="shared" si="7"/>
        <v>0</v>
      </c>
      <c r="W19" s="839">
        <f t="shared" si="8"/>
        <v>0</v>
      </c>
    </row>
    <row r="20" spans="1:29" ht="31.2">
      <c r="A20" s="847" t="s">
        <v>98</v>
      </c>
      <c r="B20" s="845" t="s">
        <v>99</v>
      </c>
      <c r="C20" s="874">
        <f t="shared" si="3"/>
        <v>130844510.0455</v>
      </c>
      <c r="D20" s="874">
        <f t="shared" si="9"/>
        <v>21921145.828020003</v>
      </c>
      <c r="E20" s="874">
        <f>'ГОБМП по кодам'!G34</f>
        <v>21921145.828020003</v>
      </c>
      <c r="F20" s="876"/>
      <c r="G20" s="874">
        <f>'ОСМС по кодам '!G23</f>
        <v>108923364.21747999</v>
      </c>
      <c r="H20" s="874">
        <f>I20+J20+K20</f>
        <v>8956790</v>
      </c>
      <c r="I20" s="874">
        <v>736068.75430011097</v>
      </c>
      <c r="J20" s="874"/>
      <c r="K20" s="874">
        <f>'ООУ РК 20'!F19-I20</f>
        <v>8220721.245699889</v>
      </c>
      <c r="L20" s="874">
        <f>M20+N20</f>
        <v>23691754</v>
      </c>
      <c r="M20" s="874">
        <f>'ООУ РК 20'!E19</f>
        <v>23691754</v>
      </c>
      <c r="N20" s="874"/>
      <c r="O20" s="874"/>
      <c r="P20" s="874"/>
      <c r="Q20" s="874"/>
      <c r="R20" s="874"/>
      <c r="S20" s="873">
        <f t="shared" si="6"/>
        <v>163493054.04549998</v>
      </c>
      <c r="T20" s="825">
        <v>169293575.86586747</v>
      </c>
      <c r="U20" s="839">
        <f t="shared" si="7"/>
        <v>-5800521.8203674853</v>
      </c>
      <c r="V20" s="825">
        <v>108923364.21748</v>
      </c>
      <c r="W20" s="839">
        <f t="shared" si="8"/>
        <v>0</v>
      </c>
    </row>
    <row r="21" spans="1:29" ht="78">
      <c r="A21" s="847" t="s">
        <v>100</v>
      </c>
      <c r="B21" s="845" t="s">
        <v>101</v>
      </c>
      <c r="C21" s="874">
        <f t="shared" si="3"/>
        <v>30401853.981599998</v>
      </c>
      <c r="D21" s="874">
        <f t="shared" si="9"/>
        <v>30401853.981599998</v>
      </c>
      <c r="E21" s="874">
        <f>'ГОБМП по кодам'!G35</f>
        <v>30401853.981599998</v>
      </c>
      <c r="F21" s="877"/>
      <c r="G21" s="874"/>
      <c r="H21" s="874">
        <f>I21+J21+K21</f>
        <v>72346232</v>
      </c>
      <c r="I21" s="874">
        <v>12545296.926963106</v>
      </c>
      <c r="J21" s="874"/>
      <c r="K21" s="874">
        <f>'ООУ РК 20'!F21-I21</f>
        <v>59800935.073036894</v>
      </c>
      <c r="L21" s="874">
        <f>M21+N21</f>
        <v>92023752.750588238</v>
      </c>
      <c r="M21" s="874">
        <f>'ООУ РК 20'!E21+'ОДХ 20'!B27</f>
        <v>92023752.750588238</v>
      </c>
      <c r="N21" s="874"/>
      <c r="O21" s="874"/>
      <c r="P21" s="874"/>
      <c r="Q21" s="874"/>
      <c r="R21" s="874"/>
      <c r="S21" s="873">
        <f t="shared" si="6"/>
        <v>194771838.73218822</v>
      </c>
      <c r="T21" s="825">
        <v>194793202.16655824</v>
      </c>
      <c r="U21" s="839">
        <f t="shared" si="7"/>
        <v>-21363.434370011091</v>
      </c>
      <c r="W21" s="839">
        <f t="shared" si="8"/>
        <v>0</v>
      </c>
    </row>
    <row r="22" spans="1:29" ht="46.8">
      <c r="A22" s="844" t="s">
        <v>102</v>
      </c>
      <c r="B22" s="845" t="s">
        <v>103</v>
      </c>
      <c r="C22" s="874">
        <f t="shared" si="3"/>
        <v>0</v>
      </c>
      <c r="D22" s="874">
        <f t="shared" si="9"/>
        <v>0</v>
      </c>
      <c r="E22" s="874"/>
      <c r="F22" s="874"/>
      <c r="G22" s="874"/>
      <c r="H22" s="874">
        <f t="shared" ref="H22" si="22">I22+J22+K22</f>
        <v>0</v>
      </c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873">
        <f t="shared" si="6"/>
        <v>0</v>
      </c>
      <c r="T22" s="825">
        <v>0</v>
      </c>
      <c r="U22" s="839">
        <f t="shared" si="7"/>
        <v>0</v>
      </c>
      <c r="W22" s="839">
        <f t="shared" si="8"/>
        <v>0</v>
      </c>
    </row>
    <row r="23" spans="1:29" ht="48.6">
      <c r="A23" s="836" t="s">
        <v>104</v>
      </c>
      <c r="B23" s="837" t="s">
        <v>105</v>
      </c>
      <c r="C23" s="874">
        <f t="shared" si="3"/>
        <v>0</v>
      </c>
      <c r="D23" s="874">
        <f t="shared" si="9"/>
        <v>0</v>
      </c>
      <c r="E23" s="874"/>
      <c r="F23" s="876"/>
      <c r="G23" s="874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4"/>
      <c r="S23" s="873">
        <f t="shared" si="6"/>
        <v>0</v>
      </c>
      <c r="T23" s="825">
        <v>0</v>
      </c>
      <c r="U23" s="839">
        <f t="shared" si="7"/>
        <v>0</v>
      </c>
      <c r="W23" s="839">
        <f t="shared" si="8"/>
        <v>0</v>
      </c>
    </row>
    <row r="24" spans="1:29" ht="31.2">
      <c r="A24" s="844" t="s">
        <v>106</v>
      </c>
      <c r="B24" s="845" t="s">
        <v>107</v>
      </c>
      <c r="C24" s="874">
        <f t="shared" si="3"/>
        <v>0</v>
      </c>
      <c r="D24" s="874">
        <f t="shared" si="9"/>
        <v>0</v>
      </c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3">
        <f t="shared" si="6"/>
        <v>0</v>
      </c>
      <c r="T24" s="825">
        <v>0</v>
      </c>
      <c r="U24" s="839">
        <f t="shared" si="7"/>
        <v>0</v>
      </c>
      <c r="W24" s="839">
        <f t="shared" si="8"/>
        <v>0</v>
      </c>
    </row>
    <row r="25" spans="1:29" ht="31.2">
      <c r="A25" s="844" t="s">
        <v>108</v>
      </c>
      <c r="B25" s="845" t="s">
        <v>109</v>
      </c>
      <c r="C25" s="874">
        <f t="shared" si="3"/>
        <v>0</v>
      </c>
      <c r="D25" s="874">
        <f t="shared" si="9"/>
        <v>0</v>
      </c>
      <c r="E25" s="874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3">
        <f t="shared" si="6"/>
        <v>0</v>
      </c>
      <c r="T25" s="825">
        <v>0</v>
      </c>
      <c r="U25" s="839">
        <f t="shared" si="7"/>
        <v>0</v>
      </c>
      <c r="W25" s="839">
        <f t="shared" si="8"/>
        <v>0</v>
      </c>
    </row>
    <row r="26" spans="1:29" s="843" customFormat="1" ht="31.2">
      <c r="A26" s="841" t="s">
        <v>110</v>
      </c>
      <c r="B26" s="841" t="s">
        <v>111</v>
      </c>
      <c r="C26" s="874">
        <f t="shared" si="3"/>
        <v>2629004.3881100006</v>
      </c>
      <c r="D26" s="874">
        <f t="shared" si="9"/>
        <v>2629004.3881100006</v>
      </c>
      <c r="E26" s="874">
        <f>E27+E28+E29+E30</f>
        <v>2629004.3881100006</v>
      </c>
      <c r="F26" s="874"/>
      <c r="G26" s="874"/>
      <c r="H26" s="874">
        <f>I26+J26+K26</f>
        <v>608523</v>
      </c>
      <c r="I26" s="874">
        <f>I27+I28+I29+I30</f>
        <v>99</v>
      </c>
      <c r="J26" s="874">
        <f t="shared" ref="J26" si="23">J27+J28+J29+J30</f>
        <v>0</v>
      </c>
      <c r="K26" s="874">
        <f>K27+K28+K29+K30</f>
        <v>608424</v>
      </c>
      <c r="L26" s="874">
        <f>L27+L28+L29+L30</f>
        <v>1117112</v>
      </c>
      <c r="M26" s="874">
        <f>M27+M28+M29+M30</f>
        <v>1117112</v>
      </c>
      <c r="N26" s="874"/>
      <c r="O26" s="874"/>
      <c r="P26" s="874"/>
      <c r="Q26" s="874"/>
      <c r="R26" s="874"/>
      <c r="S26" s="873">
        <f>C26+H26+L26+O26+R26</f>
        <v>4354639.3881100006</v>
      </c>
      <c r="T26" s="842">
        <v>4372483.3111879341</v>
      </c>
      <c r="U26" s="839">
        <f t="shared" si="7"/>
        <v>-17843.92307793349</v>
      </c>
      <c r="V26" s="842"/>
      <c r="W26" s="839">
        <f t="shared" si="8"/>
        <v>0</v>
      </c>
      <c r="X26" s="842"/>
      <c r="Y26" s="842"/>
      <c r="Z26" s="842"/>
      <c r="AA26" s="842"/>
      <c r="AB26" s="842"/>
      <c r="AC26" s="842"/>
    </row>
    <row r="27" spans="1:29" s="843" customFormat="1" ht="46.8">
      <c r="A27" s="844" t="s">
        <v>112</v>
      </c>
      <c r="B27" s="845" t="s">
        <v>113</v>
      </c>
      <c r="C27" s="874">
        <f t="shared" si="3"/>
        <v>2629004.3881100006</v>
      </c>
      <c r="D27" s="874">
        <f t="shared" si="9"/>
        <v>2629004.3881100006</v>
      </c>
      <c r="E27" s="874">
        <f>'ГОБМП по кодам'!G36</f>
        <v>2629004.3881100006</v>
      </c>
      <c r="F27" s="874"/>
      <c r="G27" s="874"/>
      <c r="H27" s="874">
        <f t="shared" ref="H27:H29" si="24">I27+J27+K27</f>
        <v>583669</v>
      </c>
      <c r="I27" s="874"/>
      <c r="J27" s="874"/>
      <c r="K27" s="874">
        <f>'ООУ РК 20'!F24+'ООУ РК 20'!F25+'ООУ РК 20'!F26</f>
        <v>583669</v>
      </c>
      <c r="L27" s="874">
        <f>M27+N27</f>
        <v>1083592</v>
      </c>
      <c r="M27" s="874">
        <f>'ООУ РК 20'!E24+'ООУ РК 20'!E25+'ООУ РК 20'!E26</f>
        <v>1083592</v>
      </c>
      <c r="N27" s="874"/>
      <c r="O27" s="874"/>
      <c r="P27" s="874"/>
      <c r="Q27" s="874"/>
      <c r="R27" s="874"/>
      <c r="S27" s="873">
        <f>C27+H27+L27+O27+R27</f>
        <v>4296265.3881100006</v>
      </c>
      <c r="T27" s="842">
        <v>4314109.3111879341</v>
      </c>
      <c r="U27" s="839">
        <f t="shared" si="7"/>
        <v>-17843.92307793349</v>
      </c>
      <c r="V27" s="842"/>
      <c r="W27" s="839">
        <f t="shared" si="8"/>
        <v>0</v>
      </c>
      <c r="X27" s="842"/>
      <c r="Y27" s="842"/>
      <c r="Z27" s="842"/>
      <c r="AA27" s="842"/>
      <c r="AB27" s="842"/>
      <c r="AC27" s="842"/>
    </row>
    <row r="28" spans="1:29" s="843" customFormat="1" ht="46.8">
      <c r="A28" s="844" t="s">
        <v>114</v>
      </c>
      <c r="B28" s="845" t="s">
        <v>115</v>
      </c>
      <c r="C28" s="874">
        <f t="shared" si="3"/>
        <v>0</v>
      </c>
      <c r="D28" s="874">
        <f t="shared" si="9"/>
        <v>0</v>
      </c>
      <c r="E28" s="874"/>
      <c r="F28" s="874"/>
      <c r="G28" s="874"/>
      <c r="H28" s="874">
        <f t="shared" si="24"/>
        <v>0</v>
      </c>
      <c r="I28" s="874"/>
      <c r="J28" s="874"/>
      <c r="K28" s="874"/>
      <c r="L28" s="874">
        <f t="shared" ref="L28:L29" si="25">M28+N28</f>
        <v>0</v>
      </c>
      <c r="M28" s="874"/>
      <c r="N28" s="874"/>
      <c r="O28" s="874"/>
      <c r="P28" s="874"/>
      <c r="Q28" s="874"/>
      <c r="R28" s="874"/>
      <c r="S28" s="873">
        <f t="shared" si="6"/>
        <v>0</v>
      </c>
      <c r="T28" s="842">
        <v>0</v>
      </c>
      <c r="U28" s="839">
        <f t="shared" si="7"/>
        <v>0</v>
      </c>
      <c r="V28" s="842"/>
      <c r="W28" s="839">
        <f t="shared" si="8"/>
        <v>0</v>
      </c>
      <c r="X28" s="842"/>
      <c r="Y28" s="842"/>
      <c r="Z28" s="842"/>
      <c r="AA28" s="842"/>
      <c r="AB28" s="842"/>
      <c r="AC28" s="842"/>
    </row>
    <row r="29" spans="1:29" s="843" customFormat="1" ht="46.8">
      <c r="A29" s="844" t="s">
        <v>116</v>
      </c>
      <c r="B29" s="845" t="s">
        <v>117</v>
      </c>
      <c r="C29" s="874">
        <f t="shared" si="3"/>
        <v>0</v>
      </c>
      <c r="D29" s="874">
        <f t="shared" si="9"/>
        <v>0</v>
      </c>
      <c r="E29" s="874"/>
      <c r="F29" s="874"/>
      <c r="G29" s="874"/>
      <c r="H29" s="874">
        <f t="shared" si="24"/>
        <v>0</v>
      </c>
      <c r="I29" s="874"/>
      <c r="J29" s="874"/>
      <c r="K29" s="874"/>
      <c r="L29" s="874">
        <f t="shared" si="25"/>
        <v>0</v>
      </c>
      <c r="M29" s="874"/>
      <c r="N29" s="874"/>
      <c r="O29" s="874"/>
      <c r="P29" s="874"/>
      <c r="Q29" s="874"/>
      <c r="R29" s="874"/>
      <c r="S29" s="873">
        <f t="shared" si="6"/>
        <v>0</v>
      </c>
      <c r="T29" s="842">
        <v>0</v>
      </c>
      <c r="U29" s="839">
        <f t="shared" si="7"/>
        <v>0</v>
      </c>
      <c r="V29" s="842"/>
      <c r="W29" s="839">
        <f t="shared" si="8"/>
        <v>0</v>
      </c>
      <c r="X29" s="842"/>
      <c r="Y29" s="842"/>
      <c r="Z29" s="842"/>
      <c r="AA29" s="842"/>
      <c r="AB29" s="842"/>
      <c r="AC29" s="842"/>
    </row>
    <row r="30" spans="1:29" s="843" customFormat="1" ht="31.2">
      <c r="A30" s="844" t="s">
        <v>118</v>
      </c>
      <c r="B30" s="845" t="s">
        <v>119</v>
      </c>
      <c r="C30" s="874">
        <f t="shared" si="3"/>
        <v>0</v>
      </c>
      <c r="D30" s="874">
        <f t="shared" si="9"/>
        <v>0</v>
      </c>
      <c r="E30" s="874"/>
      <c r="F30" s="874"/>
      <c r="G30" s="874"/>
      <c r="H30" s="874">
        <f>I30+J30+K30</f>
        <v>24854</v>
      </c>
      <c r="I30" s="874">
        <v>99</v>
      </c>
      <c r="J30" s="874"/>
      <c r="K30" s="874">
        <f>'ООУ РК 20'!F30-'ООУ РК 20'!K30</f>
        <v>24755</v>
      </c>
      <c r="L30" s="874">
        <f>M30+N30</f>
        <v>33520</v>
      </c>
      <c r="M30" s="874">
        <f>'ООУ РК 20'!E30</f>
        <v>33520</v>
      </c>
      <c r="N30" s="874"/>
      <c r="O30" s="874"/>
      <c r="P30" s="874"/>
      <c r="Q30" s="874"/>
      <c r="R30" s="874"/>
      <c r="S30" s="873">
        <f t="shared" si="6"/>
        <v>58374</v>
      </c>
      <c r="T30" s="842">
        <v>58374</v>
      </c>
      <c r="U30" s="839">
        <f t="shared" si="7"/>
        <v>0</v>
      </c>
      <c r="V30" s="842"/>
      <c r="W30" s="839">
        <f t="shared" si="8"/>
        <v>0</v>
      </c>
      <c r="X30" s="842"/>
      <c r="Y30" s="842"/>
      <c r="Z30" s="842"/>
      <c r="AA30" s="842"/>
      <c r="AB30" s="842"/>
      <c r="AC30" s="842"/>
    </row>
    <row r="31" spans="1:29" s="843" customFormat="1" ht="31.2">
      <c r="A31" s="841" t="s">
        <v>120</v>
      </c>
      <c r="B31" s="841" t="s">
        <v>121</v>
      </c>
      <c r="C31" s="874">
        <f t="shared" si="3"/>
        <v>86331398.12726</v>
      </c>
      <c r="D31" s="874">
        <f t="shared" si="9"/>
        <v>86033807.25993</v>
      </c>
      <c r="E31" s="874">
        <f>E32+E33+E34</f>
        <v>85570834.118729994</v>
      </c>
      <c r="F31" s="874">
        <f t="shared" ref="F31:G31" si="26">F32+F33+F34</f>
        <v>462973.14120000001</v>
      </c>
      <c r="G31" s="874">
        <f t="shared" si="26"/>
        <v>297590.86733000004</v>
      </c>
      <c r="H31" s="874"/>
      <c r="I31" s="874"/>
      <c r="J31" s="874"/>
      <c r="K31" s="874"/>
      <c r="L31" s="874"/>
      <c r="M31" s="874"/>
      <c r="N31" s="874"/>
      <c r="O31" s="874"/>
      <c r="P31" s="874"/>
      <c r="Q31" s="874"/>
      <c r="R31" s="874"/>
      <c r="S31" s="873">
        <f t="shared" si="6"/>
        <v>86331398.12726</v>
      </c>
      <c r="T31" s="842">
        <v>86361894.897060007</v>
      </c>
      <c r="U31" s="839">
        <f t="shared" si="7"/>
        <v>-30496.769800007343</v>
      </c>
      <c r="V31" s="842">
        <v>297590.86732999998</v>
      </c>
      <c r="W31" s="839">
        <f t="shared" si="8"/>
        <v>0</v>
      </c>
      <c r="X31" s="842"/>
      <c r="Y31" s="842"/>
      <c r="Z31" s="842"/>
      <c r="AA31" s="842"/>
      <c r="AB31" s="842"/>
      <c r="AC31" s="842"/>
    </row>
    <row r="32" spans="1:29" s="843" customFormat="1">
      <c r="A32" s="844" t="s">
        <v>122</v>
      </c>
      <c r="B32" s="845" t="s">
        <v>123</v>
      </c>
      <c r="C32" s="874">
        <f t="shared" si="3"/>
        <v>22280706.781119995</v>
      </c>
      <c r="D32" s="874">
        <f t="shared" si="9"/>
        <v>21983115.913789995</v>
      </c>
      <c r="E32" s="874">
        <f>'ГОБМП по кодам'!G37</f>
        <v>21983115.913789995</v>
      </c>
      <c r="F32" s="874"/>
      <c r="G32" s="874">
        <f>'ОСМС по кодам '!G25</f>
        <v>297590.86733000004</v>
      </c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3">
        <f t="shared" si="6"/>
        <v>22280706.781119995</v>
      </c>
      <c r="T32" s="842">
        <v>22311203.550919998</v>
      </c>
      <c r="U32" s="839">
        <f t="shared" si="7"/>
        <v>-30496.769800003618</v>
      </c>
      <c r="V32" s="848">
        <v>297590.86732999998</v>
      </c>
      <c r="W32" s="839">
        <f t="shared" si="8"/>
        <v>0</v>
      </c>
      <c r="X32" s="842"/>
      <c r="Y32" s="842"/>
      <c r="Z32" s="842"/>
      <c r="AA32" s="842"/>
      <c r="AB32" s="842"/>
      <c r="AC32" s="842"/>
    </row>
    <row r="33" spans="1:29" ht="31.2">
      <c r="A33" s="844" t="s">
        <v>124</v>
      </c>
      <c r="B33" s="845" t="s">
        <v>125</v>
      </c>
      <c r="C33" s="874">
        <f t="shared" si="3"/>
        <v>0</v>
      </c>
      <c r="D33" s="874">
        <f t="shared" si="9"/>
        <v>0</v>
      </c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3">
        <f t="shared" si="6"/>
        <v>0</v>
      </c>
      <c r="T33" s="825">
        <v>0</v>
      </c>
      <c r="U33" s="839">
        <f t="shared" si="7"/>
        <v>0</v>
      </c>
      <c r="W33" s="839">
        <f t="shared" si="8"/>
        <v>0</v>
      </c>
    </row>
    <row r="34" spans="1:29" ht="31.2">
      <c r="A34" s="844" t="s">
        <v>126</v>
      </c>
      <c r="B34" s="845" t="s">
        <v>127</v>
      </c>
      <c r="C34" s="874">
        <f t="shared" si="3"/>
        <v>64050691.346139997</v>
      </c>
      <c r="D34" s="874">
        <f t="shared" si="9"/>
        <v>64050691.346139997</v>
      </c>
      <c r="E34" s="874">
        <f>'ГОБМП по кодам'!G38+'РБ -20г'!E62</f>
        <v>63587718.204939999</v>
      </c>
      <c r="F34" s="874">
        <f>'МБ 20'!F324</f>
        <v>462973.14120000001</v>
      </c>
      <c r="G34" s="874"/>
      <c r="H34" s="874"/>
      <c r="I34" s="874"/>
      <c r="J34" s="874"/>
      <c r="K34" s="874"/>
      <c r="L34" s="874"/>
      <c r="M34" s="874"/>
      <c r="N34" s="874"/>
      <c r="O34" s="874"/>
      <c r="P34" s="874"/>
      <c r="Q34" s="874"/>
      <c r="R34" s="874"/>
      <c r="S34" s="873">
        <f t="shared" si="6"/>
        <v>64050691.346139997</v>
      </c>
      <c r="T34" s="825">
        <v>64050691.346139997</v>
      </c>
      <c r="U34" s="839">
        <f t="shared" si="7"/>
        <v>0</v>
      </c>
      <c r="W34" s="839">
        <f t="shared" si="8"/>
        <v>0</v>
      </c>
    </row>
    <row r="35" spans="1:29" s="843" customFormat="1" ht="31.2">
      <c r="A35" s="841" t="s">
        <v>128</v>
      </c>
      <c r="B35" s="841" t="s">
        <v>129</v>
      </c>
      <c r="C35" s="874">
        <f t="shared" si="3"/>
        <v>155434936.96333998</v>
      </c>
      <c r="D35" s="874">
        <f>E35+F35</f>
        <v>132456328.29794</v>
      </c>
      <c r="E35" s="874">
        <f>E36+E40</f>
        <v>116360327.4648</v>
      </c>
      <c r="F35" s="874">
        <f>F36+F40</f>
        <v>16096000.833140001</v>
      </c>
      <c r="G35" s="874">
        <f>G36+G40</f>
        <v>22978608.665399998</v>
      </c>
      <c r="H35" s="874"/>
      <c r="I35" s="874"/>
      <c r="J35" s="874"/>
      <c r="K35" s="874"/>
      <c r="L35" s="874">
        <f>M35+N35</f>
        <v>483241800</v>
      </c>
      <c r="M35" s="874">
        <f>M36+M40</f>
        <v>483241800</v>
      </c>
      <c r="N35" s="874"/>
      <c r="O35" s="874"/>
      <c r="P35" s="874"/>
      <c r="Q35" s="874"/>
      <c r="R35" s="874"/>
      <c r="S35" s="873">
        <f>C35+H35+L35+O35+R35</f>
        <v>638676736.96334004</v>
      </c>
      <c r="T35" s="842">
        <v>639022637.9563601</v>
      </c>
      <c r="U35" s="839">
        <f t="shared" si="7"/>
        <v>-345900.99302005768</v>
      </c>
      <c r="V35" s="842">
        <v>22978608.665400002</v>
      </c>
      <c r="W35" s="839">
        <f t="shared" si="8"/>
        <v>0</v>
      </c>
      <c r="X35" s="842"/>
      <c r="Y35" s="842"/>
      <c r="Z35" s="842"/>
      <c r="AA35" s="842"/>
      <c r="AB35" s="842"/>
      <c r="AC35" s="842"/>
    </row>
    <row r="36" spans="1:29" ht="62.4">
      <c r="A36" s="844" t="s">
        <v>130</v>
      </c>
      <c r="B36" s="845" t="s">
        <v>131</v>
      </c>
      <c r="C36" s="874">
        <f t="shared" si="3"/>
        <v>155434936.96333998</v>
      </c>
      <c r="D36" s="874">
        <f>E36+F36</f>
        <v>132456328.29794</v>
      </c>
      <c r="E36" s="874">
        <f>'ГОБМП по кодам'!G39+'МБ 20'!F331</f>
        <v>116360327.4648</v>
      </c>
      <c r="F36" s="874">
        <f>'МБ 20'!F332</f>
        <v>16096000.833140001</v>
      </c>
      <c r="G36" s="874">
        <f>'ОСМС по кодам '!G26</f>
        <v>22978608.665399998</v>
      </c>
      <c r="H36" s="874"/>
      <c r="I36" s="874"/>
      <c r="J36" s="874"/>
      <c r="K36" s="874"/>
      <c r="L36" s="874">
        <f>M36+N36</f>
        <v>318895000</v>
      </c>
      <c r="M36" s="874">
        <f>ЛС!R26*1000</f>
        <v>318895000</v>
      </c>
      <c r="N36" s="874"/>
      <c r="O36" s="874"/>
      <c r="P36" s="874"/>
      <c r="Q36" s="874"/>
      <c r="R36" s="874"/>
      <c r="S36" s="873">
        <f>C36+H36+L36+O36+R36</f>
        <v>474329936.96333998</v>
      </c>
      <c r="T36" s="825">
        <v>474675837.95636004</v>
      </c>
      <c r="U36" s="839">
        <f t="shared" si="7"/>
        <v>-345900.99302005768</v>
      </c>
      <c r="V36" s="825">
        <v>22978608.665400002</v>
      </c>
      <c r="W36" s="839">
        <f t="shared" si="8"/>
        <v>0</v>
      </c>
    </row>
    <row r="37" spans="1:29" ht="31.2">
      <c r="A37" s="847" t="s">
        <v>132</v>
      </c>
      <c r="B37" s="845" t="s">
        <v>133</v>
      </c>
      <c r="C37" s="874">
        <f t="shared" si="3"/>
        <v>0</v>
      </c>
      <c r="D37" s="874">
        <f t="shared" si="9"/>
        <v>0</v>
      </c>
      <c r="E37" s="874"/>
      <c r="F37" s="874"/>
      <c r="G37" s="874"/>
      <c r="H37" s="874"/>
      <c r="I37" s="874"/>
      <c r="J37" s="874"/>
      <c r="K37" s="874"/>
      <c r="L37" s="874">
        <f t="shared" ref="L37:L40" si="27">M37+N37</f>
        <v>0</v>
      </c>
      <c r="M37" s="874"/>
      <c r="N37" s="874"/>
      <c r="O37" s="874"/>
      <c r="P37" s="874"/>
      <c r="Q37" s="874"/>
      <c r="R37" s="874"/>
      <c r="S37" s="873">
        <f t="shared" si="6"/>
        <v>0</v>
      </c>
      <c r="T37" s="825">
        <v>0</v>
      </c>
      <c r="U37" s="839">
        <f t="shared" si="7"/>
        <v>0</v>
      </c>
      <c r="W37" s="839">
        <f t="shared" si="8"/>
        <v>0</v>
      </c>
    </row>
    <row r="38" spans="1:29" ht="31.2">
      <c r="A38" s="847" t="s">
        <v>134</v>
      </c>
      <c r="B38" s="845" t="s">
        <v>135</v>
      </c>
      <c r="C38" s="874">
        <f t="shared" si="3"/>
        <v>0</v>
      </c>
      <c r="D38" s="874">
        <f t="shared" si="9"/>
        <v>0</v>
      </c>
      <c r="E38" s="874"/>
      <c r="F38" s="874"/>
      <c r="G38" s="874"/>
      <c r="H38" s="874"/>
      <c r="I38" s="874"/>
      <c r="J38" s="874"/>
      <c r="K38" s="874"/>
      <c r="L38" s="874">
        <f t="shared" si="27"/>
        <v>0</v>
      </c>
      <c r="M38" s="874"/>
      <c r="N38" s="874"/>
      <c r="O38" s="874"/>
      <c r="P38" s="874"/>
      <c r="Q38" s="874"/>
      <c r="R38" s="874"/>
      <c r="S38" s="873">
        <f t="shared" si="6"/>
        <v>0</v>
      </c>
      <c r="T38" s="825">
        <v>0</v>
      </c>
      <c r="U38" s="839">
        <f t="shared" si="7"/>
        <v>0</v>
      </c>
      <c r="W38" s="839">
        <f t="shared" si="8"/>
        <v>0</v>
      </c>
    </row>
    <row r="39" spans="1:29" ht="46.8">
      <c r="A39" s="847" t="s">
        <v>136</v>
      </c>
      <c r="B39" s="845" t="s">
        <v>137</v>
      </c>
      <c r="C39" s="874">
        <f t="shared" si="3"/>
        <v>0</v>
      </c>
      <c r="D39" s="874">
        <f t="shared" si="9"/>
        <v>0</v>
      </c>
      <c r="E39" s="874"/>
      <c r="F39" s="874"/>
      <c r="G39" s="874"/>
      <c r="H39" s="874"/>
      <c r="I39" s="874"/>
      <c r="J39" s="874"/>
      <c r="K39" s="874"/>
      <c r="L39" s="874">
        <f t="shared" si="27"/>
        <v>0</v>
      </c>
      <c r="M39" s="874"/>
      <c r="N39" s="874"/>
      <c r="O39" s="874"/>
      <c r="P39" s="874"/>
      <c r="Q39" s="874"/>
      <c r="R39" s="874"/>
      <c r="S39" s="873">
        <f t="shared" si="6"/>
        <v>0</v>
      </c>
      <c r="T39" s="825">
        <v>0</v>
      </c>
      <c r="U39" s="839">
        <f t="shared" si="7"/>
        <v>0</v>
      </c>
      <c r="W39" s="839">
        <f t="shared" si="8"/>
        <v>0</v>
      </c>
    </row>
    <row r="40" spans="1:29" ht="28.5" customHeight="1">
      <c r="A40" s="844" t="s">
        <v>138</v>
      </c>
      <c r="B40" s="845" t="s">
        <v>139</v>
      </c>
      <c r="C40" s="874">
        <f t="shared" si="3"/>
        <v>0</v>
      </c>
      <c r="D40" s="874">
        <f t="shared" si="9"/>
        <v>0</v>
      </c>
      <c r="E40" s="874"/>
      <c r="F40" s="874"/>
      <c r="G40" s="874"/>
      <c r="H40" s="874"/>
      <c r="I40" s="874"/>
      <c r="J40" s="874"/>
      <c r="K40" s="874"/>
      <c r="L40" s="874">
        <f t="shared" si="27"/>
        <v>164346800</v>
      </c>
      <c r="M40" s="874">
        <f>ЛС!R27*1000</f>
        <v>164346800</v>
      </c>
      <c r="N40" s="874"/>
      <c r="O40" s="874"/>
      <c r="P40" s="874"/>
      <c r="Q40" s="874"/>
      <c r="R40" s="874"/>
      <c r="S40" s="873">
        <f t="shared" si="6"/>
        <v>164346800</v>
      </c>
      <c r="T40" s="825">
        <v>164346800</v>
      </c>
      <c r="U40" s="839">
        <f t="shared" si="7"/>
        <v>0</v>
      </c>
      <c r="W40" s="839">
        <f t="shared" si="8"/>
        <v>0</v>
      </c>
    </row>
    <row r="41" spans="1:29" s="843" customFormat="1" ht="31.2">
      <c r="A41" s="841" t="s">
        <v>140</v>
      </c>
      <c r="B41" s="841" t="s">
        <v>141</v>
      </c>
      <c r="C41" s="874">
        <f t="shared" si="3"/>
        <v>70542518.871680006</v>
      </c>
      <c r="D41" s="874">
        <f t="shared" si="9"/>
        <v>70542518.871680006</v>
      </c>
      <c r="E41" s="874">
        <f>E42+E43+E44+E45+E46+E47</f>
        <v>63253423.059560008</v>
      </c>
      <c r="F41" s="874">
        <f t="shared" ref="F41:G41" si="28">F42+F43+F44+F45+F46+F47</f>
        <v>7289095.812119999</v>
      </c>
      <c r="G41" s="874">
        <f t="shared" si="28"/>
        <v>0</v>
      </c>
      <c r="H41" s="874"/>
      <c r="I41" s="874"/>
      <c r="J41" s="874"/>
      <c r="K41" s="874"/>
      <c r="L41" s="874"/>
      <c r="M41" s="874"/>
      <c r="N41" s="874"/>
      <c r="O41" s="874"/>
      <c r="P41" s="874"/>
      <c r="Q41" s="874"/>
      <c r="R41" s="874"/>
      <c r="S41" s="873">
        <f t="shared" si="6"/>
        <v>70542518.871680006</v>
      </c>
      <c r="T41" s="842">
        <v>70542528.871680006</v>
      </c>
      <c r="U41" s="839">
        <f t="shared" si="7"/>
        <v>-10</v>
      </c>
      <c r="V41" s="842">
        <v>0</v>
      </c>
      <c r="W41" s="839">
        <f t="shared" si="8"/>
        <v>0</v>
      </c>
      <c r="X41" s="842"/>
      <c r="Y41" s="842"/>
      <c r="Z41" s="842"/>
      <c r="AA41" s="842"/>
      <c r="AB41" s="842"/>
      <c r="AC41" s="842"/>
    </row>
    <row r="42" spans="1:29" ht="62.4">
      <c r="A42" s="844" t="s">
        <v>142</v>
      </c>
      <c r="B42" s="845" t="s">
        <v>143</v>
      </c>
      <c r="C42" s="874">
        <f t="shared" si="3"/>
        <v>16477636.311840001</v>
      </c>
      <c r="D42" s="874">
        <f t="shared" si="9"/>
        <v>16477636.311840001</v>
      </c>
      <c r="E42" s="874">
        <f>'ГОБМП по кодам'!G40+'МБ 20'!F325+'РБ -20г'!E64</f>
        <v>16189841.989410002</v>
      </c>
      <c r="F42" s="874">
        <f>'МБ 20'!F326</f>
        <v>287794.32243</v>
      </c>
      <c r="G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3">
        <f t="shared" si="6"/>
        <v>16477636.311840001</v>
      </c>
      <c r="T42" s="825">
        <v>16477646.311840001</v>
      </c>
      <c r="U42" s="839">
        <f t="shared" si="7"/>
        <v>-10</v>
      </c>
      <c r="W42" s="839">
        <f t="shared" si="8"/>
        <v>0</v>
      </c>
    </row>
    <row r="43" spans="1:29" ht="31.2">
      <c r="A43" s="844" t="s">
        <v>144</v>
      </c>
      <c r="B43" s="845" t="s">
        <v>145</v>
      </c>
      <c r="C43" s="874">
        <f t="shared" si="3"/>
        <v>33621226.609580003</v>
      </c>
      <c r="D43" s="874">
        <f t="shared" si="9"/>
        <v>33621226.609580003</v>
      </c>
      <c r="E43" s="874">
        <f>'МБ 20'!F327+'РБ -20г'!E65</f>
        <v>28522769.213740002</v>
      </c>
      <c r="F43" s="874">
        <f>'МБ 20'!F328</f>
        <v>5098457.3958399994</v>
      </c>
      <c r="G43" s="874"/>
      <c r="H43" s="874"/>
      <c r="I43" s="874"/>
      <c r="J43" s="874"/>
      <c r="K43" s="874"/>
      <c r="L43" s="874"/>
      <c r="M43" s="874"/>
      <c r="N43" s="874"/>
      <c r="O43" s="874"/>
      <c r="P43" s="874"/>
      <c r="Q43" s="874"/>
      <c r="R43" s="874"/>
      <c r="S43" s="873">
        <f t="shared" si="6"/>
        <v>33621226.609580003</v>
      </c>
      <c r="T43" s="825">
        <v>33621226.609580003</v>
      </c>
      <c r="U43" s="839">
        <f t="shared" si="7"/>
        <v>0</v>
      </c>
      <c r="W43" s="839">
        <f t="shared" si="8"/>
        <v>0</v>
      </c>
    </row>
    <row r="44" spans="1:29" ht="62.4">
      <c r="A44" s="844" t="s">
        <v>146</v>
      </c>
      <c r="B44" s="845" t="s">
        <v>147</v>
      </c>
      <c r="C44" s="874">
        <f t="shared" si="3"/>
        <v>0</v>
      </c>
      <c r="D44" s="874">
        <f t="shared" si="9"/>
        <v>0</v>
      </c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73">
        <f t="shared" si="6"/>
        <v>0</v>
      </c>
      <c r="T44" s="825">
        <v>0</v>
      </c>
      <c r="U44" s="839">
        <f t="shared" si="7"/>
        <v>0</v>
      </c>
      <c r="W44" s="839">
        <f t="shared" si="8"/>
        <v>0</v>
      </c>
    </row>
    <row r="45" spans="1:29" ht="46.8">
      <c r="A45" s="844" t="s">
        <v>148</v>
      </c>
      <c r="B45" s="845" t="s">
        <v>149</v>
      </c>
      <c r="C45" s="874">
        <f t="shared" si="3"/>
        <v>1983009.5008100001</v>
      </c>
      <c r="D45" s="874">
        <f t="shared" si="9"/>
        <v>1983009.5008100001</v>
      </c>
      <c r="E45" s="874">
        <f>'МБ 20'!F329</f>
        <v>80165.406960000008</v>
      </c>
      <c r="F45" s="874">
        <f>'МБ 20'!F330</f>
        <v>1902844.0938500001</v>
      </c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3">
        <f t="shared" si="6"/>
        <v>1983009.5008100001</v>
      </c>
      <c r="T45" s="825">
        <v>1983009.5008100001</v>
      </c>
      <c r="U45" s="839">
        <f t="shared" si="7"/>
        <v>0</v>
      </c>
      <c r="W45" s="839">
        <f t="shared" si="8"/>
        <v>0</v>
      </c>
    </row>
    <row r="46" spans="1:29" ht="109.2">
      <c r="A46" s="844" t="s">
        <v>150</v>
      </c>
      <c r="B46" s="845" t="s">
        <v>151</v>
      </c>
      <c r="C46" s="874">
        <f t="shared" si="3"/>
        <v>18460646.449450001</v>
      </c>
      <c r="D46" s="874">
        <f t="shared" si="9"/>
        <v>18460646.449450001</v>
      </c>
      <c r="E46" s="874">
        <f>'РБ -20г'!E66</f>
        <v>18460646.449450001</v>
      </c>
      <c r="F46" s="874"/>
      <c r="G46" s="874"/>
      <c r="H46" s="874"/>
      <c r="I46" s="874"/>
      <c r="J46" s="874"/>
      <c r="K46" s="874"/>
      <c r="L46" s="874"/>
      <c r="M46" s="874"/>
      <c r="N46" s="874"/>
      <c r="O46" s="874"/>
      <c r="P46" s="874"/>
      <c r="Q46" s="874"/>
      <c r="R46" s="874"/>
      <c r="S46" s="873">
        <f t="shared" si="6"/>
        <v>18460646.449450001</v>
      </c>
      <c r="T46" s="825">
        <v>18460646.449450001</v>
      </c>
      <c r="U46" s="839">
        <f t="shared" si="7"/>
        <v>0</v>
      </c>
      <c r="W46" s="839">
        <f t="shared" si="8"/>
        <v>0</v>
      </c>
    </row>
    <row r="47" spans="1:29" ht="62.4">
      <c r="A47" s="844" t="s">
        <v>152</v>
      </c>
      <c r="B47" s="845" t="s">
        <v>153</v>
      </c>
      <c r="C47" s="874">
        <f t="shared" si="3"/>
        <v>0</v>
      </c>
      <c r="D47" s="874">
        <f t="shared" si="9"/>
        <v>0</v>
      </c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4"/>
      <c r="P47" s="874"/>
      <c r="Q47" s="874"/>
      <c r="R47" s="874"/>
      <c r="S47" s="873">
        <f t="shared" si="6"/>
        <v>0</v>
      </c>
      <c r="T47" s="825">
        <v>0</v>
      </c>
      <c r="U47" s="839">
        <f t="shared" si="7"/>
        <v>0</v>
      </c>
      <c r="W47" s="839">
        <f t="shared" si="8"/>
        <v>0</v>
      </c>
    </row>
    <row r="48" spans="1:29" s="843" customFormat="1" ht="78">
      <c r="A48" s="841" t="s">
        <v>154</v>
      </c>
      <c r="B48" s="841" t="s">
        <v>155</v>
      </c>
      <c r="C48" s="874">
        <f t="shared" si="3"/>
        <v>37815571.799899995</v>
      </c>
      <c r="D48" s="874">
        <f t="shared" si="9"/>
        <v>37815571.799899995</v>
      </c>
      <c r="E48" s="874">
        <f>E49+E50</f>
        <v>31653305.996789996</v>
      </c>
      <c r="F48" s="874">
        <f>F49+F50</f>
        <v>6162265.8031099997</v>
      </c>
      <c r="G48" s="874"/>
      <c r="H48" s="874">
        <f>I48+J48+K48</f>
        <v>9243271</v>
      </c>
      <c r="I48" s="874">
        <f t="shared" ref="I48:J48" si="29">I49+I50</f>
        <v>9243271</v>
      </c>
      <c r="J48" s="874">
        <f t="shared" si="29"/>
        <v>0</v>
      </c>
      <c r="K48" s="874">
        <f>K49+K50</f>
        <v>0</v>
      </c>
      <c r="L48" s="874"/>
      <c r="M48" s="874"/>
      <c r="N48" s="874"/>
      <c r="O48" s="874"/>
      <c r="P48" s="874"/>
      <c r="Q48" s="874"/>
      <c r="R48" s="874"/>
      <c r="S48" s="873">
        <f>C48+H48+L48+O48+R48</f>
        <v>47058842.799899995</v>
      </c>
      <c r="T48" s="842">
        <v>47058842.799899995</v>
      </c>
      <c r="U48" s="839">
        <f t="shared" si="7"/>
        <v>0</v>
      </c>
      <c r="V48" s="842"/>
      <c r="W48" s="839">
        <f t="shared" si="8"/>
        <v>0</v>
      </c>
      <c r="X48" s="842"/>
      <c r="Y48" s="842"/>
      <c r="Z48" s="842"/>
      <c r="AA48" s="842"/>
      <c r="AB48" s="842"/>
      <c r="AC48" s="842"/>
    </row>
    <row r="49" spans="1:29" ht="78">
      <c r="A49" s="844" t="s">
        <v>156</v>
      </c>
      <c r="B49" s="845" t="s">
        <v>155</v>
      </c>
      <c r="C49" s="874">
        <f t="shared" si="3"/>
        <v>27791997.081169996</v>
      </c>
      <c r="D49" s="874">
        <f t="shared" si="9"/>
        <v>27791997.081169996</v>
      </c>
      <c r="E49" s="874">
        <f>'МБ 20'!E319+'РБ -20г'!E67</f>
        <v>21629731.278059997</v>
      </c>
      <c r="F49" s="874">
        <f>'МБ 20'!F320</f>
        <v>6162265.8031099997</v>
      </c>
      <c r="G49" s="874"/>
      <c r="H49" s="874">
        <f t="shared" ref="H49" si="30">I49+J49+K49</f>
        <v>0</v>
      </c>
      <c r="I49" s="874"/>
      <c r="J49" s="874"/>
      <c r="K49" s="874"/>
      <c r="L49" s="874"/>
      <c r="M49" s="874"/>
      <c r="N49" s="874"/>
      <c r="O49" s="874"/>
      <c r="P49" s="874"/>
      <c r="Q49" s="874"/>
      <c r="R49" s="874"/>
      <c r="S49" s="873">
        <f>C49+H49+L49+O49+R49</f>
        <v>27791997.081169996</v>
      </c>
      <c r="T49" s="825">
        <v>27791997.081169996</v>
      </c>
      <c r="U49" s="839">
        <f t="shared" si="7"/>
        <v>0</v>
      </c>
      <c r="W49" s="839">
        <f t="shared" si="8"/>
        <v>0</v>
      </c>
    </row>
    <row r="50" spans="1:29" ht="46.8">
      <c r="A50" s="844" t="s">
        <v>157</v>
      </c>
      <c r="B50" s="845" t="s">
        <v>158</v>
      </c>
      <c r="C50" s="874">
        <f t="shared" si="3"/>
        <v>10023574.718729999</v>
      </c>
      <c r="D50" s="874">
        <f t="shared" si="9"/>
        <v>10023574.718729999</v>
      </c>
      <c r="E50" s="874">
        <f>'РБ -20г'!E68</f>
        <v>10023574.718729999</v>
      </c>
      <c r="F50" s="874"/>
      <c r="G50" s="874"/>
      <c r="H50" s="874">
        <f>I50+J50+K50</f>
        <v>9243271</v>
      </c>
      <c r="I50" s="874">
        <f>'премии 20'!V23-'выплаты 20'!V23</f>
        <v>9243271</v>
      </c>
      <c r="J50" s="874"/>
      <c r="K50" s="874"/>
      <c r="L50" s="874"/>
      <c r="M50" s="874"/>
      <c r="N50" s="874"/>
      <c r="O50" s="874"/>
      <c r="P50" s="874"/>
      <c r="Q50" s="874"/>
      <c r="R50" s="874"/>
      <c r="S50" s="873">
        <f t="shared" si="6"/>
        <v>19266845.718729999</v>
      </c>
      <c r="T50" s="825">
        <v>19266845.718729999</v>
      </c>
      <c r="U50" s="839">
        <f t="shared" si="7"/>
        <v>0</v>
      </c>
      <c r="W50" s="839">
        <f t="shared" si="8"/>
        <v>0</v>
      </c>
    </row>
    <row r="51" spans="1:29" s="843" customFormat="1" ht="31.2">
      <c r="A51" s="841" t="s">
        <v>159</v>
      </c>
      <c r="B51" s="841" t="s">
        <v>160</v>
      </c>
      <c r="C51" s="874">
        <f t="shared" si="3"/>
        <v>272591033.90948993</v>
      </c>
      <c r="D51" s="874">
        <f>E51+F51</f>
        <v>270876068.41158992</v>
      </c>
      <c r="E51" s="874">
        <f>'ГОБМП по кодам'!G41+'МБ 20'!F321+'МБ 20'!F322+'РБ -20г'!E63+'РБ -20г'!E73</f>
        <v>236103554.22671995</v>
      </c>
      <c r="F51" s="874">
        <f>'МБ 20'!F323</f>
        <v>34772514.184869997</v>
      </c>
      <c r="G51" s="874">
        <f>'ОСМС по кодам '!G27</f>
        <v>1714965.4979000001</v>
      </c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3">
        <f>C51+H51+L51+O51+R51</f>
        <v>272591033.90948993</v>
      </c>
      <c r="T51" s="842">
        <v>273909183.9072758</v>
      </c>
      <c r="U51" s="839">
        <f t="shared" si="7"/>
        <v>-1318149.9977858663</v>
      </c>
      <c r="V51" s="842">
        <v>1714965.4979000001</v>
      </c>
      <c r="W51" s="839">
        <f t="shared" si="8"/>
        <v>0</v>
      </c>
      <c r="X51" s="842"/>
      <c r="Y51" s="842"/>
      <c r="Z51" s="842"/>
      <c r="AA51" s="842"/>
      <c r="AB51" s="842"/>
      <c r="AC51" s="842"/>
    </row>
    <row r="52" spans="1:29" s="843" customFormat="1" ht="27" customHeight="1">
      <c r="A52" s="945" t="s">
        <v>66</v>
      </c>
      <c r="B52" s="946"/>
      <c r="C52" s="873">
        <f>D52+G52</f>
        <v>1770989487.96418</v>
      </c>
      <c r="D52" s="873">
        <f t="shared" si="9"/>
        <v>1347039534.0846901</v>
      </c>
      <c r="E52" s="873">
        <f>E51+E48+E41+E35+E31+E26+E9+E8</f>
        <v>1282256684.31025</v>
      </c>
      <c r="F52" s="873">
        <f>F51+F48+F41+F35+F31+F26+F9+F8</f>
        <v>64782849.774439991</v>
      </c>
      <c r="G52" s="873">
        <f>G51+G48+G41+G35+G31+G26+G9+G8</f>
        <v>423949953.87948996</v>
      </c>
      <c r="H52" s="873">
        <f>H51+H48+H41+H35+H31+H26+H9+H8</f>
        <v>170223559</v>
      </c>
      <c r="I52" s="873">
        <f>I51+I48+I41+I35+I31+I26+I9+I8</f>
        <v>29110594.988697432</v>
      </c>
      <c r="J52" s="873">
        <f t="shared" ref="J52:R52" si="31">J51+J48+J41+J35+J31+J26+J9+J8</f>
        <v>0</v>
      </c>
      <c r="K52" s="873">
        <f>K51+K48+K41+K35+K31+K26+K9+K8</f>
        <v>141112964.01130256</v>
      </c>
      <c r="L52" s="873">
        <f>L51+L48+L41+L35+L31+L26+L9+L8</f>
        <v>735637085.96941173</v>
      </c>
      <c r="M52" s="873">
        <f>M51+M48+M41+M35+M31+M26+M9+M8</f>
        <v>735637085.96941173</v>
      </c>
      <c r="N52" s="873">
        <f t="shared" si="31"/>
        <v>0</v>
      </c>
      <c r="O52" s="873">
        <f t="shared" si="31"/>
        <v>0</v>
      </c>
      <c r="P52" s="873">
        <f t="shared" si="31"/>
        <v>0</v>
      </c>
      <c r="Q52" s="873">
        <f t="shared" si="31"/>
        <v>0</v>
      </c>
      <c r="R52" s="873">
        <f t="shared" si="31"/>
        <v>0</v>
      </c>
      <c r="S52" s="873">
        <f>S51+S48+S41+S35+S31+S26+S9+S8</f>
        <v>2676850132.9335918</v>
      </c>
      <c r="T52" s="842">
        <v>2697117532.7563319</v>
      </c>
      <c r="U52" s="878">
        <f t="shared" si="7"/>
        <v>-20267399.822740078</v>
      </c>
      <c r="V52" s="842">
        <v>423949953.87949002</v>
      </c>
      <c r="W52" s="878">
        <f t="shared" si="8"/>
        <v>0</v>
      </c>
      <c r="X52" s="842"/>
      <c r="Y52" s="842"/>
      <c r="Z52" s="842"/>
      <c r="AA52" s="842"/>
      <c r="AB52" s="842"/>
      <c r="AC52" s="842"/>
    </row>
    <row r="53" spans="1:29" s="843" customFormat="1" ht="16.2">
      <c r="A53" s="849"/>
      <c r="B53" s="849"/>
      <c r="C53" s="850">
        <v>1770989487.9482698</v>
      </c>
      <c r="D53" s="851">
        <v>1347039534.0687799</v>
      </c>
      <c r="E53" s="851">
        <v>1282256684.2943399</v>
      </c>
      <c r="F53" s="852">
        <v>64782849.774439991</v>
      </c>
      <c r="G53" s="851">
        <v>423949953.87949002</v>
      </c>
      <c r="H53" s="851">
        <v>170223559</v>
      </c>
      <c r="I53" s="851">
        <v>29110595</v>
      </c>
      <c r="J53" s="851">
        <v>0</v>
      </c>
      <c r="K53" s="851">
        <v>141112964</v>
      </c>
      <c r="L53" s="851">
        <v>735637085.96941173</v>
      </c>
      <c r="M53" s="851">
        <v>735637085.96941173</v>
      </c>
      <c r="N53" s="851">
        <v>0</v>
      </c>
      <c r="O53" s="851">
        <v>0</v>
      </c>
      <c r="P53" s="851">
        <v>0</v>
      </c>
      <c r="Q53" s="851">
        <v>0</v>
      </c>
      <c r="R53" s="851">
        <v>0</v>
      </c>
      <c r="S53" s="851">
        <v>2676850132.9176817</v>
      </c>
      <c r="T53" s="842"/>
      <c r="U53" s="839"/>
      <c r="V53" s="842"/>
      <c r="W53" s="842"/>
      <c r="X53" s="842"/>
      <c r="Y53" s="842"/>
      <c r="Z53" s="842"/>
      <c r="AA53" s="842"/>
      <c r="AB53" s="842"/>
      <c r="AC53" s="842"/>
    </row>
    <row r="54" spans="1:29" s="843" customFormat="1" ht="16.2">
      <c r="A54" s="849"/>
      <c r="B54" s="849"/>
      <c r="C54" s="850">
        <f>C52-C53</f>
        <v>1.5910148620605469E-2</v>
      </c>
      <c r="D54" s="850">
        <f t="shared" ref="D54:S54" si="32">D52-D53</f>
        <v>1.5910148620605469E-2</v>
      </c>
      <c r="E54" s="850">
        <f t="shared" si="32"/>
        <v>1.5910148620605469E-2</v>
      </c>
      <c r="F54" s="850">
        <f t="shared" si="32"/>
        <v>0</v>
      </c>
      <c r="G54" s="850">
        <f t="shared" si="32"/>
        <v>0</v>
      </c>
      <c r="H54" s="850">
        <f t="shared" si="32"/>
        <v>0</v>
      </c>
      <c r="I54" s="850">
        <f t="shared" si="32"/>
        <v>-1.1302568018436432E-2</v>
      </c>
      <c r="J54" s="850">
        <f t="shared" si="32"/>
        <v>0</v>
      </c>
      <c r="K54" s="850">
        <f t="shared" si="32"/>
        <v>1.1302560567855835E-2</v>
      </c>
      <c r="L54" s="850">
        <f t="shared" si="32"/>
        <v>0</v>
      </c>
      <c r="M54" s="850">
        <f t="shared" si="32"/>
        <v>0</v>
      </c>
      <c r="N54" s="850">
        <f t="shared" si="32"/>
        <v>0</v>
      </c>
      <c r="O54" s="850">
        <f t="shared" si="32"/>
        <v>0</v>
      </c>
      <c r="P54" s="850">
        <f t="shared" si="32"/>
        <v>0</v>
      </c>
      <c r="Q54" s="850">
        <f t="shared" si="32"/>
        <v>0</v>
      </c>
      <c r="R54" s="850">
        <f t="shared" si="32"/>
        <v>0</v>
      </c>
      <c r="S54" s="850">
        <f t="shared" si="32"/>
        <v>1.5910148620605469E-2</v>
      </c>
      <c r="T54" s="842"/>
      <c r="U54" s="842"/>
      <c r="V54" s="842"/>
      <c r="W54" s="842"/>
      <c r="X54" s="842"/>
      <c r="Y54" s="842"/>
      <c r="Z54" s="842"/>
      <c r="AA54" s="842"/>
      <c r="AB54" s="842"/>
      <c r="AC54" s="842"/>
    </row>
    <row r="55" spans="1:29" s="843" customFormat="1" ht="16.2">
      <c r="A55" s="849"/>
      <c r="B55" s="849"/>
      <c r="C55" s="850"/>
      <c r="D55" s="850"/>
      <c r="E55" s="850"/>
      <c r="F55" s="850"/>
      <c r="G55" s="850"/>
      <c r="H55" s="850"/>
      <c r="I55" s="850"/>
      <c r="J55" s="850"/>
      <c r="K55" s="850"/>
      <c r="L55" s="850"/>
      <c r="M55" s="850"/>
      <c r="N55" s="850"/>
      <c r="O55" s="850"/>
      <c r="P55" s="850"/>
      <c r="Q55" s="850"/>
      <c r="R55" s="850"/>
      <c r="S55" s="850"/>
      <c r="T55" s="842"/>
      <c r="U55" s="842"/>
      <c r="V55" s="842"/>
      <c r="W55" s="842"/>
      <c r="X55" s="842"/>
      <c r="Y55" s="842"/>
      <c r="Z55" s="842"/>
      <c r="AA55" s="842"/>
      <c r="AB55" s="842"/>
      <c r="AC55" s="842"/>
    </row>
    <row r="56" spans="1:29" s="843" customFormat="1" ht="16.2">
      <c r="A56" s="849"/>
      <c r="B56" s="849"/>
      <c r="C56" s="850"/>
      <c r="D56" s="851"/>
      <c r="E56" s="851"/>
      <c r="F56" s="852"/>
      <c r="G56" s="851"/>
      <c r="H56" s="851"/>
      <c r="I56" s="851"/>
      <c r="J56" s="851"/>
      <c r="K56" s="851"/>
      <c r="L56" s="851"/>
      <c r="M56" s="851"/>
      <c r="N56" s="851"/>
      <c r="O56" s="851"/>
      <c r="P56" s="851"/>
      <c r="Q56" s="851"/>
      <c r="R56" s="851"/>
      <c r="S56" s="851"/>
      <c r="T56" s="842"/>
      <c r="U56" s="842"/>
      <c r="V56" s="842"/>
      <c r="W56" s="842"/>
      <c r="X56" s="842"/>
      <c r="Y56" s="842"/>
      <c r="Z56" s="842"/>
      <c r="AA56" s="842"/>
      <c r="AB56" s="842"/>
      <c r="AC56" s="842"/>
    </row>
    <row r="57" spans="1:29">
      <c r="C57" s="853"/>
      <c r="D57" s="853"/>
      <c r="E57" s="853"/>
      <c r="F57" s="854"/>
      <c r="G57" s="854"/>
      <c r="H57" s="854"/>
      <c r="I57" s="854"/>
      <c r="J57" s="854"/>
      <c r="K57" s="854"/>
      <c r="L57" s="853"/>
      <c r="M57" s="853"/>
      <c r="N57" s="853"/>
      <c r="O57" s="854"/>
      <c r="P57" s="854"/>
      <c r="Q57" s="854"/>
      <c r="R57" s="854"/>
    </row>
    <row r="58" spans="1:29">
      <c r="D58" s="854"/>
      <c r="E58" s="854"/>
      <c r="S58" s="856"/>
      <c r="AB58" s="598"/>
      <c r="AC58" s="598"/>
    </row>
    <row r="59" spans="1:29">
      <c r="E59" s="853"/>
      <c r="G59" s="854"/>
      <c r="H59" s="854"/>
    </row>
    <row r="60" spans="1:29">
      <c r="B60" s="857"/>
      <c r="G60" s="858"/>
      <c r="H60" s="858"/>
      <c r="S60" s="859"/>
      <c r="AC60" s="598"/>
    </row>
    <row r="61" spans="1:29">
      <c r="B61" s="860"/>
      <c r="E61" s="854"/>
      <c r="F61" s="854"/>
      <c r="G61" s="861"/>
      <c r="H61" s="861"/>
      <c r="S61" s="848"/>
      <c r="AC61" s="598"/>
    </row>
    <row r="62" spans="1:29">
      <c r="B62" s="857"/>
      <c r="E62" s="851"/>
      <c r="F62" s="854"/>
      <c r="G62" s="854"/>
      <c r="H62" s="854"/>
      <c r="S62" s="859"/>
      <c r="AC62" s="598"/>
    </row>
    <row r="63" spans="1:29">
      <c r="F63" s="854"/>
      <c r="G63" s="854"/>
      <c r="S63" s="842"/>
      <c r="AC63" s="598"/>
    </row>
    <row r="64" spans="1:29">
      <c r="A64" s="598"/>
      <c r="B64" s="825"/>
      <c r="C64" s="863"/>
      <c r="D64" s="863"/>
      <c r="E64" s="851"/>
      <c r="F64" s="854"/>
      <c r="G64" s="854"/>
      <c r="S64" s="864"/>
      <c r="AC64" s="598"/>
    </row>
    <row r="65" spans="1:29">
      <c r="A65" s="598"/>
      <c r="B65" s="825"/>
      <c r="C65" s="862"/>
      <c r="D65" s="825"/>
      <c r="E65" s="825"/>
      <c r="F65" s="854"/>
      <c r="G65" s="854"/>
      <c r="I65" s="854"/>
      <c r="S65" s="842"/>
      <c r="AC65" s="598"/>
    </row>
    <row r="66" spans="1:29">
      <c r="A66" s="598"/>
      <c r="B66" s="825"/>
      <c r="C66" s="865"/>
      <c r="D66" s="865"/>
      <c r="E66" s="865"/>
      <c r="F66" s="854"/>
      <c r="G66" s="854"/>
      <c r="I66" s="853"/>
      <c r="S66" s="848"/>
      <c r="T66" s="862"/>
      <c r="AC66" s="598"/>
    </row>
    <row r="67" spans="1:29">
      <c r="A67" s="598"/>
      <c r="B67" s="598"/>
      <c r="C67" s="866"/>
      <c r="D67" s="866"/>
      <c r="E67" s="867"/>
      <c r="I67" s="868"/>
      <c r="S67" s="842"/>
      <c r="AC67" s="598"/>
    </row>
    <row r="68" spans="1:29">
      <c r="A68" s="598"/>
      <c r="B68" s="598"/>
      <c r="C68" s="598"/>
      <c r="D68" s="598"/>
      <c r="E68" s="869"/>
      <c r="I68" s="868"/>
      <c r="S68" s="842"/>
      <c r="AC68" s="598"/>
    </row>
    <row r="69" spans="1:29">
      <c r="C69" s="868"/>
      <c r="I69" s="868"/>
    </row>
    <row r="70" spans="1:29">
      <c r="C70" s="870"/>
      <c r="E70" s="868"/>
      <c r="I70" s="868"/>
    </row>
    <row r="71" spans="1:29">
      <c r="E71" s="870"/>
    </row>
    <row r="72" spans="1:29">
      <c r="A72" s="598"/>
      <c r="B72" s="598"/>
      <c r="C72" s="598"/>
      <c r="D72" s="598"/>
      <c r="E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843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</row>
    <row r="73" spans="1:29">
      <c r="A73" s="598"/>
      <c r="B73" s="598"/>
      <c r="C73" s="598"/>
      <c r="D73" s="598"/>
      <c r="E73" s="598"/>
      <c r="G73" s="598"/>
      <c r="H73" s="598"/>
      <c r="I73" s="598"/>
      <c r="J73" s="598"/>
      <c r="K73" s="598"/>
      <c r="L73" s="598"/>
      <c r="M73" s="598"/>
      <c r="N73" s="598"/>
      <c r="O73" s="598"/>
      <c r="P73" s="598"/>
      <c r="Q73" s="598"/>
      <c r="R73" s="598"/>
      <c r="S73" s="843"/>
      <c r="T73" s="598"/>
      <c r="U73" s="598"/>
      <c r="V73" s="598"/>
      <c r="W73" s="598"/>
      <c r="X73" s="598"/>
      <c r="Y73" s="598"/>
      <c r="Z73" s="598"/>
      <c r="AA73" s="598"/>
      <c r="AB73" s="598"/>
      <c r="AC73" s="598"/>
    </row>
    <row r="74" spans="1:29">
      <c r="A74" s="598"/>
      <c r="B74" s="598"/>
      <c r="C74" s="598"/>
      <c r="D74" s="598"/>
      <c r="E74" s="598"/>
      <c r="F74" s="871"/>
      <c r="G74" s="598"/>
      <c r="H74" s="598"/>
      <c r="I74" s="598"/>
      <c r="J74" s="598"/>
      <c r="K74" s="598"/>
      <c r="L74" s="598"/>
      <c r="M74" s="598"/>
      <c r="N74" s="598"/>
      <c r="O74" s="598"/>
      <c r="P74" s="598"/>
      <c r="Q74" s="598"/>
      <c r="R74" s="598"/>
      <c r="S74" s="843"/>
      <c r="T74" s="598"/>
      <c r="U74" s="598"/>
      <c r="V74" s="598"/>
      <c r="W74" s="598"/>
      <c r="X74" s="598"/>
      <c r="Y74" s="598"/>
      <c r="Z74" s="598"/>
      <c r="AA74" s="598"/>
      <c r="AB74" s="598"/>
      <c r="AC74" s="598"/>
    </row>
    <row r="75" spans="1:29">
      <c r="A75" s="598"/>
      <c r="B75" s="598"/>
      <c r="C75" s="598"/>
      <c r="D75" s="598"/>
      <c r="E75" s="598"/>
      <c r="G75" s="598"/>
      <c r="H75" s="598"/>
      <c r="I75" s="598"/>
      <c r="J75" s="598"/>
      <c r="K75" s="598"/>
      <c r="L75" s="598"/>
      <c r="M75" s="598"/>
      <c r="N75" s="598"/>
      <c r="O75" s="598"/>
      <c r="P75" s="598"/>
      <c r="Q75" s="598"/>
      <c r="R75" s="598"/>
      <c r="S75" s="843"/>
      <c r="T75" s="598"/>
      <c r="U75" s="598"/>
      <c r="V75" s="598"/>
      <c r="W75" s="598"/>
      <c r="X75" s="598"/>
      <c r="Y75" s="598"/>
      <c r="Z75" s="598"/>
      <c r="AA75" s="598"/>
      <c r="AB75" s="598"/>
      <c r="AC75" s="598"/>
    </row>
    <row r="76" spans="1:29">
      <c r="A76" s="598"/>
      <c r="B76" s="598"/>
      <c r="C76" s="598"/>
      <c r="D76" s="598"/>
      <c r="E76" s="598"/>
      <c r="G76" s="598"/>
      <c r="H76" s="598"/>
      <c r="I76" s="598"/>
      <c r="J76" s="598"/>
      <c r="K76" s="598"/>
      <c r="L76" s="598"/>
      <c r="M76" s="598"/>
      <c r="N76" s="598"/>
      <c r="O76" s="598"/>
      <c r="P76" s="598"/>
      <c r="Q76" s="598"/>
      <c r="R76" s="598"/>
      <c r="S76" s="843"/>
      <c r="T76" s="598"/>
      <c r="U76" s="598"/>
      <c r="V76" s="598"/>
      <c r="W76" s="598"/>
      <c r="X76" s="598"/>
      <c r="Y76" s="598"/>
      <c r="Z76" s="598"/>
      <c r="AA76" s="598"/>
      <c r="AB76" s="598"/>
      <c r="AC76" s="598"/>
    </row>
    <row r="77" spans="1:29">
      <c r="A77" s="598"/>
      <c r="B77" s="598"/>
      <c r="C77" s="598"/>
      <c r="D77" s="598"/>
      <c r="E77" s="598"/>
      <c r="G77" s="598"/>
      <c r="H77" s="598"/>
      <c r="I77" s="598"/>
      <c r="J77" s="598"/>
      <c r="K77" s="598"/>
      <c r="L77" s="598"/>
      <c r="M77" s="598"/>
      <c r="N77" s="598"/>
      <c r="O77" s="598"/>
      <c r="P77" s="598"/>
      <c r="Q77" s="598"/>
      <c r="R77" s="598"/>
      <c r="S77" s="843"/>
      <c r="T77" s="598"/>
      <c r="U77" s="598"/>
      <c r="V77" s="598"/>
      <c r="W77" s="598"/>
      <c r="X77" s="598"/>
      <c r="Y77" s="598"/>
      <c r="Z77" s="598"/>
      <c r="AA77" s="598"/>
      <c r="AB77" s="598"/>
      <c r="AC77" s="598"/>
    </row>
    <row r="78" spans="1:29">
      <c r="A78" s="598"/>
      <c r="B78" s="598"/>
      <c r="C78" s="598"/>
      <c r="D78" s="598"/>
      <c r="E78" s="598"/>
      <c r="G78" s="598"/>
      <c r="H78" s="598"/>
      <c r="I78" s="598"/>
      <c r="J78" s="598"/>
      <c r="K78" s="598"/>
      <c r="L78" s="598"/>
      <c r="M78" s="598"/>
      <c r="N78" s="598"/>
      <c r="O78" s="598"/>
      <c r="P78" s="598"/>
      <c r="Q78" s="598"/>
      <c r="R78" s="598"/>
      <c r="S78" s="843"/>
      <c r="T78" s="598"/>
      <c r="U78" s="598"/>
      <c r="V78" s="598"/>
      <c r="W78" s="598"/>
      <c r="X78" s="598"/>
      <c r="Y78" s="598"/>
      <c r="Z78" s="598"/>
      <c r="AA78" s="598"/>
      <c r="AB78" s="598"/>
      <c r="AC78" s="598"/>
    </row>
    <row r="79" spans="1:29">
      <c r="A79" s="598"/>
      <c r="B79" s="598"/>
      <c r="C79" s="598"/>
      <c r="D79" s="598"/>
      <c r="E79" s="598"/>
      <c r="G79" s="598"/>
      <c r="H79" s="598"/>
      <c r="I79" s="598"/>
      <c r="J79" s="598"/>
      <c r="K79" s="598"/>
      <c r="L79" s="598"/>
      <c r="M79" s="598"/>
      <c r="N79" s="598"/>
      <c r="O79" s="598"/>
      <c r="P79" s="598"/>
      <c r="Q79" s="598"/>
      <c r="R79" s="598"/>
      <c r="S79" s="843"/>
      <c r="T79" s="598"/>
      <c r="U79" s="598"/>
      <c r="V79" s="598"/>
      <c r="W79" s="598"/>
      <c r="X79" s="598"/>
      <c r="Y79" s="598"/>
      <c r="Z79" s="598"/>
      <c r="AA79" s="598"/>
      <c r="AB79" s="598"/>
      <c r="AC79" s="598"/>
    </row>
    <row r="80" spans="1:29">
      <c r="A80" s="598"/>
      <c r="B80" s="598"/>
      <c r="C80" s="598"/>
      <c r="D80" s="598"/>
      <c r="E80" s="598"/>
      <c r="G80" s="598"/>
      <c r="H80" s="598"/>
      <c r="I80" s="598"/>
      <c r="J80" s="598"/>
      <c r="K80" s="598"/>
      <c r="L80" s="598"/>
      <c r="M80" s="598"/>
      <c r="N80" s="598"/>
      <c r="O80" s="598"/>
      <c r="P80" s="598"/>
      <c r="Q80" s="598"/>
      <c r="R80" s="598"/>
      <c r="S80" s="843"/>
      <c r="T80" s="598"/>
      <c r="U80" s="598"/>
      <c r="V80" s="598"/>
      <c r="W80" s="598"/>
      <c r="X80" s="598"/>
      <c r="Y80" s="598"/>
      <c r="Z80" s="598"/>
      <c r="AA80" s="598"/>
      <c r="AB80" s="598"/>
      <c r="AC80" s="598"/>
    </row>
    <row r="81" spans="6:19" s="598" customFormat="1">
      <c r="F81" s="824"/>
      <c r="S81" s="843"/>
    </row>
    <row r="82" spans="6:19" s="598" customFormat="1">
      <c r="F82" s="824"/>
      <c r="S82" s="843"/>
    </row>
    <row r="83" spans="6:19" s="598" customFormat="1">
      <c r="F83" s="824"/>
      <c r="S83" s="843"/>
    </row>
    <row r="84" spans="6:19" s="598" customFormat="1">
      <c r="F84" s="824"/>
      <c r="S84" s="843"/>
    </row>
    <row r="85" spans="6:19" s="598" customFormat="1">
      <c r="F85" s="824"/>
      <c r="S85" s="843"/>
    </row>
    <row r="86" spans="6:19" s="598" customFormat="1">
      <c r="F86" s="824"/>
      <c r="S86" s="843"/>
    </row>
    <row r="87" spans="6:19" s="598" customFormat="1">
      <c r="F87" s="824"/>
      <c r="S87" s="843"/>
    </row>
    <row r="88" spans="6:19" s="598" customFormat="1">
      <c r="F88" s="824"/>
      <c r="S88" s="843"/>
    </row>
    <row r="89" spans="6:19" s="598" customFormat="1">
      <c r="F89" s="824"/>
      <c r="S89" s="843"/>
    </row>
    <row r="90" spans="6:19" s="598" customFormat="1">
      <c r="F90" s="824"/>
      <c r="S90" s="843"/>
    </row>
    <row r="91" spans="6:19" s="598" customFormat="1">
      <c r="F91" s="824"/>
      <c r="S91" s="843"/>
    </row>
    <row r="92" spans="6:19" s="598" customFormat="1">
      <c r="F92" s="824"/>
      <c r="S92" s="843"/>
    </row>
    <row r="93" spans="6:19" s="598" customFormat="1">
      <c r="F93" s="824"/>
      <c r="S93" s="843"/>
    </row>
    <row r="94" spans="6:19" s="598" customFormat="1">
      <c r="F94" s="824"/>
      <c r="S94" s="843"/>
    </row>
    <row r="95" spans="6:19" s="598" customFormat="1">
      <c r="F95" s="824"/>
      <c r="S95" s="843"/>
    </row>
    <row r="96" spans="6:19" s="598" customFormat="1">
      <c r="F96" s="824"/>
      <c r="S96" s="843"/>
    </row>
    <row r="97" spans="6:19" s="598" customFormat="1">
      <c r="F97" s="824"/>
      <c r="S97" s="843"/>
    </row>
    <row r="98" spans="6:19" s="598" customFormat="1">
      <c r="F98" s="824"/>
      <c r="S98" s="843"/>
    </row>
    <row r="99" spans="6:19" s="598" customFormat="1">
      <c r="F99" s="824"/>
      <c r="S99" s="843"/>
    </row>
    <row r="100" spans="6:19" s="598" customFormat="1">
      <c r="F100" s="824"/>
      <c r="S100" s="843"/>
    </row>
    <row r="101" spans="6:19" s="598" customFormat="1">
      <c r="F101" s="824"/>
      <c r="S101" s="843"/>
    </row>
    <row r="102" spans="6:19" s="598" customFormat="1">
      <c r="F102" s="824"/>
      <c r="S102" s="843"/>
    </row>
    <row r="103" spans="6:19" s="598" customFormat="1">
      <c r="F103" s="824"/>
      <c r="S103" s="843"/>
    </row>
    <row r="104" spans="6:19" s="598" customFormat="1">
      <c r="F104" s="824"/>
      <c r="S104" s="843"/>
    </row>
    <row r="105" spans="6:19" s="598" customFormat="1">
      <c r="F105" s="824"/>
      <c r="S105" s="843"/>
    </row>
    <row r="106" spans="6:19" s="598" customFormat="1">
      <c r="F106" s="824"/>
      <c r="S106" s="843"/>
    </row>
    <row r="107" spans="6:19" s="598" customFormat="1">
      <c r="F107" s="824"/>
      <c r="S107" s="843"/>
    </row>
    <row r="108" spans="6:19" s="598" customFormat="1">
      <c r="F108" s="824"/>
      <c r="S108" s="843"/>
    </row>
    <row r="109" spans="6:19" s="598" customFormat="1">
      <c r="F109" s="824"/>
      <c r="S109" s="843"/>
    </row>
    <row r="110" spans="6:19" s="598" customFormat="1">
      <c r="F110" s="824"/>
      <c r="S110" s="843"/>
    </row>
    <row r="111" spans="6:19" s="598" customFormat="1">
      <c r="F111" s="824"/>
      <c r="S111" s="843"/>
    </row>
    <row r="112" spans="6:19" s="598" customFormat="1">
      <c r="F112" s="824"/>
      <c r="S112" s="843"/>
    </row>
    <row r="113" spans="6:19" s="598" customFormat="1">
      <c r="F113" s="824"/>
      <c r="S113" s="843"/>
    </row>
    <row r="114" spans="6:19" s="598" customFormat="1">
      <c r="F114" s="824"/>
      <c r="S114" s="843"/>
    </row>
    <row r="115" spans="6:19" s="598" customFormat="1">
      <c r="F115" s="824"/>
      <c r="S115" s="843"/>
    </row>
    <row r="116" spans="6:19" s="598" customFormat="1">
      <c r="F116" s="824"/>
      <c r="S116" s="843"/>
    </row>
    <row r="117" spans="6:19" s="598" customFormat="1">
      <c r="F117" s="824"/>
      <c r="S117" s="843"/>
    </row>
    <row r="118" spans="6:19" s="598" customFormat="1">
      <c r="F118" s="824"/>
      <c r="S118" s="843"/>
    </row>
    <row r="119" spans="6:19" s="598" customFormat="1">
      <c r="F119" s="824"/>
      <c r="S119" s="843"/>
    </row>
    <row r="120" spans="6:19" s="598" customFormat="1">
      <c r="F120" s="824"/>
      <c r="S120" s="843"/>
    </row>
    <row r="121" spans="6:19" s="598" customFormat="1">
      <c r="F121" s="824"/>
      <c r="S121" s="843"/>
    </row>
    <row r="122" spans="6:19" s="598" customFormat="1">
      <c r="F122" s="824"/>
      <c r="S122" s="843"/>
    </row>
    <row r="123" spans="6:19" s="598" customFormat="1">
      <c r="F123" s="824"/>
      <c r="S123" s="843"/>
    </row>
    <row r="124" spans="6:19" s="598" customFormat="1">
      <c r="F124" s="824"/>
      <c r="S124" s="843"/>
    </row>
    <row r="125" spans="6:19" s="598" customFormat="1">
      <c r="F125" s="824"/>
      <c r="S125" s="843"/>
    </row>
    <row r="126" spans="6:19" s="598" customFormat="1">
      <c r="F126" s="824"/>
      <c r="S126" s="843"/>
    </row>
    <row r="127" spans="6:19" s="598" customFormat="1">
      <c r="F127" s="824"/>
      <c r="S127" s="843"/>
    </row>
    <row r="128" spans="6:19" s="598" customFormat="1">
      <c r="F128" s="824"/>
      <c r="S128" s="843"/>
    </row>
    <row r="129" spans="6:19" s="598" customFormat="1">
      <c r="F129" s="824"/>
      <c r="S129" s="843"/>
    </row>
    <row r="130" spans="6:19" s="598" customFormat="1">
      <c r="F130" s="824"/>
      <c r="S130" s="843"/>
    </row>
    <row r="131" spans="6:19" s="598" customFormat="1">
      <c r="F131" s="824"/>
      <c r="S131" s="843"/>
    </row>
    <row r="132" spans="6:19" s="598" customFormat="1">
      <c r="F132" s="824"/>
      <c r="S132" s="843"/>
    </row>
    <row r="133" spans="6:19" s="598" customFormat="1">
      <c r="F133" s="824"/>
      <c r="S133" s="843"/>
    </row>
    <row r="134" spans="6:19" s="598" customFormat="1">
      <c r="F134" s="824"/>
      <c r="S134" s="843"/>
    </row>
    <row r="135" spans="6:19" s="598" customFormat="1">
      <c r="F135" s="824"/>
      <c r="S135" s="843"/>
    </row>
    <row r="136" spans="6:19" s="598" customFormat="1">
      <c r="F136" s="824"/>
      <c r="S136" s="843"/>
    </row>
    <row r="137" spans="6:19" s="598" customFormat="1">
      <c r="F137" s="824"/>
      <c r="S137" s="843"/>
    </row>
    <row r="138" spans="6:19" s="598" customFormat="1">
      <c r="F138" s="824"/>
      <c r="S138" s="843"/>
    </row>
    <row r="139" spans="6:19" s="598" customFormat="1">
      <c r="F139" s="824"/>
      <c r="S139" s="843"/>
    </row>
    <row r="140" spans="6:19" s="598" customFormat="1">
      <c r="F140" s="824"/>
      <c r="S140" s="843"/>
    </row>
    <row r="141" spans="6:19" s="598" customFormat="1">
      <c r="F141" s="824"/>
      <c r="S141" s="843"/>
    </row>
    <row r="142" spans="6:19" s="598" customFormat="1">
      <c r="F142" s="824"/>
      <c r="S142" s="843"/>
    </row>
    <row r="143" spans="6:19" s="598" customFormat="1">
      <c r="F143" s="824"/>
      <c r="S143" s="843"/>
    </row>
    <row r="144" spans="6:19" s="598" customFormat="1">
      <c r="F144" s="824"/>
      <c r="S144" s="843"/>
    </row>
    <row r="145" spans="6:19" s="598" customFormat="1">
      <c r="F145" s="824"/>
      <c r="S145" s="843"/>
    </row>
    <row r="146" spans="6:19" s="598" customFormat="1">
      <c r="F146" s="824"/>
      <c r="S146" s="843"/>
    </row>
    <row r="147" spans="6:19" s="598" customFormat="1">
      <c r="F147" s="824"/>
      <c r="S147" s="843"/>
    </row>
    <row r="148" spans="6:19" s="598" customFormat="1">
      <c r="F148" s="824"/>
      <c r="S148" s="843"/>
    </row>
    <row r="149" spans="6:19" s="598" customFormat="1">
      <c r="F149" s="824"/>
      <c r="S149" s="843"/>
    </row>
    <row r="150" spans="6:19" s="598" customFormat="1">
      <c r="F150" s="824"/>
      <c r="S150" s="843"/>
    </row>
    <row r="151" spans="6:19" s="598" customFormat="1">
      <c r="F151" s="824"/>
      <c r="S151" s="843"/>
    </row>
    <row r="152" spans="6:19" s="598" customFormat="1">
      <c r="F152" s="824"/>
      <c r="S152" s="843"/>
    </row>
    <row r="153" spans="6:19" s="598" customFormat="1">
      <c r="F153" s="824"/>
      <c r="S153" s="843"/>
    </row>
    <row r="154" spans="6:19" s="598" customFormat="1">
      <c r="F154" s="824"/>
      <c r="S154" s="843"/>
    </row>
    <row r="155" spans="6:19" s="598" customFormat="1">
      <c r="F155" s="824"/>
      <c r="S155" s="843"/>
    </row>
    <row r="156" spans="6:19" s="598" customFormat="1">
      <c r="F156" s="824"/>
      <c r="S156" s="843"/>
    </row>
    <row r="157" spans="6:19" s="598" customFormat="1">
      <c r="F157" s="824"/>
      <c r="S157" s="843"/>
    </row>
    <row r="158" spans="6:19" s="598" customFormat="1">
      <c r="F158" s="824"/>
      <c r="S158" s="843"/>
    </row>
    <row r="159" spans="6:19" s="598" customFormat="1">
      <c r="F159" s="824"/>
      <c r="S159" s="843"/>
    </row>
    <row r="160" spans="6:19" s="598" customFormat="1">
      <c r="F160" s="824"/>
      <c r="S160" s="843"/>
    </row>
    <row r="161" spans="6:19" s="598" customFormat="1">
      <c r="F161" s="824"/>
      <c r="S161" s="843"/>
    </row>
    <row r="162" spans="6:19" s="598" customFormat="1">
      <c r="F162" s="824"/>
      <c r="S162" s="843"/>
    </row>
    <row r="163" spans="6:19" s="598" customFormat="1">
      <c r="F163" s="824"/>
      <c r="S163" s="843"/>
    </row>
    <row r="164" spans="6:19" s="598" customFormat="1">
      <c r="F164" s="824"/>
      <c r="S164" s="843"/>
    </row>
    <row r="165" spans="6:19" s="598" customFormat="1">
      <c r="F165" s="824"/>
      <c r="S165" s="843"/>
    </row>
    <row r="166" spans="6:19" s="598" customFormat="1">
      <c r="F166" s="824"/>
      <c r="S166" s="843"/>
    </row>
    <row r="167" spans="6:19" s="598" customFormat="1">
      <c r="F167" s="824"/>
      <c r="S167" s="843"/>
    </row>
    <row r="168" spans="6:19" s="598" customFormat="1">
      <c r="F168" s="824"/>
      <c r="S168" s="843"/>
    </row>
    <row r="169" spans="6:19" s="598" customFormat="1">
      <c r="F169" s="824"/>
      <c r="S169" s="843"/>
    </row>
    <row r="170" spans="6:19" s="598" customFormat="1">
      <c r="F170" s="824"/>
      <c r="S170" s="843"/>
    </row>
    <row r="171" spans="6:19" s="598" customFormat="1">
      <c r="F171" s="824"/>
      <c r="S171" s="843"/>
    </row>
    <row r="172" spans="6:19" s="598" customFormat="1">
      <c r="F172" s="824"/>
      <c r="S172" s="843"/>
    </row>
    <row r="173" spans="6:19" s="598" customFormat="1">
      <c r="F173" s="824"/>
      <c r="S173" s="843"/>
    </row>
    <row r="174" spans="6:19" s="598" customFormat="1">
      <c r="F174" s="824"/>
      <c r="S174" s="843"/>
    </row>
    <row r="175" spans="6:19" s="598" customFormat="1">
      <c r="F175" s="824"/>
      <c r="S175" s="843"/>
    </row>
    <row r="176" spans="6:19" s="598" customFormat="1">
      <c r="F176" s="824"/>
      <c r="S176" s="843"/>
    </row>
    <row r="177" spans="6:19" s="598" customFormat="1">
      <c r="F177" s="824"/>
      <c r="S177" s="843"/>
    </row>
    <row r="178" spans="6:19" s="598" customFormat="1">
      <c r="F178" s="824"/>
      <c r="S178" s="843"/>
    </row>
    <row r="179" spans="6:19" s="598" customFormat="1">
      <c r="F179" s="824"/>
      <c r="S179" s="843"/>
    </row>
    <row r="180" spans="6:19" s="598" customFormat="1">
      <c r="F180" s="824"/>
      <c r="S180" s="843"/>
    </row>
    <row r="181" spans="6:19" s="598" customFormat="1">
      <c r="F181" s="824"/>
      <c r="S181" s="843"/>
    </row>
    <row r="182" spans="6:19" s="598" customFormat="1">
      <c r="F182" s="824"/>
      <c r="S182" s="843"/>
    </row>
    <row r="183" spans="6:19" s="598" customFormat="1">
      <c r="F183" s="824"/>
      <c r="S183" s="843"/>
    </row>
    <row r="184" spans="6:19" s="598" customFormat="1">
      <c r="F184" s="824"/>
      <c r="S184" s="843"/>
    </row>
    <row r="185" spans="6:19" s="598" customFormat="1">
      <c r="F185" s="824"/>
      <c r="S185" s="843"/>
    </row>
    <row r="186" spans="6:19" s="598" customFormat="1">
      <c r="F186" s="824"/>
      <c r="S186" s="843"/>
    </row>
    <row r="187" spans="6:19" s="598" customFormat="1">
      <c r="F187" s="824"/>
      <c r="S187" s="843"/>
    </row>
    <row r="188" spans="6:19" s="598" customFormat="1">
      <c r="F188" s="824"/>
      <c r="S188" s="843"/>
    </row>
    <row r="189" spans="6:19" s="598" customFormat="1">
      <c r="F189" s="824"/>
      <c r="S189" s="843"/>
    </row>
    <row r="190" spans="6:19" s="598" customFormat="1">
      <c r="F190" s="824"/>
      <c r="S190" s="843"/>
    </row>
    <row r="191" spans="6:19" s="598" customFormat="1">
      <c r="F191" s="824"/>
      <c r="S191" s="843"/>
    </row>
    <row r="192" spans="6:19" s="598" customFormat="1">
      <c r="F192" s="824"/>
      <c r="S192" s="843"/>
    </row>
    <row r="193" spans="6:19" s="598" customFormat="1">
      <c r="F193" s="824"/>
      <c r="S193" s="843"/>
    </row>
    <row r="194" spans="6:19" s="598" customFormat="1">
      <c r="F194" s="824"/>
      <c r="S194" s="843"/>
    </row>
    <row r="195" spans="6:19" s="598" customFormat="1">
      <c r="F195" s="824"/>
      <c r="S195" s="843"/>
    </row>
    <row r="196" spans="6:19" s="598" customFormat="1">
      <c r="F196" s="824"/>
      <c r="S196" s="843"/>
    </row>
    <row r="197" spans="6:19" s="598" customFormat="1">
      <c r="F197" s="824"/>
      <c r="S197" s="843"/>
    </row>
    <row r="198" spans="6:19" s="598" customFormat="1">
      <c r="F198" s="824"/>
      <c r="S198" s="843"/>
    </row>
    <row r="199" spans="6:19" s="598" customFormat="1">
      <c r="F199" s="824"/>
      <c r="S199" s="843"/>
    </row>
    <row r="200" spans="6:19" s="598" customFormat="1">
      <c r="F200" s="824"/>
      <c r="S200" s="843"/>
    </row>
    <row r="201" spans="6:19" s="598" customFormat="1">
      <c r="F201" s="824"/>
      <c r="S201" s="843"/>
    </row>
    <row r="202" spans="6:19" s="598" customFormat="1">
      <c r="F202" s="824"/>
      <c r="S202" s="843"/>
    </row>
    <row r="203" spans="6:19" s="598" customFormat="1">
      <c r="F203" s="824"/>
      <c r="S203" s="843"/>
    </row>
    <row r="204" spans="6:19" s="598" customFormat="1">
      <c r="F204" s="824"/>
      <c r="S204" s="843"/>
    </row>
    <row r="205" spans="6:19" s="598" customFormat="1">
      <c r="F205" s="824"/>
      <c r="S205" s="843"/>
    </row>
    <row r="206" spans="6:19" s="598" customFormat="1">
      <c r="F206" s="824"/>
      <c r="S206" s="843"/>
    </row>
    <row r="207" spans="6:19" s="598" customFormat="1">
      <c r="F207" s="824"/>
      <c r="S207" s="843"/>
    </row>
    <row r="208" spans="6:19" s="598" customFormat="1">
      <c r="F208" s="824"/>
      <c r="S208" s="843"/>
    </row>
    <row r="209" spans="6:19" s="598" customFormat="1">
      <c r="F209" s="824"/>
      <c r="S209" s="843"/>
    </row>
    <row r="210" spans="6:19" s="598" customFormat="1">
      <c r="F210" s="824"/>
      <c r="S210" s="843"/>
    </row>
    <row r="211" spans="6:19" s="598" customFormat="1">
      <c r="F211" s="824"/>
      <c r="S211" s="843"/>
    </row>
    <row r="212" spans="6:19" s="598" customFormat="1">
      <c r="F212" s="824"/>
      <c r="S212" s="843"/>
    </row>
    <row r="213" spans="6:19" s="598" customFormat="1">
      <c r="F213" s="824"/>
      <c r="S213" s="843"/>
    </row>
    <row r="214" spans="6:19" s="598" customFormat="1">
      <c r="F214" s="824"/>
      <c r="S214" s="843"/>
    </row>
    <row r="215" spans="6:19" s="598" customFormat="1">
      <c r="F215" s="824"/>
      <c r="S215" s="843"/>
    </row>
    <row r="216" spans="6:19" s="598" customFormat="1">
      <c r="F216" s="824"/>
      <c r="S216" s="843"/>
    </row>
    <row r="217" spans="6:19" s="598" customFormat="1">
      <c r="F217" s="824"/>
      <c r="S217" s="843"/>
    </row>
    <row r="218" spans="6:19" s="598" customFormat="1">
      <c r="F218" s="824"/>
      <c r="S218" s="843"/>
    </row>
    <row r="219" spans="6:19" s="598" customFormat="1">
      <c r="F219" s="824"/>
      <c r="S219" s="843"/>
    </row>
    <row r="220" spans="6:19" s="598" customFormat="1">
      <c r="F220" s="824"/>
      <c r="S220" s="843"/>
    </row>
    <row r="221" spans="6:19" s="598" customFormat="1">
      <c r="F221" s="824"/>
      <c r="S221" s="843"/>
    </row>
    <row r="222" spans="6:19" s="598" customFormat="1">
      <c r="F222" s="824"/>
      <c r="S222" s="843"/>
    </row>
    <row r="223" spans="6:19" s="598" customFormat="1">
      <c r="F223" s="824"/>
      <c r="S223" s="843"/>
    </row>
    <row r="224" spans="6:19" s="598" customFormat="1">
      <c r="F224" s="824"/>
      <c r="S224" s="843"/>
    </row>
    <row r="225" spans="6:19" s="598" customFormat="1">
      <c r="F225" s="824"/>
      <c r="S225" s="843"/>
    </row>
    <row r="226" spans="6:19" s="598" customFormat="1">
      <c r="F226" s="824"/>
      <c r="S226" s="843"/>
    </row>
    <row r="227" spans="6:19" s="598" customFormat="1">
      <c r="F227" s="824"/>
      <c r="S227" s="843"/>
    </row>
    <row r="228" spans="6:19" s="598" customFormat="1">
      <c r="F228" s="824"/>
      <c r="S228" s="843"/>
    </row>
    <row r="229" spans="6:19" s="598" customFormat="1">
      <c r="F229" s="824"/>
      <c r="S229" s="843"/>
    </row>
    <row r="230" spans="6:19" s="598" customFormat="1">
      <c r="F230" s="824"/>
      <c r="S230" s="843"/>
    </row>
    <row r="231" spans="6:19" s="598" customFormat="1">
      <c r="F231" s="824"/>
      <c r="S231" s="843"/>
    </row>
    <row r="232" spans="6:19" s="598" customFormat="1">
      <c r="F232" s="824"/>
      <c r="S232" s="843"/>
    </row>
    <row r="233" spans="6:19" s="598" customFormat="1">
      <c r="F233" s="824"/>
      <c r="S233" s="843"/>
    </row>
    <row r="234" spans="6:19" s="598" customFormat="1">
      <c r="F234" s="824"/>
      <c r="S234" s="843"/>
    </row>
    <row r="235" spans="6:19" s="598" customFormat="1">
      <c r="F235" s="824"/>
      <c r="S235" s="843"/>
    </row>
    <row r="236" spans="6:19" s="598" customFormat="1">
      <c r="F236" s="824"/>
      <c r="S236" s="843"/>
    </row>
    <row r="237" spans="6:19" s="598" customFormat="1">
      <c r="F237" s="824"/>
      <c r="S237" s="843"/>
    </row>
    <row r="238" spans="6:19" s="598" customFormat="1">
      <c r="F238" s="824"/>
      <c r="S238" s="843"/>
    </row>
    <row r="239" spans="6:19" s="598" customFormat="1">
      <c r="F239" s="824"/>
      <c r="S239" s="843"/>
    </row>
    <row r="240" spans="6:19" s="598" customFormat="1">
      <c r="F240" s="824"/>
      <c r="S240" s="843"/>
    </row>
    <row r="241" spans="6:19" s="598" customFormat="1">
      <c r="F241" s="824"/>
      <c r="S241" s="843"/>
    </row>
    <row r="242" spans="6:19" s="598" customFormat="1">
      <c r="F242" s="824"/>
      <c r="S242" s="843"/>
    </row>
    <row r="243" spans="6:19" s="598" customFormat="1">
      <c r="F243" s="824"/>
      <c r="S243" s="843"/>
    </row>
    <row r="244" spans="6:19" s="598" customFormat="1">
      <c r="F244" s="824"/>
      <c r="S244" s="843"/>
    </row>
    <row r="245" spans="6:19" s="598" customFormat="1">
      <c r="F245" s="824"/>
      <c r="S245" s="843"/>
    </row>
    <row r="246" spans="6:19" s="598" customFormat="1">
      <c r="F246" s="824"/>
      <c r="S246" s="843"/>
    </row>
    <row r="247" spans="6:19" s="598" customFormat="1">
      <c r="F247" s="824"/>
      <c r="S247" s="843"/>
    </row>
    <row r="248" spans="6:19" s="598" customFormat="1">
      <c r="F248" s="824"/>
      <c r="S248" s="843"/>
    </row>
    <row r="249" spans="6:19" s="598" customFormat="1">
      <c r="F249" s="824"/>
      <c r="S249" s="843"/>
    </row>
    <row r="250" spans="6:19" s="598" customFormat="1">
      <c r="F250" s="824"/>
      <c r="S250" s="843"/>
    </row>
    <row r="251" spans="6:19" s="598" customFormat="1">
      <c r="F251" s="824"/>
      <c r="S251" s="843"/>
    </row>
    <row r="252" spans="6:19" s="598" customFormat="1">
      <c r="F252" s="824"/>
      <c r="S252" s="843"/>
    </row>
    <row r="253" spans="6:19" s="598" customFormat="1">
      <c r="F253" s="824"/>
      <c r="S253" s="843"/>
    </row>
    <row r="254" spans="6:19" s="598" customFormat="1">
      <c r="F254" s="824"/>
      <c r="S254" s="843"/>
    </row>
    <row r="255" spans="6:19" s="598" customFormat="1">
      <c r="F255" s="824"/>
      <c r="S255" s="843"/>
    </row>
    <row r="256" spans="6:19" s="598" customFormat="1">
      <c r="F256" s="824"/>
      <c r="S256" s="843"/>
    </row>
    <row r="257" spans="6:19" s="598" customFormat="1">
      <c r="F257" s="824"/>
      <c r="S257" s="843"/>
    </row>
    <row r="258" spans="6:19" s="598" customFormat="1">
      <c r="F258" s="824"/>
      <c r="S258" s="843"/>
    </row>
    <row r="259" spans="6:19" s="598" customFormat="1">
      <c r="F259" s="824"/>
      <c r="S259" s="843"/>
    </row>
    <row r="260" spans="6:19" s="598" customFormat="1">
      <c r="F260" s="824"/>
      <c r="S260" s="843"/>
    </row>
    <row r="261" spans="6:19" s="598" customFormat="1">
      <c r="F261" s="824"/>
      <c r="S261" s="843"/>
    </row>
    <row r="262" spans="6:19" s="598" customFormat="1">
      <c r="F262" s="824"/>
      <c r="S262" s="843"/>
    </row>
    <row r="263" spans="6:19" s="598" customFormat="1">
      <c r="F263" s="824"/>
      <c r="S263" s="843"/>
    </row>
    <row r="264" spans="6:19" s="598" customFormat="1">
      <c r="F264" s="824"/>
      <c r="S264" s="843"/>
    </row>
    <row r="265" spans="6:19" s="598" customFormat="1">
      <c r="F265" s="824"/>
      <c r="S265" s="843"/>
    </row>
    <row r="266" spans="6:19" s="598" customFormat="1">
      <c r="F266" s="824"/>
      <c r="S266" s="843"/>
    </row>
    <row r="267" spans="6:19" s="598" customFormat="1">
      <c r="F267" s="824"/>
      <c r="S267" s="843"/>
    </row>
    <row r="268" spans="6:19" s="598" customFormat="1">
      <c r="F268" s="824"/>
      <c r="S268" s="843"/>
    </row>
    <row r="269" spans="6:19" s="598" customFormat="1">
      <c r="F269" s="824"/>
      <c r="S269" s="843"/>
    </row>
    <row r="270" spans="6:19" s="598" customFormat="1">
      <c r="F270" s="824"/>
      <c r="S270" s="843"/>
    </row>
    <row r="271" spans="6:19" s="598" customFormat="1">
      <c r="F271" s="824"/>
      <c r="S271" s="843"/>
    </row>
    <row r="272" spans="6:19" s="598" customFormat="1">
      <c r="F272" s="824"/>
      <c r="S272" s="843"/>
    </row>
    <row r="273" spans="6:19" s="598" customFormat="1">
      <c r="F273" s="824"/>
      <c r="S273" s="843"/>
    </row>
    <row r="274" spans="6:19" s="598" customFormat="1">
      <c r="F274" s="824"/>
      <c r="S274" s="843"/>
    </row>
    <row r="275" spans="6:19" s="598" customFormat="1">
      <c r="F275" s="824"/>
      <c r="S275" s="843"/>
    </row>
    <row r="276" spans="6:19" s="598" customFormat="1">
      <c r="F276" s="824"/>
      <c r="S276" s="843"/>
    </row>
    <row r="277" spans="6:19" s="598" customFormat="1">
      <c r="F277" s="824"/>
      <c r="S277" s="843"/>
    </row>
    <row r="278" spans="6:19" s="598" customFormat="1">
      <c r="F278" s="824"/>
      <c r="S278" s="843"/>
    </row>
    <row r="279" spans="6:19" s="598" customFormat="1">
      <c r="F279" s="824"/>
      <c r="S279" s="843"/>
    </row>
    <row r="280" spans="6:19" s="598" customFormat="1">
      <c r="F280" s="824"/>
      <c r="S280" s="843"/>
    </row>
    <row r="281" spans="6:19" s="598" customFormat="1">
      <c r="F281" s="824"/>
      <c r="S281" s="843"/>
    </row>
    <row r="282" spans="6:19" s="598" customFormat="1">
      <c r="F282" s="824"/>
      <c r="S282" s="843"/>
    </row>
    <row r="283" spans="6:19" s="598" customFormat="1">
      <c r="F283" s="824"/>
      <c r="S283" s="843"/>
    </row>
    <row r="284" spans="6:19" s="598" customFormat="1">
      <c r="F284" s="824"/>
      <c r="S284" s="843"/>
    </row>
    <row r="285" spans="6:19" s="598" customFormat="1">
      <c r="F285" s="824"/>
      <c r="S285" s="843"/>
    </row>
    <row r="286" spans="6:19" s="598" customFormat="1">
      <c r="F286" s="824"/>
      <c r="S286" s="843"/>
    </row>
    <row r="287" spans="6:19" s="598" customFormat="1">
      <c r="F287" s="824"/>
      <c r="S287" s="843"/>
    </row>
    <row r="288" spans="6:19" s="598" customFormat="1">
      <c r="F288" s="824"/>
      <c r="S288" s="843"/>
    </row>
    <row r="289" spans="6:19" s="598" customFormat="1">
      <c r="F289" s="824"/>
      <c r="S289" s="843"/>
    </row>
    <row r="290" spans="6:19" s="598" customFormat="1">
      <c r="F290" s="824"/>
      <c r="S290" s="843"/>
    </row>
    <row r="291" spans="6:19" s="598" customFormat="1">
      <c r="F291" s="824"/>
      <c r="S291" s="843"/>
    </row>
    <row r="292" spans="6:19" s="598" customFormat="1">
      <c r="F292" s="824"/>
      <c r="S292" s="843"/>
    </row>
    <row r="293" spans="6:19" s="598" customFormat="1">
      <c r="F293" s="824"/>
      <c r="S293" s="843"/>
    </row>
    <row r="294" spans="6:19" s="598" customFormat="1">
      <c r="F294" s="824"/>
      <c r="S294" s="843"/>
    </row>
    <row r="295" spans="6:19" s="598" customFormat="1">
      <c r="F295" s="824"/>
      <c r="S295" s="843"/>
    </row>
    <row r="296" spans="6:19" s="598" customFormat="1">
      <c r="F296" s="824"/>
      <c r="S296" s="843"/>
    </row>
    <row r="297" spans="6:19" s="598" customFormat="1">
      <c r="F297" s="824"/>
      <c r="S297" s="843"/>
    </row>
    <row r="298" spans="6:19" s="598" customFormat="1">
      <c r="F298" s="824"/>
      <c r="S298" s="843"/>
    </row>
    <row r="299" spans="6:19" s="598" customFormat="1">
      <c r="F299" s="824"/>
      <c r="S299" s="843"/>
    </row>
    <row r="300" spans="6:19" s="598" customFormat="1">
      <c r="F300" s="824"/>
      <c r="S300" s="843"/>
    </row>
    <row r="301" spans="6:19" s="598" customFormat="1">
      <c r="F301" s="824"/>
      <c r="S301" s="843"/>
    </row>
    <row r="302" spans="6:19" s="598" customFormat="1">
      <c r="F302" s="824"/>
      <c r="S302" s="843"/>
    </row>
    <row r="303" spans="6:19" s="598" customFormat="1">
      <c r="F303" s="824"/>
      <c r="S303" s="843"/>
    </row>
    <row r="304" spans="6:19" s="598" customFormat="1">
      <c r="F304" s="824"/>
      <c r="S304" s="843"/>
    </row>
    <row r="305" spans="6:19" s="598" customFormat="1">
      <c r="F305" s="824"/>
      <c r="S305" s="843"/>
    </row>
    <row r="306" spans="6:19" s="598" customFormat="1">
      <c r="F306" s="824"/>
      <c r="S306" s="843"/>
    </row>
    <row r="307" spans="6:19" s="598" customFormat="1">
      <c r="F307" s="824"/>
      <c r="S307" s="843"/>
    </row>
    <row r="308" spans="6:19" s="598" customFormat="1">
      <c r="F308" s="824"/>
      <c r="S308" s="843"/>
    </row>
    <row r="309" spans="6:19" s="598" customFormat="1">
      <c r="F309" s="824"/>
      <c r="S309" s="843"/>
    </row>
    <row r="310" spans="6:19" s="598" customFormat="1">
      <c r="F310" s="824"/>
      <c r="S310" s="843"/>
    </row>
    <row r="311" spans="6:19" s="598" customFormat="1">
      <c r="F311" s="824"/>
      <c r="S311" s="843"/>
    </row>
    <row r="312" spans="6:19" s="598" customFormat="1">
      <c r="F312" s="824"/>
      <c r="S312" s="843"/>
    </row>
    <row r="313" spans="6:19" s="598" customFormat="1">
      <c r="F313" s="824"/>
      <c r="S313" s="843"/>
    </row>
    <row r="314" spans="6:19" s="598" customFormat="1">
      <c r="F314" s="824"/>
      <c r="S314" s="843"/>
    </row>
    <row r="315" spans="6:19" s="598" customFormat="1">
      <c r="F315" s="824"/>
      <c r="S315" s="843"/>
    </row>
    <row r="316" spans="6:19" s="598" customFormat="1">
      <c r="F316" s="824"/>
      <c r="S316" s="843"/>
    </row>
    <row r="317" spans="6:19" s="598" customFormat="1">
      <c r="F317" s="824"/>
      <c r="S317" s="843"/>
    </row>
    <row r="318" spans="6:19" s="598" customFormat="1">
      <c r="F318" s="824"/>
      <c r="S318" s="843"/>
    </row>
    <row r="319" spans="6:19" s="598" customFormat="1">
      <c r="F319" s="824"/>
      <c r="S319" s="843"/>
    </row>
    <row r="320" spans="6:19" s="598" customFormat="1">
      <c r="F320" s="824"/>
      <c r="S320" s="843"/>
    </row>
    <row r="321" spans="6:19" s="598" customFormat="1">
      <c r="F321" s="824"/>
      <c r="S321" s="843"/>
    </row>
    <row r="322" spans="6:19" s="598" customFormat="1">
      <c r="F322" s="824"/>
      <c r="S322" s="843"/>
    </row>
    <row r="323" spans="6:19" s="598" customFormat="1">
      <c r="F323" s="824"/>
      <c r="S323" s="843"/>
    </row>
    <row r="324" spans="6:19" s="598" customFormat="1">
      <c r="F324" s="824"/>
      <c r="S324" s="843"/>
    </row>
    <row r="325" spans="6:19" s="598" customFormat="1">
      <c r="F325" s="824"/>
      <c r="S325" s="843"/>
    </row>
    <row r="326" spans="6:19" s="598" customFormat="1">
      <c r="F326" s="824"/>
      <c r="S326" s="843"/>
    </row>
    <row r="327" spans="6:19" s="598" customFormat="1">
      <c r="F327" s="824"/>
      <c r="S327" s="843"/>
    </row>
    <row r="328" spans="6:19" s="598" customFormat="1">
      <c r="F328" s="824"/>
      <c r="S328" s="843"/>
    </row>
    <row r="329" spans="6:19" s="598" customFormat="1">
      <c r="F329" s="824"/>
      <c r="S329" s="843"/>
    </row>
    <row r="330" spans="6:19" s="598" customFormat="1">
      <c r="F330" s="824"/>
      <c r="S330" s="843"/>
    </row>
    <row r="331" spans="6:19" s="598" customFormat="1">
      <c r="F331" s="824"/>
      <c r="S331" s="843"/>
    </row>
    <row r="332" spans="6:19" s="598" customFormat="1">
      <c r="F332" s="824"/>
      <c r="S332" s="843"/>
    </row>
    <row r="333" spans="6:19" s="598" customFormat="1">
      <c r="F333" s="824"/>
      <c r="S333" s="843"/>
    </row>
    <row r="334" spans="6:19" s="598" customFormat="1">
      <c r="F334" s="824"/>
      <c r="S334" s="843"/>
    </row>
    <row r="335" spans="6:19" s="598" customFormat="1">
      <c r="F335" s="824"/>
      <c r="S335" s="843"/>
    </row>
    <row r="336" spans="6:19" s="598" customFormat="1">
      <c r="F336" s="824"/>
      <c r="S336" s="843"/>
    </row>
    <row r="337" spans="6:19" s="598" customFormat="1">
      <c r="F337" s="824"/>
      <c r="S337" s="843"/>
    </row>
    <row r="338" spans="6:19" s="598" customFormat="1">
      <c r="F338" s="824"/>
      <c r="S338" s="843"/>
    </row>
    <row r="339" spans="6:19" s="598" customFormat="1">
      <c r="F339" s="824"/>
      <c r="S339" s="843"/>
    </row>
    <row r="340" spans="6:19" s="598" customFormat="1">
      <c r="F340" s="824"/>
      <c r="S340" s="843"/>
    </row>
    <row r="341" spans="6:19" s="598" customFormat="1">
      <c r="F341" s="824"/>
      <c r="S341" s="843"/>
    </row>
    <row r="342" spans="6:19" s="598" customFormat="1">
      <c r="F342" s="824"/>
      <c r="S342" s="843"/>
    </row>
    <row r="343" spans="6:19" s="598" customFormat="1">
      <c r="F343" s="824"/>
      <c r="S343" s="843"/>
    </row>
    <row r="344" spans="6:19" s="598" customFormat="1">
      <c r="F344" s="824"/>
      <c r="S344" s="843"/>
    </row>
    <row r="345" spans="6:19" s="598" customFormat="1">
      <c r="F345" s="824"/>
      <c r="S345" s="843"/>
    </row>
    <row r="346" spans="6:19" s="598" customFormat="1">
      <c r="F346" s="824"/>
      <c r="S346" s="843"/>
    </row>
    <row r="347" spans="6:19" s="598" customFormat="1">
      <c r="F347" s="824"/>
      <c r="S347" s="843"/>
    </row>
    <row r="348" spans="6:19" s="598" customFormat="1">
      <c r="F348" s="824"/>
      <c r="S348" s="843"/>
    </row>
    <row r="349" spans="6:19" s="598" customFormat="1">
      <c r="F349" s="824"/>
      <c r="S349" s="843"/>
    </row>
    <row r="350" spans="6:19" s="598" customFormat="1">
      <c r="F350" s="824"/>
      <c r="S350" s="843"/>
    </row>
    <row r="351" spans="6:19" s="598" customFormat="1">
      <c r="F351" s="824"/>
      <c r="S351" s="843"/>
    </row>
    <row r="352" spans="6:19" s="598" customFormat="1">
      <c r="F352" s="824"/>
      <c r="S352" s="843"/>
    </row>
    <row r="353" spans="6:19" s="598" customFormat="1">
      <c r="F353" s="824"/>
      <c r="S353" s="843"/>
    </row>
    <row r="354" spans="6:19" s="598" customFormat="1">
      <c r="F354" s="824"/>
      <c r="S354" s="843"/>
    </row>
    <row r="355" spans="6:19" s="598" customFormat="1">
      <c r="F355" s="824"/>
      <c r="S355" s="843"/>
    </row>
    <row r="356" spans="6:19" s="598" customFormat="1">
      <c r="F356" s="824"/>
      <c r="S356" s="843"/>
    </row>
    <row r="357" spans="6:19" s="598" customFormat="1">
      <c r="F357" s="824"/>
      <c r="S357" s="843"/>
    </row>
    <row r="358" spans="6:19" s="598" customFormat="1">
      <c r="F358" s="824"/>
      <c r="S358" s="843"/>
    </row>
    <row r="359" spans="6:19" s="598" customFormat="1">
      <c r="F359" s="824"/>
      <c r="S359" s="843"/>
    </row>
    <row r="360" spans="6:19" s="598" customFormat="1">
      <c r="F360" s="824"/>
      <c r="S360" s="843"/>
    </row>
    <row r="361" spans="6:19" s="598" customFormat="1">
      <c r="F361" s="824"/>
      <c r="S361" s="843"/>
    </row>
    <row r="362" spans="6:19" s="598" customFormat="1">
      <c r="F362" s="824"/>
      <c r="S362" s="843"/>
    </row>
    <row r="363" spans="6:19" s="598" customFormat="1">
      <c r="F363" s="824"/>
      <c r="S363" s="843"/>
    </row>
    <row r="364" spans="6:19" s="598" customFormat="1">
      <c r="F364" s="824"/>
      <c r="S364" s="843"/>
    </row>
    <row r="365" spans="6:19" s="598" customFormat="1">
      <c r="F365" s="824"/>
      <c r="S365" s="843"/>
    </row>
    <row r="366" spans="6:19" s="598" customFormat="1">
      <c r="F366" s="824"/>
      <c r="S366" s="843"/>
    </row>
    <row r="367" spans="6:19" s="598" customFormat="1">
      <c r="F367" s="824"/>
      <c r="S367" s="843"/>
    </row>
    <row r="368" spans="6:19" s="598" customFormat="1">
      <c r="F368" s="824"/>
      <c r="S368" s="843"/>
    </row>
    <row r="369" spans="6:19" s="598" customFormat="1">
      <c r="F369" s="824"/>
      <c r="S369" s="843"/>
    </row>
    <row r="370" spans="6:19" s="598" customFormat="1">
      <c r="F370" s="824"/>
      <c r="S370" s="843"/>
    </row>
    <row r="371" spans="6:19" s="598" customFormat="1">
      <c r="F371" s="824"/>
      <c r="S371" s="843"/>
    </row>
    <row r="372" spans="6:19" s="598" customFormat="1">
      <c r="F372" s="824"/>
      <c r="S372" s="843"/>
    </row>
    <row r="373" spans="6:19" s="598" customFormat="1">
      <c r="F373" s="824"/>
      <c r="S373" s="843"/>
    </row>
    <row r="374" spans="6:19" s="598" customFormat="1">
      <c r="F374" s="824"/>
      <c r="S374" s="843"/>
    </row>
    <row r="375" spans="6:19" s="598" customFormat="1">
      <c r="F375" s="824"/>
      <c r="S375" s="843"/>
    </row>
    <row r="376" spans="6:19" s="598" customFormat="1">
      <c r="F376" s="824"/>
      <c r="S376" s="843"/>
    </row>
    <row r="377" spans="6:19" s="598" customFormat="1">
      <c r="F377" s="824"/>
      <c r="S377" s="843"/>
    </row>
    <row r="378" spans="6:19" s="598" customFormat="1">
      <c r="F378" s="824"/>
      <c r="S378" s="843"/>
    </row>
    <row r="379" spans="6:19" s="598" customFormat="1">
      <c r="F379" s="824"/>
      <c r="S379" s="843"/>
    </row>
    <row r="380" spans="6:19" s="598" customFormat="1">
      <c r="F380" s="824"/>
      <c r="S380" s="843"/>
    </row>
    <row r="381" spans="6:19" s="598" customFormat="1">
      <c r="F381" s="824"/>
      <c r="S381" s="843"/>
    </row>
    <row r="382" spans="6:19" s="598" customFormat="1">
      <c r="F382" s="824"/>
      <c r="S382" s="843"/>
    </row>
    <row r="383" spans="6:19" s="598" customFormat="1">
      <c r="F383" s="824"/>
      <c r="S383" s="843"/>
    </row>
    <row r="384" spans="6:19" s="598" customFormat="1">
      <c r="F384" s="824"/>
      <c r="S384" s="843"/>
    </row>
    <row r="385" spans="6:19" s="598" customFormat="1">
      <c r="F385" s="824"/>
      <c r="S385" s="843"/>
    </row>
    <row r="386" spans="6:19" s="598" customFormat="1">
      <c r="F386" s="824"/>
      <c r="S386" s="843"/>
    </row>
    <row r="387" spans="6:19" s="598" customFormat="1">
      <c r="F387" s="824"/>
      <c r="S387" s="843"/>
    </row>
    <row r="388" spans="6:19" s="598" customFormat="1">
      <c r="F388" s="824"/>
      <c r="S388" s="843"/>
    </row>
    <row r="389" spans="6:19" s="598" customFormat="1">
      <c r="F389" s="824"/>
      <c r="S389" s="843"/>
    </row>
    <row r="390" spans="6:19" s="598" customFormat="1">
      <c r="F390" s="824"/>
      <c r="S390" s="843"/>
    </row>
    <row r="391" spans="6:19" s="598" customFormat="1">
      <c r="F391" s="824"/>
      <c r="S391" s="843"/>
    </row>
    <row r="392" spans="6:19" s="598" customFormat="1">
      <c r="F392" s="824"/>
      <c r="S392" s="843"/>
    </row>
    <row r="393" spans="6:19" s="598" customFormat="1">
      <c r="F393" s="824"/>
      <c r="S393" s="843"/>
    </row>
    <row r="394" spans="6:19" s="598" customFormat="1">
      <c r="F394" s="824"/>
      <c r="S394" s="843"/>
    </row>
    <row r="395" spans="6:19" s="598" customFormat="1">
      <c r="F395" s="824"/>
      <c r="S395" s="843"/>
    </row>
    <row r="396" spans="6:19" s="598" customFormat="1">
      <c r="F396" s="824"/>
      <c r="S396" s="843"/>
    </row>
    <row r="397" spans="6:19" s="598" customFormat="1">
      <c r="F397" s="824"/>
      <c r="S397" s="843"/>
    </row>
    <row r="398" spans="6:19" s="598" customFormat="1">
      <c r="F398" s="824"/>
      <c r="S398" s="843"/>
    </row>
    <row r="399" spans="6:19" s="598" customFormat="1">
      <c r="F399" s="824"/>
      <c r="S399" s="843"/>
    </row>
    <row r="400" spans="6:19" s="598" customFormat="1">
      <c r="F400" s="824"/>
      <c r="S400" s="843"/>
    </row>
    <row r="401" spans="6:19" s="598" customFormat="1">
      <c r="F401" s="824"/>
      <c r="S401" s="843"/>
    </row>
    <row r="402" spans="6:19" s="598" customFormat="1">
      <c r="F402" s="824"/>
      <c r="S402" s="843"/>
    </row>
    <row r="403" spans="6:19" s="598" customFormat="1">
      <c r="F403" s="824"/>
      <c r="S403" s="843"/>
    </row>
    <row r="404" spans="6:19" s="598" customFormat="1">
      <c r="F404" s="824"/>
      <c r="S404" s="843"/>
    </row>
    <row r="405" spans="6:19" s="598" customFormat="1">
      <c r="F405" s="824"/>
      <c r="S405" s="843"/>
    </row>
    <row r="406" spans="6:19" s="598" customFormat="1">
      <c r="F406" s="824"/>
      <c r="S406" s="843"/>
    </row>
    <row r="407" spans="6:19" s="598" customFormat="1">
      <c r="F407" s="824"/>
      <c r="S407" s="843"/>
    </row>
    <row r="408" spans="6:19" s="598" customFormat="1">
      <c r="F408" s="824"/>
      <c r="S408" s="843"/>
    </row>
    <row r="409" spans="6:19" s="598" customFormat="1">
      <c r="F409" s="824"/>
      <c r="S409" s="843"/>
    </row>
    <row r="410" spans="6:19" s="598" customFormat="1">
      <c r="F410" s="824"/>
      <c r="S410" s="843"/>
    </row>
    <row r="411" spans="6:19" s="598" customFormat="1">
      <c r="F411" s="824"/>
      <c r="S411" s="843"/>
    </row>
    <row r="412" spans="6:19" s="598" customFormat="1">
      <c r="F412" s="824"/>
      <c r="S412" s="843"/>
    </row>
    <row r="413" spans="6:19" s="598" customFormat="1">
      <c r="F413" s="824"/>
      <c r="S413" s="843"/>
    </row>
    <row r="414" spans="6:19" s="598" customFormat="1">
      <c r="F414" s="824"/>
      <c r="S414" s="843"/>
    </row>
    <row r="415" spans="6:19" s="598" customFormat="1">
      <c r="F415" s="824"/>
      <c r="S415" s="843"/>
    </row>
    <row r="416" spans="6:19" s="598" customFormat="1">
      <c r="F416" s="824"/>
      <c r="S416" s="843"/>
    </row>
    <row r="417" spans="6:19" s="598" customFormat="1">
      <c r="F417" s="824"/>
      <c r="S417" s="843"/>
    </row>
    <row r="418" spans="6:19" s="598" customFormat="1">
      <c r="F418" s="824"/>
      <c r="S418" s="843"/>
    </row>
    <row r="419" spans="6:19" s="598" customFormat="1">
      <c r="F419" s="824"/>
      <c r="S419" s="843"/>
    </row>
    <row r="420" spans="6:19" s="598" customFormat="1">
      <c r="F420" s="824"/>
      <c r="S420" s="843"/>
    </row>
    <row r="421" spans="6:19" s="598" customFormat="1">
      <c r="F421" s="824"/>
      <c r="S421" s="843"/>
    </row>
    <row r="422" spans="6:19" s="598" customFormat="1">
      <c r="F422" s="824"/>
      <c r="S422" s="843"/>
    </row>
    <row r="423" spans="6:19" s="598" customFormat="1">
      <c r="F423" s="824"/>
      <c r="S423" s="843"/>
    </row>
    <row r="424" spans="6:19" s="598" customFormat="1">
      <c r="F424" s="824"/>
      <c r="S424" s="843"/>
    </row>
    <row r="425" spans="6:19" s="598" customFormat="1">
      <c r="F425" s="824"/>
      <c r="S425" s="843"/>
    </row>
    <row r="426" spans="6:19" s="598" customFormat="1">
      <c r="F426" s="824"/>
      <c r="S426" s="843"/>
    </row>
    <row r="427" spans="6:19" s="598" customFormat="1">
      <c r="F427" s="824"/>
      <c r="S427" s="843"/>
    </row>
    <row r="428" spans="6:19" s="598" customFormat="1">
      <c r="F428" s="824"/>
      <c r="S428" s="843"/>
    </row>
    <row r="429" spans="6:19" s="598" customFormat="1">
      <c r="F429" s="824"/>
      <c r="S429" s="843"/>
    </row>
    <row r="430" spans="6:19" s="598" customFormat="1">
      <c r="F430" s="824"/>
      <c r="S430" s="843"/>
    </row>
    <row r="431" spans="6:19" s="598" customFormat="1">
      <c r="F431" s="824"/>
      <c r="S431" s="843"/>
    </row>
    <row r="432" spans="6:19" s="598" customFormat="1">
      <c r="F432" s="824"/>
      <c r="S432" s="843"/>
    </row>
    <row r="433" spans="6:19" s="598" customFormat="1">
      <c r="F433" s="824"/>
      <c r="S433" s="843"/>
    </row>
    <row r="434" spans="6:19" s="598" customFormat="1">
      <c r="F434" s="824"/>
      <c r="S434" s="843"/>
    </row>
    <row r="435" spans="6:19" s="598" customFormat="1">
      <c r="F435" s="824"/>
      <c r="S435" s="843"/>
    </row>
    <row r="436" spans="6:19" s="598" customFormat="1">
      <c r="F436" s="824"/>
      <c r="S436" s="843"/>
    </row>
    <row r="437" spans="6:19" s="598" customFormat="1">
      <c r="F437" s="824"/>
      <c r="S437" s="843"/>
    </row>
    <row r="438" spans="6:19" s="598" customFormat="1">
      <c r="F438" s="824"/>
      <c r="S438" s="843"/>
    </row>
    <row r="439" spans="6:19" s="598" customFormat="1">
      <c r="F439" s="824"/>
      <c r="S439" s="843"/>
    </row>
    <row r="440" spans="6:19" s="598" customFormat="1">
      <c r="F440" s="824"/>
      <c r="S440" s="843"/>
    </row>
    <row r="441" spans="6:19" s="598" customFormat="1">
      <c r="F441" s="824"/>
      <c r="S441" s="843"/>
    </row>
    <row r="442" spans="6:19" s="598" customFormat="1">
      <c r="F442" s="824"/>
      <c r="S442" s="843"/>
    </row>
    <row r="443" spans="6:19" s="598" customFormat="1">
      <c r="F443" s="824"/>
      <c r="S443" s="843"/>
    </row>
    <row r="444" spans="6:19" s="598" customFormat="1">
      <c r="F444" s="824"/>
      <c r="S444" s="843"/>
    </row>
    <row r="445" spans="6:19" s="598" customFormat="1">
      <c r="F445" s="824"/>
      <c r="S445" s="843"/>
    </row>
    <row r="446" spans="6:19" s="598" customFormat="1">
      <c r="F446" s="824"/>
      <c r="S446" s="843"/>
    </row>
    <row r="447" spans="6:19" s="598" customFormat="1">
      <c r="F447" s="824"/>
      <c r="S447" s="843"/>
    </row>
    <row r="448" spans="6:19" s="598" customFormat="1">
      <c r="F448" s="824"/>
      <c r="S448" s="843"/>
    </row>
    <row r="449" spans="6:19" s="598" customFormat="1">
      <c r="F449" s="824"/>
      <c r="S449" s="843"/>
    </row>
    <row r="450" spans="6:19" s="598" customFormat="1">
      <c r="F450" s="824"/>
      <c r="S450" s="843"/>
    </row>
    <row r="451" spans="6:19" s="598" customFormat="1">
      <c r="F451" s="824"/>
      <c r="S451" s="843"/>
    </row>
    <row r="452" spans="6:19" s="598" customFormat="1">
      <c r="F452" s="824"/>
      <c r="S452" s="843"/>
    </row>
    <row r="453" spans="6:19" s="598" customFormat="1">
      <c r="F453" s="824"/>
      <c r="S453" s="843"/>
    </row>
    <row r="454" spans="6:19" s="598" customFormat="1">
      <c r="F454" s="824"/>
      <c r="S454" s="843"/>
    </row>
    <row r="455" spans="6:19" s="598" customFormat="1">
      <c r="F455" s="824"/>
      <c r="S455" s="843"/>
    </row>
    <row r="456" spans="6:19" s="598" customFormat="1">
      <c r="F456" s="824"/>
      <c r="S456" s="843"/>
    </row>
    <row r="457" spans="6:19" s="598" customFormat="1">
      <c r="F457" s="824"/>
      <c r="S457" s="843"/>
    </row>
    <row r="458" spans="6:19" s="598" customFormat="1">
      <c r="F458" s="824"/>
      <c r="S458" s="843"/>
    </row>
    <row r="459" spans="6:19" s="598" customFormat="1">
      <c r="F459" s="824"/>
      <c r="S459" s="843"/>
    </row>
    <row r="460" spans="6:19" s="598" customFormat="1">
      <c r="F460" s="824"/>
      <c r="S460" s="843"/>
    </row>
    <row r="461" spans="6:19" s="598" customFormat="1">
      <c r="F461" s="824"/>
      <c r="S461" s="843"/>
    </row>
    <row r="462" spans="6:19" s="598" customFormat="1">
      <c r="F462" s="824"/>
      <c r="S462" s="843"/>
    </row>
    <row r="463" spans="6:19" s="598" customFormat="1">
      <c r="F463" s="824"/>
      <c r="S463" s="843"/>
    </row>
    <row r="464" spans="6:19" s="598" customFormat="1">
      <c r="F464" s="824"/>
      <c r="S464" s="843"/>
    </row>
    <row r="465" spans="6:19" s="598" customFormat="1">
      <c r="F465" s="824"/>
      <c r="S465" s="843"/>
    </row>
    <row r="466" spans="6:19" s="598" customFormat="1">
      <c r="F466" s="824"/>
      <c r="S466" s="843"/>
    </row>
    <row r="467" spans="6:19" s="598" customFormat="1">
      <c r="F467" s="824"/>
      <c r="S467" s="843"/>
    </row>
    <row r="468" spans="6:19" s="598" customFormat="1">
      <c r="F468" s="824"/>
      <c r="S468" s="843"/>
    </row>
    <row r="469" spans="6:19" s="598" customFormat="1">
      <c r="F469" s="824"/>
      <c r="S469" s="843"/>
    </row>
    <row r="470" spans="6:19" s="598" customFormat="1">
      <c r="F470" s="824"/>
      <c r="S470" s="843"/>
    </row>
    <row r="471" spans="6:19" s="598" customFormat="1">
      <c r="F471" s="824"/>
      <c r="S471" s="843"/>
    </row>
    <row r="472" spans="6:19" s="598" customFormat="1">
      <c r="F472" s="824"/>
      <c r="S472" s="843"/>
    </row>
    <row r="473" spans="6:19" s="598" customFormat="1">
      <c r="F473" s="824"/>
      <c r="S473" s="843"/>
    </row>
    <row r="474" spans="6:19" s="598" customFormat="1">
      <c r="F474" s="824"/>
      <c r="S474" s="843"/>
    </row>
    <row r="475" spans="6:19" s="598" customFormat="1">
      <c r="F475" s="824"/>
      <c r="S475" s="843"/>
    </row>
    <row r="476" spans="6:19" s="598" customFormat="1">
      <c r="F476" s="824"/>
      <c r="S476" s="843"/>
    </row>
    <row r="477" spans="6:19" s="598" customFormat="1">
      <c r="F477" s="824"/>
      <c r="S477" s="843"/>
    </row>
    <row r="478" spans="6:19" s="598" customFormat="1">
      <c r="F478" s="824"/>
      <c r="S478" s="843"/>
    </row>
    <row r="479" spans="6:19" s="598" customFormat="1">
      <c r="F479" s="824"/>
      <c r="S479" s="843"/>
    </row>
    <row r="480" spans="6:19" s="598" customFormat="1">
      <c r="F480" s="824"/>
      <c r="S480" s="843"/>
    </row>
    <row r="481" spans="6:19" s="598" customFormat="1">
      <c r="F481" s="824"/>
      <c r="S481" s="843"/>
    </row>
    <row r="482" spans="6:19" s="598" customFormat="1">
      <c r="F482" s="824"/>
      <c r="S482" s="843"/>
    </row>
    <row r="483" spans="6:19" s="598" customFormat="1">
      <c r="F483" s="824"/>
      <c r="S483" s="843"/>
    </row>
    <row r="484" spans="6:19" s="598" customFormat="1">
      <c r="F484" s="824"/>
      <c r="S484" s="843"/>
    </row>
    <row r="485" spans="6:19" s="598" customFormat="1">
      <c r="F485" s="824"/>
      <c r="S485" s="843"/>
    </row>
    <row r="486" spans="6:19" s="598" customFormat="1">
      <c r="F486" s="824"/>
      <c r="S486" s="843"/>
    </row>
    <row r="487" spans="6:19" s="598" customFormat="1">
      <c r="F487" s="824"/>
      <c r="S487" s="843"/>
    </row>
    <row r="488" spans="6:19" s="598" customFormat="1">
      <c r="F488" s="824"/>
      <c r="S488" s="843"/>
    </row>
    <row r="489" spans="6:19" s="598" customFormat="1">
      <c r="F489" s="824"/>
      <c r="S489" s="843"/>
    </row>
    <row r="490" spans="6:19" s="598" customFormat="1">
      <c r="F490" s="824"/>
      <c r="S490" s="843"/>
    </row>
    <row r="491" spans="6:19" s="598" customFormat="1">
      <c r="F491" s="824"/>
      <c r="S491" s="843"/>
    </row>
    <row r="492" spans="6:19" s="598" customFormat="1">
      <c r="F492" s="824"/>
      <c r="S492" s="843"/>
    </row>
    <row r="493" spans="6:19" s="598" customFormat="1">
      <c r="F493" s="824"/>
      <c r="S493" s="843"/>
    </row>
    <row r="494" spans="6:19" s="598" customFormat="1">
      <c r="F494" s="824"/>
      <c r="S494" s="843"/>
    </row>
    <row r="495" spans="6:19" s="598" customFormat="1">
      <c r="F495" s="824"/>
      <c r="S495" s="843"/>
    </row>
    <row r="496" spans="6:19" s="598" customFormat="1">
      <c r="F496" s="824"/>
      <c r="S496" s="843"/>
    </row>
    <row r="497" spans="6:19" s="598" customFormat="1">
      <c r="F497" s="824"/>
      <c r="S497" s="843"/>
    </row>
    <row r="498" spans="6:19" s="598" customFormat="1">
      <c r="F498" s="824"/>
      <c r="S498" s="843"/>
    </row>
    <row r="499" spans="6:19" s="598" customFormat="1">
      <c r="F499" s="824"/>
      <c r="S499" s="843"/>
    </row>
    <row r="500" spans="6:19" s="598" customFormat="1">
      <c r="F500" s="824"/>
      <c r="S500" s="843"/>
    </row>
    <row r="501" spans="6:19" s="598" customFormat="1">
      <c r="F501" s="824"/>
      <c r="S501" s="843"/>
    </row>
    <row r="502" spans="6:19" s="598" customFormat="1">
      <c r="F502" s="824"/>
      <c r="S502" s="843"/>
    </row>
    <row r="503" spans="6:19" s="598" customFormat="1">
      <c r="F503" s="824"/>
      <c r="S503" s="843"/>
    </row>
    <row r="504" spans="6:19" s="598" customFormat="1">
      <c r="F504" s="824"/>
      <c r="S504" s="843"/>
    </row>
    <row r="505" spans="6:19" s="598" customFormat="1">
      <c r="F505" s="824"/>
      <c r="S505" s="843"/>
    </row>
    <row r="506" spans="6:19" s="598" customFormat="1">
      <c r="F506" s="824"/>
      <c r="S506" s="843"/>
    </row>
    <row r="507" spans="6:19" s="598" customFormat="1">
      <c r="F507" s="824"/>
      <c r="S507" s="843"/>
    </row>
    <row r="508" spans="6:19" s="598" customFormat="1">
      <c r="F508" s="824"/>
      <c r="S508" s="843"/>
    </row>
    <row r="509" spans="6:19" s="598" customFormat="1">
      <c r="F509" s="824"/>
      <c r="S509" s="843"/>
    </row>
    <row r="510" spans="6:19" s="598" customFormat="1">
      <c r="F510" s="824"/>
      <c r="S510" s="843"/>
    </row>
    <row r="511" spans="6:19" s="598" customFormat="1">
      <c r="F511" s="824"/>
      <c r="S511" s="843"/>
    </row>
    <row r="512" spans="6:19" s="598" customFormat="1">
      <c r="F512" s="824"/>
      <c r="S512" s="843"/>
    </row>
    <row r="513" spans="6:19" s="598" customFormat="1">
      <c r="F513" s="824"/>
      <c r="S513" s="843"/>
    </row>
    <row r="514" spans="6:19" s="598" customFormat="1">
      <c r="F514" s="824"/>
      <c r="S514" s="843"/>
    </row>
    <row r="515" spans="6:19" s="598" customFormat="1">
      <c r="F515" s="824"/>
      <c r="S515" s="843"/>
    </row>
    <row r="516" spans="6:19" s="598" customFormat="1">
      <c r="F516" s="824"/>
      <c r="S516" s="843"/>
    </row>
    <row r="517" spans="6:19" s="598" customFormat="1">
      <c r="F517" s="824"/>
      <c r="S517" s="843"/>
    </row>
    <row r="518" spans="6:19" s="598" customFormat="1">
      <c r="F518" s="824"/>
      <c r="S518" s="843"/>
    </row>
    <row r="519" spans="6:19" s="598" customFormat="1">
      <c r="F519" s="824"/>
      <c r="S519" s="843"/>
    </row>
    <row r="520" spans="6:19" s="598" customFormat="1">
      <c r="F520" s="824"/>
      <c r="S520" s="843"/>
    </row>
    <row r="521" spans="6:19" s="598" customFormat="1">
      <c r="F521" s="824"/>
      <c r="S521" s="843"/>
    </row>
    <row r="522" spans="6:19" s="598" customFormat="1">
      <c r="F522" s="824"/>
      <c r="S522" s="843"/>
    </row>
    <row r="523" spans="6:19" s="598" customFormat="1">
      <c r="F523" s="824"/>
      <c r="S523" s="843"/>
    </row>
    <row r="524" spans="6:19" s="598" customFormat="1">
      <c r="F524" s="824"/>
      <c r="S524" s="843"/>
    </row>
    <row r="525" spans="6:19" s="598" customFormat="1">
      <c r="F525" s="824"/>
      <c r="S525" s="843"/>
    </row>
    <row r="526" spans="6:19" s="598" customFormat="1">
      <c r="F526" s="824"/>
      <c r="S526" s="843"/>
    </row>
    <row r="527" spans="6:19" s="598" customFormat="1">
      <c r="F527" s="824"/>
      <c r="S527" s="843"/>
    </row>
    <row r="528" spans="6:19" s="598" customFormat="1">
      <c r="F528" s="824"/>
      <c r="S528" s="843"/>
    </row>
    <row r="529" spans="6:19" s="598" customFormat="1">
      <c r="F529" s="824"/>
      <c r="S529" s="843"/>
    </row>
    <row r="530" spans="6:19" s="598" customFormat="1">
      <c r="F530" s="824"/>
      <c r="S530" s="843"/>
    </row>
    <row r="531" spans="6:19" s="598" customFormat="1">
      <c r="F531" s="824"/>
      <c r="S531" s="843"/>
    </row>
    <row r="532" spans="6:19" s="598" customFormat="1">
      <c r="F532" s="824"/>
      <c r="S532" s="843"/>
    </row>
    <row r="533" spans="6:19" s="598" customFormat="1">
      <c r="F533" s="824"/>
      <c r="S533" s="843"/>
    </row>
    <row r="534" spans="6:19" s="598" customFormat="1">
      <c r="F534" s="824"/>
      <c r="S534" s="843"/>
    </row>
    <row r="535" spans="6:19" s="598" customFormat="1">
      <c r="F535" s="824"/>
      <c r="S535" s="843"/>
    </row>
    <row r="536" spans="6:19" s="598" customFormat="1">
      <c r="F536" s="824"/>
      <c r="S536" s="843"/>
    </row>
    <row r="537" spans="6:19" s="598" customFormat="1">
      <c r="F537" s="824"/>
      <c r="S537" s="843"/>
    </row>
    <row r="538" spans="6:19" s="598" customFormat="1">
      <c r="F538" s="824"/>
      <c r="S538" s="843"/>
    </row>
    <row r="539" spans="6:19" s="598" customFormat="1">
      <c r="F539" s="824"/>
      <c r="S539" s="843"/>
    </row>
    <row r="540" spans="6:19" s="598" customFormat="1">
      <c r="F540" s="824"/>
      <c r="S540" s="843"/>
    </row>
    <row r="541" spans="6:19" s="598" customFormat="1">
      <c r="F541" s="824"/>
      <c r="S541" s="843"/>
    </row>
    <row r="542" spans="6:19" s="598" customFormat="1">
      <c r="F542" s="824"/>
      <c r="S542" s="843"/>
    </row>
    <row r="543" spans="6:19" s="598" customFormat="1">
      <c r="F543" s="824"/>
      <c r="S543" s="843"/>
    </row>
    <row r="544" spans="6:19" s="598" customFormat="1">
      <c r="F544" s="824"/>
      <c r="S544" s="843"/>
    </row>
    <row r="545" spans="6:19" s="598" customFormat="1">
      <c r="F545" s="824"/>
      <c r="S545" s="843"/>
    </row>
    <row r="546" spans="6:19" s="598" customFormat="1">
      <c r="F546" s="824"/>
      <c r="S546" s="843"/>
    </row>
    <row r="547" spans="6:19" s="598" customFormat="1">
      <c r="F547" s="824"/>
      <c r="S547" s="843"/>
    </row>
    <row r="548" spans="6:19" s="598" customFormat="1">
      <c r="F548" s="824"/>
      <c r="S548" s="843"/>
    </row>
    <row r="549" spans="6:19" s="598" customFormat="1">
      <c r="F549" s="824"/>
      <c r="S549" s="843"/>
    </row>
    <row r="550" spans="6:19" s="598" customFormat="1">
      <c r="F550" s="824"/>
      <c r="S550" s="843"/>
    </row>
    <row r="551" spans="6:19" s="598" customFormat="1">
      <c r="F551" s="824"/>
      <c r="S551" s="843"/>
    </row>
    <row r="552" spans="6:19" s="598" customFormat="1">
      <c r="F552" s="824"/>
      <c r="S552" s="843"/>
    </row>
    <row r="553" spans="6:19" s="598" customFormat="1">
      <c r="F553" s="824"/>
      <c r="S553" s="843"/>
    </row>
    <row r="554" spans="6:19" s="598" customFormat="1">
      <c r="F554" s="824"/>
      <c r="S554" s="843"/>
    </row>
    <row r="555" spans="6:19" s="598" customFormat="1">
      <c r="F555" s="824"/>
      <c r="S555" s="843"/>
    </row>
    <row r="556" spans="6:19" s="598" customFormat="1">
      <c r="F556" s="824"/>
      <c r="S556" s="843"/>
    </row>
    <row r="557" spans="6:19" s="598" customFormat="1">
      <c r="F557" s="824"/>
      <c r="S557" s="843"/>
    </row>
    <row r="558" spans="6:19" s="598" customFormat="1">
      <c r="F558" s="824"/>
      <c r="S558" s="843"/>
    </row>
    <row r="559" spans="6:19" s="598" customFormat="1">
      <c r="F559" s="824"/>
      <c r="S559" s="843"/>
    </row>
    <row r="560" spans="6:19" s="598" customFormat="1">
      <c r="F560" s="824"/>
      <c r="S560" s="843"/>
    </row>
    <row r="561" spans="6:19" s="598" customFormat="1">
      <c r="F561" s="824"/>
      <c r="S561" s="843"/>
    </row>
    <row r="562" spans="6:19" s="598" customFormat="1">
      <c r="F562" s="824"/>
      <c r="S562" s="843"/>
    </row>
    <row r="563" spans="6:19" s="598" customFormat="1">
      <c r="F563" s="824"/>
      <c r="S563" s="843"/>
    </row>
    <row r="564" spans="6:19" s="598" customFormat="1">
      <c r="F564" s="824"/>
      <c r="S564" s="843"/>
    </row>
    <row r="565" spans="6:19" s="598" customFormat="1">
      <c r="F565" s="824"/>
      <c r="S565" s="843"/>
    </row>
    <row r="566" spans="6:19" s="598" customFormat="1">
      <c r="F566" s="824"/>
      <c r="S566" s="843"/>
    </row>
    <row r="567" spans="6:19" s="598" customFormat="1">
      <c r="F567" s="824"/>
      <c r="S567" s="843"/>
    </row>
    <row r="568" spans="6:19" s="598" customFormat="1">
      <c r="F568" s="824"/>
      <c r="S568" s="843"/>
    </row>
    <row r="569" spans="6:19" s="598" customFormat="1">
      <c r="F569" s="824"/>
      <c r="S569" s="843"/>
    </row>
    <row r="570" spans="6:19" s="598" customFormat="1">
      <c r="F570" s="824"/>
      <c r="S570" s="843"/>
    </row>
    <row r="571" spans="6:19" s="598" customFormat="1">
      <c r="F571" s="824"/>
      <c r="S571" s="843"/>
    </row>
    <row r="572" spans="6:19" s="598" customFormat="1">
      <c r="F572" s="824"/>
      <c r="S572" s="843"/>
    </row>
    <row r="573" spans="6:19" s="598" customFormat="1">
      <c r="F573" s="824"/>
      <c r="S573" s="843"/>
    </row>
    <row r="574" spans="6:19" s="598" customFormat="1">
      <c r="F574" s="824"/>
      <c r="S574" s="843"/>
    </row>
    <row r="575" spans="6:19" s="598" customFormat="1">
      <c r="F575" s="824"/>
      <c r="S575" s="843"/>
    </row>
    <row r="576" spans="6:19" s="598" customFormat="1">
      <c r="F576" s="824"/>
      <c r="S576" s="843"/>
    </row>
    <row r="577" spans="6:19" s="598" customFormat="1">
      <c r="F577" s="824"/>
      <c r="S577" s="843"/>
    </row>
    <row r="578" spans="6:19" s="598" customFormat="1">
      <c r="F578" s="824"/>
      <c r="S578" s="843"/>
    </row>
    <row r="579" spans="6:19" s="598" customFormat="1">
      <c r="F579" s="824"/>
      <c r="S579" s="843"/>
    </row>
    <row r="580" spans="6:19" s="598" customFormat="1">
      <c r="F580" s="824"/>
      <c r="S580" s="843"/>
    </row>
    <row r="581" spans="6:19" s="598" customFormat="1">
      <c r="F581" s="824"/>
      <c r="S581" s="843"/>
    </row>
    <row r="582" spans="6:19" s="598" customFormat="1">
      <c r="F582" s="824"/>
      <c r="S582" s="843"/>
    </row>
    <row r="583" spans="6:19" s="598" customFormat="1">
      <c r="F583" s="824"/>
      <c r="S583" s="843"/>
    </row>
    <row r="584" spans="6:19" s="598" customFormat="1">
      <c r="F584" s="824"/>
      <c r="S584" s="843"/>
    </row>
    <row r="585" spans="6:19" s="598" customFormat="1">
      <c r="F585" s="824"/>
      <c r="S585" s="843"/>
    </row>
    <row r="586" spans="6:19" s="598" customFormat="1">
      <c r="F586" s="824"/>
      <c r="S586" s="843"/>
    </row>
    <row r="587" spans="6:19" s="598" customFormat="1">
      <c r="F587" s="824"/>
      <c r="S587" s="843"/>
    </row>
    <row r="588" spans="6:19" s="598" customFormat="1">
      <c r="F588" s="824"/>
      <c r="S588" s="843"/>
    </row>
    <row r="589" spans="6:19" s="598" customFormat="1">
      <c r="F589" s="824"/>
      <c r="S589" s="843"/>
    </row>
    <row r="590" spans="6:19" s="598" customFormat="1">
      <c r="F590" s="824"/>
      <c r="S590" s="843"/>
    </row>
    <row r="591" spans="6:19" s="598" customFormat="1">
      <c r="F591" s="824"/>
      <c r="S591" s="843"/>
    </row>
    <row r="592" spans="6:19" s="598" customFormat="1">
      <c r="F592" s="824"/>
      <c r="S592" s="843"/>
    </row>
    <row r="593" spans="6:19" s="598" customFormat="1">
      <c r="F593" s="824"/>
      <c r="S593" s="843"/>
    </row>
    <row r="594" spans="6:19" s="598" customFormat="1">
      <c r="F594" s="824"/>
      <c r="S594" s="843"/>
    </row>
    <row r="595" spans="6:19" s="598" customFormat="1">
      <c r="F595" s="824"/>
      <c r="S595" s="843"/>
    </row>
    <row r="596" spans="6:19" s="598" customFormat="1">
      <c r="F596" s="824"/>
      <c r="S596" s="843"/>
    </row>
    <row r="597" spans="6:19" s="598" customFormat="1">
      <c r="F597" s="824"/>
      <c r="S597" s="843"/>
    </row>
    <row r="598" spans="6:19" s="598" customFormat="1">
      <c r="F598" s="824"/>
      <c r="S598" s="843"/>
    </row>
    <row r="599" spans="6:19" s="598" customFormat="1">
      <c r="F599" s="824"/>
      <c r="S599" s="843"/>
    </row>
    <row r="600" spans="6:19" s="598" customFormat="1">
      <c r="F600" s="824"/>
      <c r="S600" s="843"/>
    </row>
    <row r="601" spans="6:19" s="598" customFormat="1">
      <c r="F601" s="824"/>
      <c r="S601" s="843"/>
    </row>
    <row r="602" spans="6:19" s="598" customFormat="1">
      <c r="F602" s="824"/>
      <c r="S602" s="843"/>
    </row>
    <row r="603" spans="6:19" s="598" customFormat="1">
      <c r="F603" s="824"/>
      <c r="S603" s="843"/>
    </row>
    <row r="604" spans="6:19" s="598" customFormat="1">
      <c r="F604" s="824"/>
      <c r="S604" s="843"/>
    </row>
    <row r="605" spans="6:19" s="598" customFormat="1">
      <c r="F605" s="824"/>
      <c r="S605" s="843"/>
    </row>
    <row r="606" spans="6:19" s="598" customFormat="1">
      <c r="F606" s="824"/>
      <c r="S606" s="843"/>
    </row>
    <row r="607" spans="6:19" s="598" customFormat="1">
      <c r="F607" s="824"/>
      <c r="S607" s="843"/>
    </row>
    <row r="608" spans="6:19" s="598" customFormat="1">
      <c r="F608" s="824"/>
      <c r="S608" s="843"/>
    </row>
    <row r="609" spans="6:19" s="598" customFormat="1">
      <c r="F609" s="824"/>
      <c r="S609" s="843"/>
    </row>
    <row r="610" spans="6:19" s="598" customFormat="1">
      <c r="F610" s="824"/>
      <c r="S610" s="843"/>
    </row>
    <row r="611" spans="6:19" s="598" customFormat="1">
      <c r="F611" s="824"/>
      <c r="S611" s="843"/>
    </row>
    <row r="612" spans="6:19" s="598" customFormat="1">
      <c r="F612" s="824"/>
      <c r="S612" s="843"/>
    </row>
    <row r="613" spans="6:19" s="598" customFormat="1">
      <c r="F613" s="824"/>
      <c r="S613" s="843"/>
    </row>
    <row r="614" spans="6:19" s="598" customFormat="1">
      <c r="F614" s="824"/>
      <c r="S614" s="843"/>
    </row>
    <row r="615" spans="6:19" s="598" customFormat="1">
      <c r="F615" s="824"/>
      <c r="S615" s="843"/>
    </row>
    <row r="616" spans="6:19" s="598" customFormat="1">
      <c r="F616" s="824"/>
      <c r="S616" s="843"/>
    </row>
    <row r="617" spans="6:19" s="598" customFormat="1">
      <c r="F617" s="824"/>
      <c r="S617" s="843"/>
    </row>
    <row r="618" spans="6:19" s="598" customFormat="1">
      <c r="F618" s="824"/>
      <c r="S618" s="843"/>
    </row>
    <row r="619" spans="6:19" s="598" customFormat="1">
      <c r="F619" s="824"/>
      <c r="S619" s="843"/>
    </row>
    <row r="620" spans="6:19" s="598" customFormat="1">
      <c r="F620" s="824"/>
      <c r="S620" s="843"/>
    </row>
    <row r="621" spans="6:19" s="598" customFormat="1">
      <c r="F621" s="824"/>
      <c r="S621" s="843"/>
    </row>
    <row r="622" spans="6:19" s="598" customFormat="1">
      <c r="F622" s="824"/>
      <c r="S622" s="843"/>
    </row>
    <row r="623" spans="6:19" s="598" customFormat="1">
      <c r="F623" s="824"/>
      <c r="S623" s="843"/>
    </row>
    <row r="624" spans="6:19" s="598" customFormat="1">
      <c r="F624" s="824"/>
      <c r="S624" s="843"/>
    </row>
    <row r="625" spans="6:19" s="598" customFormat="1">
      <c r="F625" s="824"/>
      <c r="S625" s="843"/>
    </row>
    <row r="626" spans="6:19" s="598" customFormat="1">
      <c r="F626" s="824"/>
      <c r="S626" s="843"/>
    </row>
    <row r="627" spans="6:19" s="598" customFormat="1">
      <c r="F627" s="824"/>
      <c r="S627" s="843"/>
    </row>
    <row r="628" spans="6:19" s="598" customFormat="1">
      <c r="F628" s="824"/>
      <c r="S628" s="843"/>
    </row>
    <row r="629" spans="6:19" s="598" customFormat="1">
      <c r="F629" s="824"/>
      <c r="S629" s="843"/>
    </row>
    <row r="630" spans="6:19" s="598" customFormat="1">
      <c r="F630" s="824"/>
      <c r="S630" s="843"/>
    </row>
    <row r="631" spans="6:19" s="598" customFormat="1">
      <c r="F631" s="824"/>
      <c r="S631" s="843"/>
    </row>
    <row r="632" spans="6:19" s="598" customFormat="1">
      <c r="F632" s="824"/>
      <c r="S632" s="843"/>
    </row>
    <row r="633" spans="6:19" s="598" customFormat="1">
      <c r="F633" s="824"/>
      <c r="S633" s="843"/>
    </row>
    <row r="634" spans="6:19" s="598" customFormat="1">
      <c r="F634" s="824"/>
      <c r="S634" s="843"/>
    </row>
    <row r="635" spans="6:19" s="598" customFormat="1">
      <c r="F635" s="824"/>
      <c r="S635" s="843"/>
    </row>
    <row r="636" spans="6:19" s="598" customFormat="1">
      <c r="F636" s="824"/>
      <c r="S636" s="843"/>
    </row>
    <row r="637" spans="6:19" s="598" customFormat="1">
      <c r="F637" s="824"/>
      <c r="S637" s="843"/>
    </row>
    <row r="638" spans="6:19" s="598" customFormat="1">
      <c r="F638" s="824"/>
      <c r="S638" s="843"/>
    </row>
    <row r="639" spans="6:19" s="598" customFormat="1">
      <c r="F639" s="824"/>
      <c r="S639" s="843"/>
    </row>
    <row r="640" spans="6:19" s="598" customFormat="1">
      <c r="F640" s="824"/>
      <c r="S640" s="843"/>
    </row>
    <row r="641" spans="6:19" s="598" customFormat="1">
      <c r="F641" s="824"/>
      <c r="S641" s="843"/>
    </row>
    <row r="642" spans="6:19" s="598" customFormat="1">
      <c r="F642" s="824"/>
      <c r="S642" s="843"/>
    </row>
    <row r="643" spans="6:19" s="598" customFormat="1">
      <c r="F643" s="824"/>
      <c r="S643" s="843"/>
    </row>
    <row r="644" spans="6:19" s="598" customFormat="1">
      <c r="F644" s="824"/>
      <c r="S644" s="843"/>
    </row>
    <row r="645" spans="6:19" s="598" customFormat="1">
      <c r="F645" s="824"/>
      <c r="S645" s="843"/>
    </row>
    <row r="646" spans="6:19" s="598" customFormat="1">
      <c r="F646" s="824"/>
      <c r="S646" s="843"/>
    </row>
    <row r="647" spans="6:19" s="598" customFormat="1">
      <c r="F647" s="824"/>
      <c r="S647" s="843"/>
    </row>
    <row r="648" spans="6:19" s="598" customFormat="1">
      <c r="F648" s="824"/>
      <c r="S648" s="843"/>
    </row>
    <row r="649" spans="6:19" s="598" customFormat="1">
      <c r="F649" s="824"/>
      <c r="S649" s="843"/>
    </row>
    <row r="650" spans="6:19" s="598" customFormat="1">
      <c r="F650" s="824"/>
      <c r="S650" s="843"/>
    </row>
    <row r="651" spans="6:19" s="598" customFormat="1">
      <c r="F651" s="824"/>
      <c r="S651" s="843"/>
    </row>
    <row r="652" spans="6:19" s="598" customFormat="1">
      <c r="F652" s="824"/>
      <c r="S652" s="843"/>
    </row>
    <row r="653" spans="6:19" s="598" customFormat="1">
      <c r="F653" s="824"/>
      <c r="S653" s="843"/>
    </row>
    <row r="654" spans="6:19" s="598" customFormat="1">
      <c r="F654" s="824"/>
      <c r="S654" s="843"/>
    </row>
    <row r="655" spans="6:19" s="598" customFormat="1">
      <c r="F655" s="824"/>
      <c r="S655" s="843"/>
    </row>
    <row r="656" spans="6:19" s="598" customFormat="1">
      <c r="F656" s="824"/>
      <c r="S656" s="843"/>
    </row>
    <row r="657" spans="6:19" s="598" customFormat="1">
      <c r="F657" s="824"/>
      <c r="S657" s="843"/>
    </row>
    <row r="658" spans="6:19" s="598" customFormat="1">
      <c r="F658" s="824"/>
      <c r="S658" s="843"/>
    </row>
    <row r="659" spans="6:19" s="598" customFormat="1">
      <c r="F659" s="824"/>
      <c r="S659" s="843"/>
    </row>
    <row r="660" spans="6:19" s="598" customFormat="1">
      <c r="F660" s="824"/>
      <c r="S660" s="843"/>
    </row>
    <row r="661" spans="6:19" s="598" customFormat="1">
      <c r="F661" s="824"/>
      <c r="S661" s="843"/>
    </row>
    <row r="662" spans="6:19" s="598" customFormat="1">
      <c r="F662" s="824"/>
      <c r="S662" s="843"/>
    </row>
    <row r="663" spans="6:19" s="598" customFormat="1">
      <c r="F663" s="824"/>
      <c r="S663" s="843"/>
    </row>
    <row r="664" spans="6:19" s="598" customFormat="1">
      <c r="F664" s="824"/>
      <c r="S664" s="843"/>
    </row>
    <row r="665" spans="6:19" s="598" customFormat="1">
      <c r="F665" s="824"/>
      <c r="S665" s="843"/>
    </row>
    <row r="666" spans="6:19" s="598" customFormat="1">
      <c r="F666" s="824"/>
      <c r="S666" s="843"/>
    </row>
    <row r="667" spans="6:19" s="598" customFormat="1">
      <c r="F667" s="824"/>
      <c r="S667" s="843"/>
    </row>
    <row r="668" spans="6:19" s="598" customFormat="1">
      <c r="F668" s="824"/>
      <c r="S668" s="843"/>
    </row>
    <row r="669" spans="6:19" s="598" customFormat="1">
      <c r="F669" s="824"/>
      <c r="S669" s="843"/>
    </row>
    <row r="670" spans="6:19" s="598" customFormat="1">
      <c r="F670" s="824"/>
      <c r="S670" s="843"/>
    </row>
    <row r="671" spans="6:19" s="598" customFormat="1">
      <c r="F671" s="824"/>
      <c r="S671" s="843"/>
    </row>
    <row r="672" spans="6:19" s="598" customFormat="1">
      <c r="F672" s="824"/>
      <c r="S672" s="843"/>
    </row>
    <row r="673" spans="6:19" s="598" customFormat="1">
      <c r="F673" s="824"/>
      <c r="S673" s="843"/>
    </row>
    <row r="674" spans="6:19" s="598" customFormat="1">
      <c r="F674" s="824"/>
      <c r="S674" s="843"/>
    </row>
    <row r="675" spans="6:19" s="598" customFormat="1">
      <c r="F675" s="824"/>
      <c r="S675" s="843"/>
    </row>
    <row r="676" spans="6:19" s="598" customFormat="1">
      <c r="F676" s="824"/>
      <c r="S676" s="843"/>
    </row>
    <row r="677" spans="6:19" s="598" customFormat="1">
      <c r="F677" s="824"/>
      <c r="S677" s="843"/>
    </row>
    <row r="678" spans="6:19" s="598" customFormat="1">
      <c r="F678" s="824"/>
      <c r="S678" s="843"/>
    </row>
    <row r="679" spans="6:19" s="598" customFormat="1">
      <c r="F679" s="824"/>
      <c r="S679" s="843"/>
    </row>
    <row r="680" spans="6:19" s="598" customFormat="1">
      <c r="F680" s="824"/>
      <c r="S680" s="843"/>
    </row>
    <row r="681" spans="6:19" s="598" customFormat="1">
      <c r="F681" s="824"/>
      <c r="S681" s="843"/>
    </row>
    <row r="682" spans="6:19" s="598" customFormat="1">
      <c r="F682" s="824"/>
      <c r="S682" s="843"/>
    </row>
    <row r="683" spans="6:19" s="598" customFormat="1">
      <c r="F683" s="824"/>
      <c r="S683" s="843"/>
    </row>
    <row r="684" spans="6:19" s="598" customFormat="1">
      <c r="F684" s="824"/>
      <c r="S684" s="843"/>
    </row>
    <row r="685" spans="6:19" s="598" customFormat="1">
      <c r="F685" s="824"/>
      <c r="S685" s="843"/>
    </row>
    <row r="686" spans="6:19" s="598" customFormat="1">
      <c r="F686" s="824"/>
      <c r="S686" s="843"/>
    </row>
    <row r="687" spans="6:19" s="598" customFormat="1">
      <c r="F687" s="824"/>
      <c r="S687" s="843"/>
    </row>
    <row r="688" spans="6:19" s="598" customFormat="1">
      <c r="F688" s="824"/>
      <c r="S688" s="843"/>
    </row>
    <row r="689" spans="6:19" s="598" customFormat="1">
      <c r="F689" s="824"/>
      <c r="S689" s="843"/>
    </row>
    <row r="690" spans="6:19" s="598" customFormat="1">
      <c r="F690" s="824"/>
      <c r="S690" s="843"/>
    </row>
    <row r="691" spans="6:19" s="598" customFormat="1">
      <c r="F691" s="824"/>
      <c r="S691" s="843"/>
    </row>
    <row r="692" spans="6:19" s="598" customFormat="1">
      <c r="F692" s="824"/>
      <c r="S692" s="843"/>
    </row>
    <row r="693" spans="6:19" s="598" customFormat="1">
      <c r="F693" s="824"/>
      <c r="S693" s="843"/>
    </row>
    <row r="694" spans="6:19" s="598" customFormat="1">
      <c r="F694" s="824"/>
      <c r="S694" s="843"/>
    </row>
    <row r="695" spans="6:19" s="598" customFormat="1">
      <c r="F695" s="824"/>
      <c r="S695" s="843"/>
    </row>
    <row r="696" spans="6:19" s="598" customFormat="1">
      <c r="F696" s="824"/>
      <c r="S696" s="843"/>
    </row>
    <row r="697" spans="6:19" s="598" customFormat="1">
      <c r="F697" s="824"/>
      <c r="S697" s="843"/>
    </row>
    <row r="698" spans="6:19" s="598" customFormat="1">
      <c r="F698" s="824"/>
      <c r="S698" s="843"/>
    </row>
    <row r="699" spans="6:19" s="598" customFormat="1">
      <c r="F699" s="824"/>
      <c r="S699" s="843"/>
    </row>
    <row r="700" spans="6:19" s="598" customFormat="1">
      <c r="F700" s="824"/>
      <c r="S700" s="843"/>
    </row>
    <row r="701" spans="6:19" s="598" customFormat="1">
      <c r="F701" s="824"/>
      <c r="S701" s="843"/>
    </row>
    <row r="702" spans="6:19" s="598" customFormat="1">
      <c r="F702" s="824"/>
      <c r="S702" s="843"/>
    </row>
    <row r="703" spans="6:19" s="598" customFormat="1">
      <c r="F703" s="824"/>
      <c r="S703" s="843"/>
    </row>
    <row r="704" spans="6:19" s="598" customFormat="1">
      <c r="F704" s="824"/>
      <c r="S704" s="843"/>
    </row>
    <row r="705" spans="6:19" s="598" customFormat="1">
      <c r="F705" s="824"/>
      <c r="S705" s="843"/>
    </row>
    <row r="706" spans="6:19" s="598" customFormat="1">
      <c r="F706" s="824"/>
      <c r="S706" s="843"/>
    </row>
    <row r="707" spans="6:19" s="598" customFormat="1">
      <c r="F707" s="824"/>
      <c r="S707" s="843"/>
    </row>
    <row r="708" spans="6:19" s="598" customFormat="1">
      <c r="F708" s="824"/>
      <c r="S708" s="843"/>
    </row>
    <row r="709" spans="6:19" s="598" customFormat="1">
      <c r="F709" s="824"/>
      <c r="S709" s="843"/>
    </row>
    <row r="710" spans="6:19" s="598" customFormat="1">
      <c r="F710" s="824"/>
      <c r="S710" s="843"/>
    </row>
    <row r="711" spans="6:19" s="598" customFormat="1">
      <c r="F711" s="824"/>
      <c r="S711" s="843"/>
    </row>
    <row r="712" spans="6:19" s="598" customFormat="1">
      <c r="F712" s="824"/>
      <c r="S712" s="843"/>
    </row>
    <row r="713" spans="6:19" s="598" customFormat="1">
      <c r="F713" s="824"/>
      <c r="S713" s="843"/>
    </row>
    <row r="714" spans="6:19" s="598" customFormat="1">
      <c r="F714" s="824"/>
      <c r="S714" s="843"/>
    </row>
    <row r="715" spans="6:19" s="598" customFormat="1">
      <c r="F715" s="824"/>
      <c r="S715" s="843"/>
    </row>
    <row r="716" spans="6:19" s="598" customFormat="1">
      <c r="F716" s="824"/>
      <c r="S716" s="843"/>
    </row>
    <row r="717" spans="6:19" s="598" customFormat="1">
      <c r="F717" s="824"/>
      <c r="S717" s="843"/>
    </row>
    <row r="718" spans="6:19" s="598" customFormat="1">
      <c r="F718" s="824"/>
      <c r="S718" s="843"/>
    </row>
    <row r="719" spans="6:19" s="598" customFormat="1">
      <c r="F719" s="824"/>
      <c r="S719" s="843"/>
    </row>
    <row r="720" spans="6:19" s="598" customFormat="1">
      <c r="F720" s="824"/>
      <c r="S720" s="843"/>
    </row>
    <row r="721" spans="6:19" s="598" customFormat="1">
      <c r="F721" s="824"/>
      <c r="S721" s="843"/>
    </row>
    <row r="722" spans="6:19" s="598" customFormat="1">
      <c r="F722" s="824"/>
      <c r="S722" s="843"/>
    </row>
    <row r="723" spans="6:19" s="598" customFormat="1">
      <c r="F723" s="824"/>
      <c r="S723" s="843"/>
    </row>
    <row r="724" spans="6:19" s="598" customFormat="1">
      <c r="F724" s="824"/>
      <c r="S724" s="843"/>
    </row>
    <row r="725" spans="6:19" s="598" customFormat="1">
      <c r="F725" s="824"/>
      <c r="S725" s="843"/>
    </row>
    <row r="726" spans="6:19" s="598" customFormat="1">
      <c r="F726" s="824"/>
      <c r="S726" s="843"/>
    </row>
    <row r="727" spans="6:19" s="598" customFormat="1">
      <c r="F727" s="824"/>
      <c r="S727" s="843"/>
    </row>
    <row r="728" spans="6:19" s="598" customFormat="1">
      <c r="F728" s="824"/>
      <c r="S728" s="843"/>
    </row>
    <row r="729" spans="6:19" s="598" customFormat="1">
      <c r="F729" s="824"/>
      <c r="S729" s="843"/>
    </row>
    <row r="730" spans="6:19" s="598" customFormat="1">
      <c r="F730" s="824"/>
      <c r="S730" s="843"/>
    </row>
    <row r="731" spans="6:19" s="598" customFormat="1">
      <c r="F731" s="824"/>
      <c r="S731" s="843"/>
    </row>
    <row r="732" spans="6:19" s="598" customFormat="1">
      <c r="F732" s="824"/>
      <c r="S732" s="843"/>
    </row>
    <row r="733" spans="6:19" s="598" customFormat="1">
      <c r="F733" s="824"/>
      <c r="S733" s="843"/>
    </row>
    <row r="734" spans="6:19" s="598" customFormat="1">
      <c r="F734" s="824"/>
      <c r="S734" s="843"/>
    </row>
    <row r="735" spans="6:19" s="598" customFormat="1">
      <c r="F735" s="824"/>
      <c r="S735" s="843"/>
    </row>
    <row r="736" spans="6:19" s="598" customFormat="1">
      <c r="F736" s="824"/>
      <c r="S736" s="843"/>
    </row>
    <row r="737" spans="6:19" s="598" customFormat="1">
      <c r="F737" s="824"/>
      <c r="S737" s="843"/>
    </row>
    <row r="738" spans="6:19" s="598" customFormat="1">
      <c r="F738" s="824"/>
      <c r="S738" s="843"/>
    </row>
    <row r="739" spans="6:19" s="598" customFormat="1">
      <c r="F739" s="824"/>
      <c r="S739" s="843"/>
    </row>
    <row r="740" spans="6:19" s="598" customFormat="1">
      <c r="F740" s="824"/>
      <c r="S740" s="843"/>
    </row>
    <row r="741" spans="6:19" s="598" customFormat="1">
      <c r="F741" s="824"/>
      <c r="S741" s="843"/>
    </row>
    <row r="742" spans="6:19" s="598" customFormat="1">
      <c r="F742" s="824"/>
      <c r="S742" s="843"/>
    </row>
    <row r="743" spans="6:19" s="598" customFormat="1">
      <c r="F743" s="824"/>
      <c r="S743" s="843"/>
    </row>
    <row r="744" spans="6:19" s="598" customFormat="1">
      <c r="F744" s="824"/>
      <c r="S744" s="843"/>
    </row>
    <row r="745" spans="6:19" s="598" customFormat="1">
      <c r="F745" s="824"/>
      <c r="S745" s="843"/>
    </row>
    <row r="746" spans="6:19" s="598" customFormat="1">
      <c r="F746" s="824"/>
      <c r="S746" s="843"/>
    </row>
    <row r="747" spans="6:19" s="598" customFormat="1">
      <c r="F747" s="824"/>
      <c r="S747" s="843"/>
    </row>
    <row r="748" spans="6:19" s="598" customFormat="1">
      <c r="F748" s="824"/>
      <c r="S748" s="843"/>
    </row>
    <row r="749" spans="6:19" s="598" customFormat="1">
      <c r="F749" s="824"/>
      <c r="S749" s="843"/>
    </row>
    <row r="750" spans="6:19" s="598" customFormat="1">
      <c r="F750" s="824"/>
      <c r="S750" s="843"/>
    </row>
    <row r="751" spans="6:19" s="598" customFormat="1">
      <c r="F751" s="824"/>
      <c r="S751" s="843"/>
    </row>
    <row r="752" spans="6:19" s="598" customFormat="1">
      <c r="F752" s="824"/>
      <c r="S752" s="843"/>
    </row>
    <row r="753" spans="6:19" s="598" customFormat="1">
      <c r="F753" s="824"/>
      <c r="S753" s="843"/>
    </row>
    <row r="754" spans="6:19" s="598" customFormat="1">
      <c r="F754" s="824"/>
      <c r="S754" s="843"/>
    </row>
    <row r="755" spans="6:19" s="598" customFormat="1">
      <c r="F755" s="824"/>
      <c r="S755" s="843"/>
    </row>
    <row r="756" spans="6:19" s="598" customFormat="1">
      <c r="F756" s="824"/>
      <c r="S756" s="843"/>
    </row>
    <row r="757" spans="6:19" s="598" customFormat="1">
      <c r="F757" s="824"/>
      <c r="S757" s="843"/>
    </row>
    <row r="758" spans="6:19" s="598" customFormat="1">
      <c r="F758" s="824"/>
      <c r="S758" s="843"/>
    </row>
    <row r="759" spans="6:19" s="598" customFormat="1">
      <c r="F759" s="824"/>
      <c r="S759" s="843"/>
    </row>
    <row r="760" spans="6:19" s="598" customFormat="1">
      <c r="F760" s="824"/>
      <c r="S760" s="843"/>
    </row>
    <row r="761" spans="6:19" s="598" customFormat="1">
      <c r="F761" s="824"/>
      <c r="S761" s="843"/>
    </row>
    <row r="762" spans="6:19" s="598" customFormat="1">
      <c r="F762" s="824"/>
      <c r="S762" s="843"/>
    </row>
    <row r="763" spans="6:19" s="598" customFormat="1">
      <c r="F763" s="824"/>
      <c r="S763" s="843"/>
    </row>
    <row r="764" spans="6:19" s="598" customFormat="1">
      <c r="F764" s="824"/>
      <c r="S764" s="843"/>
    </row>
    <row r="765" spans="6:19" s="598" customFormat="1">
      <c r="F765" s="824"/>
      <c r="S765" s="843"/>
    </row>
    <row r="766" spans="6:19" s="598" customFormat="1">
      <c r="F766" s="824"/>
      <c r="S766" s="843"/>
    </row>
    <row r="767" spans="6:19" s="598" customFormat="1">
      <c r="F767" s="824"/>
      <c r="S767" s="843"/>
    </row>
    <row r="768" spans="6:19" s="598" customFormat="1">
      <c r="F768" s="824"/>
      <c r="S768" s="843"/>
    </row>
    <row r="769" spans="6:19" s="598" customFormat="1">
      <c r="F769" s="824"/>
      <c r="S769" s="843"/>
    </row>
    <row r="770" spans="6:19" s="598" customFormat="1">
      <c r="F770" s="824"/>
      <c r="S770" s="843"/>
    </row>
    <row r="771" spans="6:19" s="598" customFormat="1">
      <c r="F771" s="824"/>
      <c r="S771" s="843"/>
    </row>
    <row r="772" spans="6:19" s="598" customFormat="1">
      <c r="F772" s="824"/>
      <c r="S772" s="843"/>
    </row>
    <row r="773" spans="6:19" s="598" customFormat="1">
      <c r="F773" s="824"/>
      <c r="S773" s="843"/>
    </row>
    <row r="774" spans="6:19" s="598" customFormat="1">
      <c r="F774" s="824"/>
      <c r="S774" s="843"/>
    </row>
    <row r="775" spans="6:19" s="598" customFormat="1">
      <c r="F775" s="824"/>
      <c r="S775" s="843"/>
    </row>
    <row r="776" spans="6:19" s="598" customFormat="1">
      <c r="F776" s="824"/>
      <c r="S776" s="843"/>
    </row>
    <row r="777" spans="6:19" s="598" customFormat="1">
      <c r="F777" s="824"/>
      <c r="S777" s="843"/>
    </row>
    <row r="778" spans="6:19" s="598" customFormat="1">
      <c r="F778" s="824"/>
      <c r="S778" s="843"/>
    </row>
    <row r="779" spans="6:19" s="598" customFormat="1">
      <c r="F779" s="824"/>
      <c r="S779" s="843"/>
    </row>
    <row r="780" spans="6:19" s="598" customFormat="1">
      <c r="F780" s="824"/>
      <c r="S780" s="843"/>
    </row>
    <row r="781" spans="6:19" s="598" customFormat="1">
      <c r="F781" s="824"/>
      <c r="S781" s="843"/>
    </row>
    <row r="782" spans="6:19" s="598" customFormat="1">
      <c r="F782" s="824"/>
      <c r="S782" s="843"/>
    </row>
    <row r="783" spans="6:19" s="598" customFormat="1">
      <c r="F783" s="824"/>
      <c r="S783" s="843"/>
    </row>
    <row r="784" spans="6:19" s="598" customFormat="1">
      <c r="F784" s="824"/>
      <c r="S784" s="843"/>
    </row>
    <row r="785" spans="6:19" s="598" customFormat="1">
      <c r="F785" s="824"/>
      <c r="S785" s="843"/>
    </row>
    <row r="786" spans="6:19" s="598" customFormat="1">
      <c r="F786" s="824"/>
      <c r="S786" s="843"/>
    </row>
    <row r="787" spans="6:19" s="598" customFormat="1">
      <c r="F787" s="824"/>
      <c r="S787" s="843"/>
    </row>
    <row r="788" spans="6:19" s="598" customFormat="1">
      <c r="F788" s="824"/>
      <c r="S788" s="843"/>
    </row>
    <row r="789" spans="6:19" s="598" customFormat="1">
      <c r="F789" s="824"/>
      <c r="S789" s="843"/>
    </row>
    <row r="790" spans="6:19" s="598" customFormat="1">
      <c r="F790" s="824"/>
      <c r="S790" s="843"/>
    </row>
    <row r="791" spans="6:19" s="598" customFormat="1">
      <c r="F791" s="824"/>
      <c r="S791" s="843"/>
    </row>
    <row r="792" spans="6:19" s="598" customFormat="1">
      <c r="F792" s="824"/>
      <c r="S792" s="843"/>
    </row>
    <row r="793" spans="6:19" s="598" customFormat="1">
      <c r="F793" s="824"/>
      <c r="S793" s="843"/>
    </row>
    <row r="794" spans="6:19" s="598" customFormat="1">
      <c r="F794" s="824"/>
      <c r="S794" s="843"/>
    </row>
    <row r="795" spans="6:19" s="598" customFormat="1">
      <c r="F795" s="824"/>
      <c r="S795" s="843"/>
    </row>
    <row r="796" spans="6:19" s="598" customFormat="1">
      <c r="F796" s="824"/>
      <c r="S796" s="843"/>
    </row>
    <row r="797" spans="6:19" s="598" customFormat="1">
      <c r="F797" s="824"/>
      <c r="S797" s="843"/>
    </row>
    <row r="798" spans="6:19" s="598" customFormat="1">
      <c r="F798" s="824"/>
      <c r="S798" s="843"/>
    </row>
    <row r="799" spans="6:19" s="598" customFormat="1">
      <c r="F799" s="824"/>
      <c r="S799" s="843"/>
    </row>
    <row r="800" spans="6:19" s="598" customFormat="1">
      <c r="F800" s="824"/>
      <c r="S800" s="843"/>
    </row>
    <row r="801" spans="6:19" s="598" customFormat="1">
      <c r="F801" s="824"/>
      <c r="S801" s="843"/>
    </row>
    <row r="802" spans="6:19" s="598" customFormat="1">
      <c r="F802" s="824"/>
      <c r="S802" s="843"/>
    </row>
    <row r="803" spans="6:19" s="598" customFormat="1">
      <c r="F803" s="824"/>
      <c r="S803" s="843"/>
    </row>
    <row r="804" spans="6:19" s="598" customFormat="1">
      <c r="F804" s="824"/>
      <c r="S804" s="843"/>
    </row>
    <row r="805" spans="6:19" s="598" customFormat="1">
      <c r="F805" s="824"/>
      <c r="S805" s="843"/>
    </row>
    <row r="806" spans="6:19" s="598" customFormat="1">
      <c r="F806" s="824"/>
      <c r="S806" s="843"/>
    </row>
    <row r="807" spans="6:19" s="598" customFormat="1">
      <c r="F807" s="824"/>
      <c r="S807" s="843"/>
    </row>
    <row r="808" spans="6:19" s="598" customFormat="1">
      <c r="F808" s="824"/>
      <c r="S808" s="843"/>
    </row>
    <row r="809" spans="6:19" s="598" customFormat="1">
      <c r="F809" s="824"/>
      <c r="S809" s="843"/>
    </row>
    <row r="810" spans="6:19" s="598" customFormat="1">
      <c r="F810" s="824"/>
      <c r="S810" s="843"/>
    </row>
    <row r="811" spans="6:19" s="598" customFormat="1">
      <c r="F811" s="824"/>
      <c r="S811" s="843"/>
    </row>
    <row r="812" spans="6:19" s="598" customFormat="1">
      <c r="F812" s="824"/>
      <c r="S812" s="843"/>
    </row>
    <row r="813" spans="6:19" s="598" customFormat="1">
      <c r="F813" s="824"/>
      <c r="S813" s="843"/>
    </row>
    <row r="814" spans="6:19" s="598" customFormat="1">
      <c r="F814" s="824"/>
      <c r="S814" s="843"/>
    </row>
    <row r="815" spans="6:19" s="598" customFormat="1">
      <c r="F815" s="824"/>
      <c r="S815" s="843"/>
    </row>
    <row r="816" spans="6:19" s="598" customFormat="1">
      <c r="F816" s="824"/>
      <c r="S816" s="843"/>
    </row>
    <row r="817" spans="6:19" s="598" customFormat="1">
      <c r="F817" s="824"/>
      <c r="S817" s="843"/>
    </row>
    <row r="818" spans="6:19" s="598" customFormat="1">
      <c r="F818" s="824"/>
      <c r="S818" s="843"/>
    </row>
    <row r="819" spans="6:19" s="598" customFormat="1">
      <c r="F819" s="824"/>
      <c r="S819" s="843"/>
    </row>
    <row r="820" spans="6:19" s="598" customFormat="1">
      <c r="F820" s="824"/>
      <c r="S820" s="843"/>
    </row>
    <row r="821" spans="6:19" s="598" customFormat="1">
      <c r="F821" s="824"/>
      <c r="S821" s="843"/>
    </row>
    <row r="822" spans="6:19" s="598" customFormat="1">
      <c r="F822" s="824"/>
      <c r="S822" s="843"/>
    </row>
    <row r="823" spans="6:19" s="598" customFormat="1">
      <c r="F823" s="824"/>
      <c r="S823" s="843"/>
    </row>
    <row r="824" spans="6:19" s="598" customFormat="1">
      <c r="F824" s="824"/>
      <c r="S824" s="843"/>
    </row>
    <row r="825" spans="6:19" s="598" customFormat="1">
      <c r="F825" s="824"/>
      <c r="S825" s="843"/>
    </row>
    <row r="826" spans="6:19" s="598" customFormat="1">
      <c r="F826" s="824"/>
      <c r="S826" s="843"/>
    </row>
    <row r="827" spans="6:19" s="598" customFormat="1">
      <c r="F827" s="824"/>
      <c r="S827" s="843"/>
    </row>
    <row r="828" spans="6:19" s="598" customFormat="1">
      <c r="F828" s="824"/>
      <c r="S828" s="843"/>
    </row>
    <row r="829" spans="6:19" s="598" customFormat="1">
      <c r="F829" s="824"/>
      <c r="S829" s="843"/>
    </row>
    <row r="830" spans="6:19" s="598" customFormat="1">
      <c r="F830" s="824"/>
      <c r="S830" s="843"/>
    </row>
    <row r="831" spans="6:19" s="598" customFormat="1">
      <c r="F831" s="824"/>
      <c r="S831" s="843"/>
    </row>
    <row r="832" spans="6:19" s="598" customFormat="1">
      <c r="F832" s="824"/>
      <c r="S832" s="843"/>
    </row>
    <row r="833" spans="6:19" s="598" customFormat="1">
      <c r="F833" s="824"/>
      <c r="S833" s="843"/>
    </row>
    <row r="834" spans="6:19" s="598" customFormat="1">
      <c r="F834" s="824"/>
      <c r="S834" s="843"/>
    </row>
    <row r="835" spans="6:19" s="598" customFormat="1">
      <c r="F835" s="824"/>
      <c r="S835" s="843"/>
    </row>
    <row r="836" spans="6:19" s="598" customFormat="1">
      <c r="F836" s="824"/>
      <c r="S836" s="843"/>
    </row>
    <row r="837" spans="6:19" s="598" customFormat="1">
      <c r="F837" s="824"/>
      <c r="S837" s="843"/>
    </row>
    <row r="838" spans="6:19" s="598" customFormat="1">
      <c r="F838" s="824"/>
      <c r="S838" s="843"/>
    </row>
    <row r="839" spans="6:19" s="598" customFormat="1">
      <c r="F839" s="824"/>
      <c r="S839" s="843"/>
    </row>
    <row r="840" spans="6:19" s="598" customFormat="1">
      <c r="F840" s="824"/>
      <c r="S840" s="843"/>
    </row>
    <row r="841" spans="6:19" s="598" customFormat="1">
      <c r="F841" s="824"/>
      <c r="S841" s="843"/>
    </row>
    <row r="842" spans="6:19" s="598" customFormat="1">
      <c r="F842" s="824"/>
      <c r="S842" s="843"/>
    </row>
    <row r="843" spans="6:19" s="598" customFormat="1">
      <c r="F843" s="824"/>
      <c r="S843" s="843"/>
    </row>
    <row r="844" spans="6:19" s="598" customFormat="1">
      <c r="F844" s="824"/>
      <c r="S844" s="843"/>
    </row>
    <row r="845" spans="6:19" s="598" customFormat="1">
      <c r="F845" s="824"/>
      <c r="S845" s="843"/>
    </row>
    <row r="846" spans="6:19" s="598" customFormat="1">
      <c r="F846" s="824"/>
      <c r="S846" s="843"/>
    </row>
    <row r="847" spans="6:19" s="598" customFormat="1">
      <c r="F847" s="824"/>
      <c r="S847" s="843"/>
    </row>
    <row r="848" spans="6:19" s="598" customFormat="1">
      <c r="F848" s="824"/>
      <c r="S848" s="843"/>
    </row>
    <row r="849" spans="6:19" s="598" customFormat="1">
      <c r="F849" s="824"/>
      <c r="S849" s="843"/>
    </row>
    <row r="850" spans="6:19" s="598" customFormat="1">
      <c r="F850" s="824"/>
      <c r="S850" s="843"/>
    </row>
    <row r="851" spans="6:19" s="598" customFormat="1">
      <c r="F851" s="824"/>
      <c r="S851" s="843"/>
    </row>
    <row r="852" spans="6:19" s="598" customFormat="1">
      <c r="F852" s="824"/>
      <c r="S852" s="843"/>
    </row>
    <row r="853" spans="6:19" s="598" customFormat="1">
      <c r="F853" s="824"/>
      <c r="S853" s="843"/>
    </row>
    <row r="854" spans="6:19" s="598" customFormat="1">
      <c r="F854" s="824"/>
      <c r="S854" s="843"/>
    </row>
    <row r="855" spans="6:19" s="598" customFormat="1">
      <c r="F855" s="824"/>
      <c r="S855" s="843"/>
    </row>
    <row r="856" spans="6:19" s="598" customFormat="1">
      <c r="F856" s="824"/>
      <c r="S856" s="843"/>
    </row>
    <row r="857" spans="6:19" s="598" customFormat="1">
      <c r="F857" s="824"/>
      <c r="S857" s="843"/>
    </row>
    <row r="858" spans="6:19" s="598" customFormat="1">
      <c r="F858" s="824"/>
      <c r="S858" s="843"/>
    </row>
    <row r="859" spans="6:19" s="598" customFormat="1">
      <c r="F859" s="824"/>
      <c r="S859" s="843"/>
    </row>
    <row r="860" spans="6:19" s="598" customFormat="1">
      <c r="F860" s="824"/>
      <c r="S860" s="843"/>
    </row>
    <row r="861" spans="6:19" s="598" customFormat="1">
      <c r="F861" s="824"/>
      <c r="S861" s="843"/>
    </row>
    <row r="862" spans="6:19" s="598" customFormat="1">
      <c r="F862" s="824"/>
      <c r="S862" s="843"/>
    </row>
    <row r="863" spans="6:19" s="598" customFormat="1">
      <c r="F863" s="824"/>
      <c r="S863" s="843"/>
    </row>
    <row r="864" spans="6:19" s="598" customFormat="1">
      <c r="F864" s="824"/>
      <c r="S864" s="843"/>
    </row>
    <row r="865" spans="6:19" s="598" customFormat="1">
      <c r="F865" s="824"/>
      <c r="S865" s="843"/>
    </row>
    <row r="866" spans="6:19" s="598" customFormat="1">
      <c r="F866" s="824"/>
      <c r="S866" s="843"/>
    </row>
    <row r="867" spans="6:19" s="598" customFormat="1">
      <c r="F867" s="824"/>
      <c r="S867" s="843"/>
    </row>
    <row r="868" spans="6:19" s="598" customFormat="1">
      <c r="F868" s="824"/>
      <c r="S868" s="843"/>
    </row>
    <row r="869" spans="6:19" s="598" customFormat="1">
      <c r="F869" s="824"/>
      <c r="S869" s="843"/>
    </row>
    <row r="870" spans="6:19" s="598" customFormat="1">
      <c r="F870" s="824"/>
      <c r="S870" s="843"/>
    </row>
    <row r="871" spans="6:19" s="598" customFormat="1">
      <c r="F871" s="824"/>
      <c r="S871" s="843"/>
    </row>
    <row r="872" spans="6:19" s="598" customFormat="1">
      <c r="F872" s="824"/>
      <c r="S872" s="843"/>
    </row>
    <row r="873" spans="6:19" s="598" customFormat="1">
      <c r="F873" s="824"/>
      <c r="S873" s="843"/>
    </row>
    <row r="874" spans="6:19" s="598" customFormat="1">
      <c r="F874" s="824"/>
      <c r="S874" s="843"/>
    </row>
    <row r="875" spans="6:19" s="598" customFormat="1">
      <c r="F875" s="824"/>
      <c r="S875" s="843"/>
    </row>
    <row r="876" spans="6:19" s="598" customFormat="1">
      <c r="F876" s="824"/>
      <c r="S876" s="843"/>
    </row>
    <row r="877" spans="6:19" s="598" customFormat="1">
      <c r="F877" s="824"/>
      <c r="S877" s="843"/>
    </row>
    <row r="878" spans="6:19" s="598" customFormat="1">
      <c r="F878" s="824"/>
      <c r="S878" s="843"/>
    </row>
    <row r="879" spans="6:19" s="598" customFormat="1">
      <c r="F879" s="824"/>
      <c r="S879" s="843"/>
    </row>
    <row r="880" spans="6:19" s="598" customFormat="1">
      <c r="F880" s="824"/>
      <c r="S880" s="843"/>
    </row>
    <row r="881" spans="6:19" s="598" customFormat="1">
      <c r="F881" s="824"/>
      <c r="S881" s="843"/>
    </row>
    <row r="882" spans="6:19" s="598" customFormat="1">
      <c r="F882" s="824"/>
      <c r="S882" s="843"/>
    </row>
    <row r="883" spans="6:19" s="598" customFormat="1">
      <c r="F883" s="824"/>
      <c r="S883" s="843"/>
    </row>
    <row r="884" spans="6:19" s="598" customFormat="1">
      <c r="F884" s="824"/>
      <c r="S884" s="843"/>
    </row>
    <row r="885" spans="6:19" s="598" customFormat="1">
      <c r="F885" s="824"/>
      <c r="S885" s="843"/>
    </row>
    <row r="886" spans="6:19" s="598" customFormat="1">
      <c r="F886" s="824"/>
      <c r="S886" s="843"/>
    </row>
    <row r="887" spans="6:19" s="598" customFormat="1">
      <c r="F887" s="824"/>
      <c r="S887" s="843"/>
    </row>
    <row r="888" spans="6:19" s="598" customFormat="1">
      <c r="F888" s="824"/>
      <c r="S888" s="843"/>
    </row>
    <row r="889" spans="6:19" s="598" customFormat="1">
      <c r="F889" s="824"/>
      <c r="S889" s="843"/>
    </row>
    <row r="890" spans="6:19" s="598" customFormat="1">
      <c r="F890" s="824"/>
      <c r="S890" s="843"/>
    </row>
    <row r="891" spans="6:19" s="598" customFormat="1">
      <c r="F891" s="824"/>
      <c r="S891" s="843"/>
    </row>
    <row r="892" spans="6:19" s="598" customFormat="1">
      <c r="F892" s="824"/>
      <c r="S892" s="843"/>
    </row>
    <row r="893" spans="6:19" s="598" customFormat="1">
      <c r="F893" s="824"/>
      <c r="S893" s="843"/>
    </row>
    <row r="894" spans="6:19" s="598" customFormat="1">
      <c r="F894" s="824"/>
      <c r="S894" s="843"/>
    </row>
    <row r="895" spans="6:19" s="598" customFormat="1">
      <c r="F895" s="824"/>
      <c r="S895" s="843"/>
    </row>
    <row r="896" spans="6:19" s="598" customFormat="1">
      <c r="F896" s="824"/>
      <c r="S896" s="843"/>
    </row>
    <row r="897" spans="6:19" s="598" customFormat="1">
      <c r="F897" s="824"/>
      <c r="S897" s="843"/>
    </row>
    <row r="898" spans="6:19" s="598" customFormat="1">
      <c r="F898" s="824"/>
      <c r="S898" s="843"/>
    </row>
    <row r="899" spans="6:19" s="598" customFormat="1">
      <c r="F899" s="824"/>
      <c r="S899" s="843"/>
    </row>
    <row r="900" spans="6:19" s="598" customFormat="1">
      <c r="F900" s="824"/>
      <c r="S900" s="843"/>
    </row>
    <row r="901" spans="6:19" s="598" customFormat="1">
      <c r="F901" s="824"/>
      <c r="S901" s="843"/>
    </row>
    <row r="902" spans="6:19" s="598" customFormat="1">
      <c r="F902" s="824"/>
      <c r="S902" s="843"/>
    </row>
    <row r="903" spans="6:19" s="598" customFormat="1">
      <c r="F903" s="824"/>
      <c r="S903" s="843"/>
    </row>
    <row r="904" spans="6:19" s="598" customFormat="1">
      <c r="F904" s="824"/>
      <c r="S904" s="843"/>
    </row>
    <row r="905" spans="6:19" s="598" customFormat="1">
      <c r="F905" s="824"/>
      <c r="S905" s="843"/>
    </row>
    <row r="906" spans="6:19" s="598" customFormat="1">
      <c r="F906" s="824"/>
      <c r="S906" s="843"/>
    </row>
    <row r="907" spans="6:19" s="598" customFormat="1">
      <c r="F907" s="824"/>
      <c r="S907" s="843"/>
    </row>
    <row r="908" spans="6:19" s="598" customFormat="1">
      <c r="F908" s="824"/>
      <c r="S908" s="843"/>
    </row>
    <row r="909" spans="6:19" s="598" customFormat="1">
      <c r="F909" s="824"/>
      <c r="S909" s="843"/>
    </row>
    <row r="910" spans="6:19" s="598" customFormat="1">
      <c r="F910" s="824"/>
      <c r="S910" s="843"/>
    </row>
    <row r="911" spans="6:19" s="598" customFormat="1">
      <c r="F911" s="824"/>
      <c r="S911" s="843"/>
    </row>
    <row r="912" spans="6:19" s="598" customFormat="1">
      <c r="F912" s="824"/>
      <c r="S912" s="843"/>
    </row>
    <row r="913" spans="6:19" s="598" customFormat="1">
      <c r="F913" s="824"/>
      <c r="S913" s="843"/>
    </row>
    <row r="914" spans="6:19" s="598" customFormat="1">
      <c r="F914" s="824"/>
      <c r="S914" s="843"/>
    </row>
    <row r="915" spans="6:19" s="598" customFormat="1">
      <c r="F915" s="824"/>
      <c r="S915" s="843"/>
    </row>
    <row r="916" spans="6:19" s="598" customFormat="1">
      <c r="F916" s="824"/>
      <c r="S916" s="843"/>
    </row>
    <row r="917" spans="6:19" s="598" customFormat="1">
      <c r="F917" s="824"/>
      <c r="S917" s="843"/>
    </row>
    <row r="918" spans="6:19" s="598" customFormat="1">
      <c r="F918" s="824"/>
      <c r="S918" s="843"/>
    </row>
    <row r="919" spans="6:19" s="598" customFormat="1">
      <c r="F919" s="824"/>
      <c r="S919" s="843"/>
    </row>
    <row r="920" spans="6:19" s="598" customFormat="1">
      <c r="F920" s="824"/>
      <c r="S920" s="843"/>
    </row>
    <row r="921" spans="6:19" s="598" customFormat="1">
      <c r="F921" s="824"/>
      <c r="S921" s="843"/>
    </row>
    <row r="922" spans="6:19" s="598" customFormat="1">
      <c r="F922" s="824"/>
      <c r="S922" s="843"/>
    </row>
    <row r="923" spans="6:19" s="598" customFormat="1">
      <c r="F923" s="824"/>
      <c r="S923" s="843"/>
    </row>
    <row r="924" spans="6:19" s="598" customFormat="1">
      <c r="F924" s="824"/>
      <c r="S924" s="843"/>
    </row>
    <row r="925" spans="6:19" s="598" customFormat="1">
      <c r="F925" s="824"/>
      <c r="S925" s="843"/>
    </row>
    <row r="926" spans="6:19" s="598" customFormat="1">
      <c r="F926" s="824"/>
      <c r="S926" s="843"/>
    </row>
    <row r="927" spans="6:19" s="598" customFormat="1">
      <c r="F927" s="824"/>
      <c r="S927" s="843"/>
    </row>
    <row r="928" spans="6:19" s="598" customFormat="1">
      <c r="F928" s="824"/>
      <c r="S928" s="843"/>
    </row>
    <row r="929" spans="6:19" s="598" customFormat="1">
      <c r="F929" s="824"/>
      <c r="S929" s="843"/>
    </row>
    <row r="930" spans="6:19" s="598" customFormat="1">
      <c r="F930" s="824"/>
      <c r="S930" s="843"/>
    </row>
    <row r="931" spans="6:19" s="598" customFormat="1">
      <c r="F931" s="824"/>
      <c r="S931" s="843"/>
    </row>
    <row r="932" spans="6:19" s="598" customFormat="1">
      <c r="F932" s="824"/>
      <c r="S932" s="843"/>
    </row>
    <row r="933" spans="6:19" s="598" customFormat="1">
      <c r="F933" s="824"/>
      <c r="S933" s="843"/>
    </row>
    <row r="934" spans="6:19" s="598" customFormat="1">
      <c r="F934" s="824"/>
      <c r="S934" s="843"/>
    </row>
    <row r="935" spans="6:19" s="598" customFormat="1">
      <c r="F935" s="824"/>
      <c r="S935" s="843"/>
    </row>
    <row r="936" spans="6:19" s="598" customFormat="1">
      <c r="F936" s="824"/>
      <c r="S936" s="843"/>
    </row>
    <row r="937" spans="6:19" s="598" customFormat="1">
      <c r="F937" s="824"/>
      <c r="S937" s="843"/>
    </row>
    <row r="938" spans="6:19" s="598" customFormat="1">
      <c r="F938" s="824"/>
      <c r="S938" s="843"/>
    </row>
    <row r="939" spans="6:19" s="598" customFormat="1">
      <c r="F939" s="824"/>
      <c r="S939" s="843"/>
    </row>
    <row r="940" spans="6:19" s="598" customFormat="1">
      <c r="F940" s="824"/>
      <c r="S940" s="843"/>
    </row>
    <row r="941" spans="6:19" s="598" customFormat="1">
      <c r="F941" s="824"/>
      <c r="S941" s="843"/>
    </row>
    <row r="942" spans="6:19" s="598" customFormat="1">
      <c r="F942" s="824"/>
      <c r="S942" s="843"/>
    </row>
    <row r="943" spans="6:19" s="598" customFormat="1">
      <c r="F943" s="824"/>
      <c r="S943" s="843"/>
    </row>
    <row r="944" spans="6:19" s="598" customFormat="1">
      <c r="F944" s="824"/>
      <c r="S944" s="843"/>
    </row>
    <row r="945" spans="6:19" s="598" customFormat="1">
      <c r="F945" s="824"/>
      <c r="S945" s="843"/>
    </row>
    <row r="946" spans="6:19" s="598" customFormat="1">
      <c r="F946" s="824"/>
      <c r="S946" s="843"/>
    </row>
    <row r="947" spans="6:19" s="598" customFormat="1">
      <c r="F947" s="824"/>
      <c r="S947" s="843"/>
    </row>
    <row r="948" spans="6:19" s="598" customFormat="1">
      <c r="F948" s="824"/>
      <c r="S948" s="843"/>
    </row>
    <row r="949" spans="6:19" s="598" customFormat="1">
      <c r="F949" s="824"/>
      <c r="S949" s="843"/>
    </row>
    <row r="950" spans="6:19" s="598" customFormat="1">
      <c r="F950" s="824"/>
      <c r="S950" s="843"/>
    </row>
    <row r="951" spans="6:19" s="598" customFormat="1">
      <c r="F951" s="824"/>
      <c r="S951" s="843"/>
    </row>
    <row r="952" spans="6:19" s="598" customFormat="1">
      <c r="F952" s="824"/>
      <c r="S952" s="843"/>
    </row>
    <row r="953" spans="6:19" s="598" customFormat="1">
      <c r="F953" s="824"/>
      <c r="S953" s="843"/>
    </row>
    <row r="954" spans="6:19" s="598" customFormat="1">
      <c r="F954" s="824"/>
      <c r="S954" s="843"/>
    </row>
    <row r="955" spans="6:19" s="598" customFormat="1">
      <c r="F955" s="824"/>
      <c r="S955" s="843"/>
    </row>
    <row r="956" spans="6:19" s="598" customFormat="1">
      <c r="F956" s="824"/>
      <c r="S956" s="843"/>
    </row>
    <row r="957" spans="6:19" s="598" customFormat="1">
      <c r="F957" s="824"/>
      <c r="S957" s="843"/>
    </row>
    <row r="958" spans="6:19" s="598" customFormat="1">
      <c r="F958" s="824"/>
      <c r="S958" s="843"/>
    </row>
    <row r="959" spans="6:19" s="598" customFormat="1">
      <c r="F959" s="824"/>
      <c r="S959" s="843"/>
    </row>
    <row r="960" spans="6:19" s="598" customFormat="1">
      <c r="F960" s="824"/>
      <c r="S960" s="843"/>
    </row>
    <row r="961" spans="6:19" s="598" customFormat="1">
      <c r="F961" s="824"/>
      <c r="S961" s="843"/>
    </row>
    <row r="962" spans="6:19" s="598" customFormat="1">
      <c r="F962" s="824"/>
      <c r="S962" s="843"/>
    </row>
    <row r="963" spans="6:19" s="598" customFormat="1">
      <c r="F963" s="824"/>
      <c r="S963" s="843"/>
    </row>
    <row r="964" spans="6:19" s="598" customFormat="1">
      <c r="F964" s="824"/>
      <c r="S964" s="843"/>
    </row>
    <row r="965" spans="6:19" s="598" customFormat="1">
      <c r="F965" s="824"/>
      <c r="S965" s="843"/>
    </row>
    <row r="966" spans="6:19" s="598" customFormat="1">
      <c r="F966" s="824"/>
      <c r="S966" s="843"/>
    </row>
    <row r="967" spans="6:19" s="598" customFormat="1">
      <c r="F967" s="824"/>
      <c r="S967" s="843"/>
    </row>
    <row r="968" spans="6:19" s="598" customFormat="1">
      <c r="F968" s="824"/>
      <c r="S968" s="843"/>
    </row>
    <row r="969" spans="6:19" s="598" customFormat="1">
      <c r="F969" s="824"/>
      <c r="S969" s="843"/>
    </row>
    <row r="970" spans="6:19" s="598" customFormat="1">
      <c r="F970" s="824"/>
      <c r="S970" s="843"/>
    </row>
    <row r="971" spans="6:19" s="598" customFormat="1">
      <c r="F971" s="824"/>
      <c r="S971" s="843"/>
    </row>
    <row r="972" spans="6:19" s="598" customFormat="1">
      <c r="F972" s="824"/>
      <c r="S972" s="843"/>
    </row>
    <row r="973" spans="6:19" s="598" customFormat="1">
      <c r="F973" s="824"/>
      <c r="S973" s="843"/>
    </row>
    <row r="974" spans="6:19" s="598" customFormat="1">
      <c r="F974" s="824"/>
      <c r="S974" s="843"/>
    </row>
    <row r="975" spans="6:19" s="598" customFormat="1">
      <c r="F975" s="824"/>
      <c r="S975" s="843"/>
    </row>
    <row r="976" spans="6:19" s="598" customFormat="1">
      <c r="F976" s="824"/>
      <c r="S976" s="843"/>
    </row>
    <row r="977" spans="6:19" s="598" customFormat="1">
      <c r="F977" s="824"/>
      <c r="S977" s="843"/>
    </row>
    <row r="978" spans="6:19" s="598" customFormat="1">
      <c r="F978" s="824"/>
      <c r="S978" s="843"/>
    </row>
    <row r="979" spans="6:19" s="598" customFormat="1">
      <c r="F979" s="824"/>
      <c r="S979" s="843"/>
    </row>
    <row r="980" spans="6:19" s="598" customFormat="1">
      <c r="F980" s="824"/>
      <c r="S980" s="843"/>
    </row>
    <row r="981" spans="6:19" s="598" customFormat="1">
      <c r="F981" s="824"/>
      <c r="S981" s="843"/>
    </row>
    <row r="982" spans="6:19" s="598" customFormat="1">
      <c r="F982" s="824"/>
      <c r="S982" s="843"/>
    </row>
    <row r="983" spans="6:19" s="598" customFormat="1">
      <c r="F983" s="824"/>
      <c r="S983" s="843"/>
    </row>
    <row r="984" spans="6:19" s="598" customFormat="1">
      <c r="F984" s="824"/>
      <c r="S984" s="843"/>
    </row>
    <row r="985" spans="6:19" s="598" customFormat="1">
      <c r="F985" s="824"/>
      <c r="S985" s="843"/>
    </row>
    <row r="986" spans="6:19" s="598" customFormat="1">
      <c r="F986" s="824"/>
      <c r="S986" s="843"/>
    </row>
    <row r="987" spans="6:19" s="598" customFormat="1">
      <c r="F987" s="824"/>
      <c r="S987" s="843"/>
    </row>
    <row r="988" spans="6:19" s="598" customFormat="1">
      <c r="F988" s="824"/>
      <c r="S988" s="843"/>
    </row>
    <row r="989" spans="6:19" s="598" customFormat="1">
      <c r="F989" s="824"/>
      <c r="S989" s="843"/>
    </row>
    <row r="990" spans="6:19" s="598" customFormat="1">
      <c r="F990" s="824"/>
      <c r="S990" s="843"/>
    </row>
    <row r="991" spans="6:19" s="598" customFormat="1">
      <c r="F991" s="824"/>
      <c r="S991" s="843"/>
    </row>
    <row r="992" spans="6:19" s="598" customFormat="1">
      <c r="F992" s="824"/>
      <c r="S992" s="843"/>
    </row>
    <row r="993" spans="6:19" s="598" customFormat="1">
      <c r="F993" s="824"/>
      <c r="S993" s="843"/>
    </row>
    <row r="994" spans="6:19" s="598" customFormat="1">
      <c r="F994" s="824"/>
      <c r="S994" s="843"/>
    </row>
    <row r="995" spans="6:19" s="598" customFormat="1">
      <c r="F995" s="824"/>
      <c r="S995" s="843"/>
    </row>
    <row r="996" spans="6:19" s="598" customFormat="1">
      <c r="F996" s="824"/>
      <c r="S996" s="843"/>
    </row>
    <row r="997" spans="6:19" s="598" customFormat="1">
      <c r="F997" s="824"/>
      <c r="S997" s="843"/>
    </row>
    <row r="998" spans="6:19" s="598" customFormat="1">
      <c r="F998" s="824"/>
      <c r="S998" s="843"/>
    </row>
    <row r="999" spans="6:19" s="598" customFormat="1">
      <c r="F999" s="824"/>
      <c r="S999" s="843"/>
    </row>
    <row r="1000" spans="6:19" s="598" customFormat="1">
      <c r="F1000" s="824"/>
      <c r="S1000" s="843"/>
    </row>
    <row r="1001" spans="6:19" s="598" customFormat="1">
      <c r="F1001" s="824"/>
      <c r="S1001" s="843"/>
    </row>
    <row r="1002" spans="6:19" s="598" customFormat="1">
      <c r="F1002" s="824"/>
      <c r="S1002" s="843"/>
    </row>
    <row r="1003" spans="6:19" s="598" customFormat="1">
      <c r="F1003" s="824"/>
      <c r="S1003" s="843"/>
    </row>
    <row r="1004" spans="6:19" s="598" customFormat="1">
      <c r="F1004" s="824"/>
      <c r="S1004" s="843"/>
    </row>
    <row r="1005" spans="6:19" s="598" customFormat="1">
      <c r="F1005" s="824"/>
      <c r="S1005" s="843"/>
    </row>
    <row r="1006" spans="6:19" s="598" customFormat="1">
      <c r="F1006" s="824"/>
      <c r="S1006" s="843"/>
    </row>
    <row r="1007" spans="6:19" s="598" customFormat="1">
      <c r="F1007" s="824"/>
      <c r="S1007" s="843"/>
    </row>
    <row r="1008" spans="6:19" s="598" customFormat="1">
      <c r="F1008" s="824"/>
      <c r="S1008" s="843"/>
    </row>
    <row r="1009" spans="6:19" s="598" customFormat="1">
      <c r="F1009" s="824"/>
      <c r="S1009" s="843"/>
    </row>
    <row r="1010" spans="6:19" s="598" customFormat="1">
      <c r="F1010" s="824"/>
      <c r="S1010" s="843"/>
    </row>
    <row r="1011" spans="6:19" s="598" customFormat="1">
      <c r="F1011" s="824"/>
      <c r="S1011" s="843"/>
    </row>
    <row r="1012" spans="6:19" s="598" customFormat="1">
      <c r="F1012" s="824"/>
      <c r="S1012" s="843"/>
    </row>
    <row r="1013" spans="6:19" s="598" customFormat="1">
      <c r="F1013" s="824"/>
      <c r="S1013" s="843"/>
    </row>
    <row r="1014" spans="6:19" s="598" customFormat="1">
      <c r="F1014" s="824"/>
      <c r="S1014" s="843"/>
    </row>
    <row r="1015" spans="6:19" s="598" customFormat="1">
      <c r="F1015" s="824"/>
      <c r="S1015" s="843"/>
    </row>
  </sheetData>
  <mergeCells count="9">
    <mergeCell ref="A52:B52"/>
    <mergeCell ref="R1:S1"/>
    <mergeCell ref="A4:B6"/>
    <mergeCell ref="C4:G4"/>
    <mergeCell ref="H4:N4"/>
    <mergeCell ref="O4:Q4"/>
    <mergeCell ref="R4:R5"/>
    <mergeCell ref="S4:S6"/>
    <mergeCell ref="B2:C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2" orientation="landscape" r:id="rId1"/>
  <rowBreaks count="1" manualBreakCount="1">
    <brk id="40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W51"/>
  <sheetViews>
    <sheetView view="pageBreakPreview" zoomScale="90" zoomScaleNormal="100" zoomScaleSheetLayoutView="90" workbookViewId="0">
      <pane xSplit="2" ySplit="5" topLeftCell="C33" activePane="bottomRight" state="frozen"/>
      <selection pane="topRight" activeCell="C1" sqref="C1"/>
      <selection pane="bottomLeft" activeCell="A7" sqref="A7"/>
      <selection pane="bottomRight" activeCell="A40" sqref="A40:XFD40"/>
    </sheetView>
  </sheetViews>
  <sheetFormatPr defaultColWidth="15.109375" defaultRowHeight="15.6"/>
  <cols>
    <col min="1" max="1" width="7.33203125" style="879" customWidth="1"/>
    <col min="2" max="2" width="30.109375" style="889" customWidth="1"/>
    <col min="3" max="5" width="15.33203125" style="879" customWidth="1"/>
    <col min="6" max="6" width="13.33203125" style="879" customWidth="1"/>
    <col min="7" max="7" width="14.5546875" style="879" customWidth="1"/>
    <col min="8" max="8" width="12.88671875" style="881" customWidth="1"/>
    <col min="9" max="9" width="14.109375" style="881" customWidth="1"/>
    <col min="10" max="10" width="10.33203125" style="881" customWidth="1"/>
    <col min="11" max="13" width="16.88671875" style="881" customWidth="1"/>
    <col min="14" max="14" width="8.6640625" style="881" hidden="1" customWidth="1"/>
    <col min="15" max="15" width="9.44140625" style="881" hidden="1" customWidth="1"/>
    <col min="16" max="16" width="8.44140625" style="881" hidden="1" customWidth="1"/>
    <col min="17" max="17" width="9.5546875" style="881" hidden="1" customWidth="1"/>
    <col min="18" max="18" width="8.33203125" style="881" hidden="1" customWidth="1"/>
    <col min="19" max="19" width="14.88671875" style="880" customWidth="1"/>
    <col min="20" max="16384" width="15.109375" style="598"/>
  </cols>
  <sheetData>
    <row r="3" spans="1:23" s="846" customFormat="1">
      <c r="A3" s="967"/>
      <c r="B3" s="968"/>
      <c r="C3" s="973" t="s">
        <v>67</v>
      </c>
      <c r="D3" s="974"/>
      <c r="E3" s="974"/>
      <c r="F3" s="974"/>
      <c r="G3" s="975"/>
      <c r="H3" s="976" t="s">
        <v>68</v>
      </c>
      <c r="I3" s="977"/>
      <c r="J3" s="977"/>
      <c r="K3" s="977"/>
      <c r="L3" s="977"/>
      <c r="M3" s="978"/>
      <c r="N3" s="975"/>
      <c r="O3" s="979" t="s">
        <v>231</v>
      </c>
      <c r="P3" s="980"/>
      <c r="Q3" s="980"/>
      <c r="R3" s="962" t="s">
        <v>64</v>
      </c>
      <c r="S3" s="964" t="s">
        <v>66</v>
      </c>
    </row>
    <row r="4" spans="1:23">
      <c r="A4" s="969"/>
      <c r="B4" s="970"/>
      <c r="C4" s="900" t="s">
        <v>38</v>
      </c>
      <c r="D4" s="827" t="s">
        <v>40</v>
      </c>
      <c r="E4" s="827" t="s">
        <v>238</v>
      </c>
      <c r="F4" s="827" t="s">
        <v>237</v>
      </c>
      <c r="G4" s="882" t="s">
        <v>42</v>
      </c>
      <c r="H4" s="901" t="s">
        <v>44</v>
      </c>
      <c r="I4" s="883" t="s">
        <v>46</v>
      </c>
      <c r="J4" s="883" t="s">
        <v>48</v>
      </c>
      <c r="K4" s="883" t="s">
        <v>50</v>
      </c>
      <c r="L4" s="901" t="s">
        <v>52</v>
      </c>
      <c r="M4" s="883" t="s">
        <v>54</v>
      </c>
      <c r="N4" s="883" t="s">
        <v>56</v>
      </c>
      <c r="O4" s="901" t="s">
        <v>58</v>
      </c>
      <c r="P4" s="883" t="s">
        <v>60</v>
      </c>
      <c r="Q4" s="884" t="s">
        <v>62</v>
      </c>
      <c r="R4" s="963"/>
      <c r="S4" s="964"/>
    </row>
    <row r="5" spans="1:23" ht="171.6">
      <c r="A5" s="971"/>
      <c r="B5" s="972"/>
      <c r="C5" s="830" t="s">
        <v>39</v>
      </c>
      <c r="D5" s="829" t="s">
        <v>41</v>
      </c>
      <c r="E5" s="830" t="s">
        <v>239</v>
      </c>
      <c r="F5" s="831" t="s">
        <v>240</v>
      </c>
      <c r="G5" s="828" t="s">
        <v>43</v>
      </c>
      <c r="H5" s="832" t="s">
        <v>45</v>
      </c>
      <c r="I5" s="885" t="s">
        <v>47</v>
      </c>
      <c r="J5" s="885" t="s">
        <v>49</v>
      </c>
      <c r="K5" s="885" t="s">
        <v>51</v>
      </c>
      <c r="L5" s="832" t="s">
        <v>53</v>
      </c>
      <c r="M5" s="828" t="s">
        <v>55</v>
      </c>
      <c r="N5" s="828" t="s">
        <v>57</v>
      </c>
      <c r="O5" s="832" t="s">
        <v>59</v>
      </c>
      <c r="P5" s="828" t="s">
        <v>61</v>
      </c>
      <c r="Q5" s="885" t="s">
        <v>71</v>
      </c>
      <c r="R5" s="902" t="s">
        <v>65</v>
      </c>
      <c r="S5" s="964"/>
      <c r="U5" s="866">
        <f>U6-'HF-HC'!U8</f>
        <v>7397809.4177252054</v>
      </c>
      <c r="V5" s="598" t="s">
        <v>1116</v>
      </c>
    </row>
    <row r="6" spans="1:23" ht="17.25" customHeight="1">
      <c r="A6" s="888" t="s">
        <v>161</v>
      </c>
      <c r="B6" s="887" t="s">
        <v>196</v>
      </c>
      <c r="C6" s="891">
        <f t="shared" ref="C6:C27" si="0">D6+G6</f>
        <v>603860493.83569002</v>
      </c>
      <c r="D6" s="891">
        <f>D7+D8+D9</f>
        <v>342592311.98869002</v>
      </c>
      <c r="E6" s="891">
        <f t="shared" ref="E6:G6" si="1">E7+E8+E9</f>
        <v>342592311.98869002</v>
      </c>
      <c r="F6" s="891">
        <f t="shared" si="1"/>
        <v>0</v>
      </c>
      <c r="G6" s="891">
        <f t="shared" si="1"/>
        <v>261268181.847</v>
      </c>
      <c r="H6" s="891">
        <f>H7+H8+H9</f>
        <v>43238493</v>
      </c>
      <c r="I6" s="891">
        <f t="shared" ref="I6:J6" si="2">I7+I8+I9</f>
        <v>0</v>
      </c>
      <c r="J6" s="891">
        <f t="shared" si="2"/>
        <v>0</v>
      </c>
      <c r="K6" s="891">
        <f>K7+K8+K9</f>
        <v>43238493</v>
      </c>
      <c r="L6" s="891">
        <f>M6+N6</f>
        <v>62239796.21882353</v>
      </c>
      <c r="M6" s="891">
        <f>M7+M8+M9</f>
        <v>62239796.21882353</v>
      </c>
      <c r="N6" s="891"/>
      <c r="O6" s="891"/>
      <c r="P6" s="891"/>
      <c r="Q6" s="891"/>
      <c r="R6" s="891"/>
      <c r="S6" s="890">
        <f>C6+H6+L6+O6+R6</f>
        <v>709338783.05451357</v>
      </c>
      <c r="T6" s="598">
        <v>720495971.77584457</v>
      </c>
      <c r="U6" s="866">
        <f>S6-T6</f>
        <v>-11157188.721331</v>
      </c>
      <c r="V6" s="598">
        <v>261268181.847</v>
      </c>
      <c r="W6" s="866">
        <f>G6-V6</f>
        <v>0</v>
      </c>
    </row>
    <row r="7" spans="1:23" ht="17.25" customHeight="1">
      <c r="A7" s="830" t="s">
        <v>162</v>
      </c>
      <c r="B7" s="887" t="s">
        <v>196</v>
      </c>
      <c r="C7" s="891">
        <f t="shared" si="0"/>
        <v>525770700.85978007</v>
      </c>
      <c r="D7" s="891">
        <f t="shared" ref="D7:D8" si="3">E7+F7</f>
        <v>264502519.01278004</v>
      </c>
      <c r="E7" s="891">
        <f>'ГОБМП по кодам'!G29+'РБ -20г'!E61</f>
        <v>264502519.01278004</v>
      </c>
      <c r="F7" s="891"/>
      <c r="G7" s="891">
        <f>'ОСМС по кодам '!G20+'ОСМС по кодам '!G24</f>
        <v>261268181.847</v>
      </c>
      <c r="H7" s="891">
        <f>I7+J7+K7</f>
        <v>43049905</v>
      </c>
      <c r="I7" s="891"/>
      <c r="J7" s="891"/>
      <c r="K7" s="891">
        <f>'ООУ РК 20'!F12+'ООУ РК 20'!F13+'ООУ РК 20'!F14+'ООУ РК 20'!F16+'ООУ РК 20'!F17</f>
        <v>43049905</v>
      </c>
      <c r="L7" s="891">
        <f>M7+N7</f>
        <v>61511297.21882353</v>
      </c>
      <c r="M7" s="891">
        <f>'ООУ РК 20'!E12+'ООУ РК 20'!E13+'ООУ РК 20'!E14+'ООУ РК 20'!E16+'ООУ РК 20'!E17+'ОДХ 20'!B29</f>
        <v>61511297.21882353</v>
      </c>
      <c r="N7" s="891"/>
      <c r="O7" s="891"/>
      <c r="P7" s="891"/>
      <c r="Q7" s="891"/>
      <c r="R7" s="891"/>
      <c r="S7" s="890">
        <f>C7+H7+L7+O7+R7</f>
        <v>630331903.07860363</v>
      </c>
      <c r="T7" s="598">
        <v>641488458.21243465</v>
      </c>
      <c r="U7" s="866">
        <f t="shared" ref="U7:U40" si="4">S7-T7</f>
        <v>-11156555.133831024</v>
      </c>
      <c r="V7" s="598">
        <v>261268181.847</v>
      </c>
      <c r="W7" s="866">
        <f t="shared" ref="W7:W40" si="5">G7-V7</f>
        <v>0</v>
      </c>
    </row>
    <row r="8" spans="1:23" ht="42.75" customHeight="1">
      <c r="A8" s="830" t="s">
        <v>163</v>
      </c>
      <c r="B8" s="887" t="s">
        <v>197</v>
      </c>
      <c r="C8" s="891">
        <f t="shared" si="0"/>
        <v>37200056.991349995</v>
      </c>
      <c r="D8" s="891">
        <f t="shared" si="3"/>
        <v>37200056.991349995</v>
      </c>
      <c r="E8" s="891">
        <f>'ГОБМП по кодам'!G30</f>
        <v>37200056.991349995</v>
      </c>
      <c r="F8" s="891"/>
      <c r="G8" s="891"/>
      <c r="H8" s="891">
        <f t="shared" ref="H8:H39" si="6">I8+J8+K8</f>
        <v>188588</v>
      </c>
      <c r="I8" s="891"/>
      <c r="J8" s="891"/>
      <c r="K8" s="891">
        <f>'ООУ РК 20'!F15</f>
        <v>188588</v>
      </c>
      <c r="L8" s="891">
        <f t="shared" ref="L8:L39" si="7">M8+N8</f>
        <v>728499</v>
      </c>
      <c r="M8" s="891">
        <f>'ООУ РК 20'!E15</f>
        <v>728499</v>
      </c>
      <c r="N8" s="891"/>
      <c r="O8" s="891"/>
      <c r="P8" s="891"/>
      <c r="Q8" s="891"/>
      <c r="R8" s="891"/>
      <c r="S8" s="890">
        <f>C8+H8+L8+O8+R8</f>
        <v>38117143.991349995</v>
      </c>
      <c r="T8" s="598">
        <v>38117143.991349995</v>
      </c>
      <c r="U8" s="866">
        <f t="shared" si="4"/>
        <v>0</v>
      </c>
      <c r="W8" s="866">
        <f t="shared" si="5"/>
        <v>0</v>
      </c>
    </row>
    <row r="9" spans="1:23" ht="39" customHeight="1">
      <c r="A9" s="830" t="s">
        <v>164</v>
      </c>
      <c r="B9" s="887" t="s">
        <v>198</v>
      </c>
      <c r="C9" s="891">
        <f t="shared" si="0"/>
        <v>40889735.984560005</v>
      </c>
      <c r="D9" s="891">
        <f>E9+F9</f>
        <v>40889735.984560005</v>
      </c>
      <c r="E9" s="891">
        <f>'ГОБМП по кодам'!G31+'МБ 20'!F352</f>
        <v>40889735.984560005</v>
      </c>
      <c r="F9" s="891"/>
      <c r="G9" s="891"/>
      <c r="H9" s="891">
        <f t="shared" si="6"/>
        <v>0</v>
      </c>
      <c r="I9" s="891"/>
      <c r="J9" s="891"/>
      <c r="K9" s="891"/>
      <c r="L9" s="891">
        <f t="shared" si="7"/>
        <v>0</v>
      </c>
      <c r="M9" s="891"/>
      <c r="N9" s="891"/>
      <c r="O9" s="891"/>
      <c r="P9" s="891"/>
      <c r="Q9" s="891"/>
      <c r="R9" s="891"/>
      <c r="S9" s="890">
        <f t="shared" ref="S9:S39" si="8">C9+H9+L9+O9+R9</f>
        <v>40889735.984560005</v>
      </c>
      <c r="T9" s="598">
        <v>40890369.572059989</v>
      </c>
      <c r="U9" s="866">
        <f t="shared" si="4"/>
        <v>-633.58749998360872</v>
      </c>
      <c r="W9" s="866">
        <f t="shared" si="5"/>
        <v>0</v>
      </c>
    </row>
    <row r="10" spans="1:23" ht="17.25" customHeight="1">
      <c r="A10" s="888" t="s">
        <v>165</v>
      </c>
      <c r="B10" s="888" t="s">
        <v>199</v>
      </c>
      <c r="C10" s="891">
        <f t="shared" ref="C10:D10" si="9">C11+C12+C13</f>
        <v>2629004.3881100006</v>
      </c>
      <c r="D10" s="891">
        <f t="shared" si="9"/>
        <v>2629004.3881100006</v>
      </c>
      <c r="E10" s="891">
        <f>E11+E12+E13</f>
        <v>2629004.3881100006</v>
      </c>
      <c r="F10" s="891">
        <f t="shared" ref="F10:G10" si="10">F11+F12+F13</f>
        <v>0</v>
      </c>
      <c r="G10" s="891">
        <f t="shared" si="10"/>
        <v>0</v>
      </c>
      <c r="H10" s="891">
        <f>I10+J10+K10</f>
        <v>583669</v>
      </c>
      <c r="I10" s="891">
        <f t="shared" ref="I10:J10" si="11">I11+I12+I13</f>
        <v>0</v>
      </c>
      <c r="J10" s="891">
        <f t="shared" si="11"/>
        <v>0</v>
      </c>
      <c r="K10" s="891">
        <f>K11+K12+K13</f>
        <v>583669</v>
      </c>
      <c r="L10" s="891">
        <f t="shared" si="7"/>
        <v>1083592</v>
      </c>
      <c r="M10" s="891">
        <f>M11+M12+M13</f>
        <v>1083592</v>
      </c>
      <c r="N10" s="891"/>
      <c r="O10" s="891"/>
      <c r="P10" s="891"/>
      <c r="Q10" s="891"/>
      <c r="R10" s="891"/>
      <c r="S10" s="890">
        <f>C10+H10+L10+O10+R10</f>
        <v>4296265.3881100006</v>
      </c>
      <c r="T10" s="598">
        <v>4314109.3111879341</v>
      </c>
      <c r="U10" s="866">
        <f t="shared" si="4"/>
        <v>-17843.92307793349</v>
      </c>
      <c r="V10" s="598">
        <v>0</v>
      </c>
      <c r="W10" s="866">
        <f t="shared" si="5"/>
        <v>0</v>
      </c>
    </row>
    <row r="11" spans="1:23" ht="36" customHeight="1">
      <c r="A11" s="830" t="s">
        <v>232</v>
      </c>
      <c r="B11" s="888" t="s">
        <v>200</v>
      </c>
      <c r="C11" s="891">
        <f>D11+G11</f>
        <v>2629004.3881100006</v>
      </c>
      <c r="D11" s="891">
        <f>E11+F11</f>
        <v>2629004.3881100006</v>
      </c>
      <c r="E11" s="891">
        <f>'ГОБМП по кодам'!G36</f>
        <v>2629004.3881100006</v>
      </c>
      <c r="F11" s="891"/>
      <c r="G11" s="891"/>
      <c r="H11" s="891">
        <f>I11+J11+K11</f>
        <v>251944</v>
      </c>
      <c r="I11" s="891"/>
      <c r="J11" s="891"/>
      <c r="K11" s="891">
        <f>'ООУ РК 20'!F24+'ООУ РК 20'!F26</f>
        <v>251944</v>
      </c>
      <c r="L11" s="891">
        <f t="shared" si="7"/>
        <v>587637</v>
      </c>
      <c r="M11" s="891">
        <f>'ООУ РК 20'!E24+'ООУ РК 20'!E26</f>
        <v>587637</v>
      </c>
      <c r="N11" s="891"/>
      <c r="O11" s="891"/>
      <c r="P11" s="891"/>
      <c r="Q11" s="891"/>
      <c r="R11" s="891"/>
      <c r="S11" s="890">
        <f>C11+H11+L11+O11+R11</f>
        <v>3468585.3881100006</v>
      </c>
      <c r="T11" s="598">
        <v>3486429.3111879346</v>
      </c>
      <c r="U11" s="866">
        <f t="shared" si="4"/>
        <v>-17843.923077933956</v>
      </c>
      <c r="W11" s="866">
        <f t="shared" si="5"/>
        <v>0</v>
      </c>
    </row>
    <row r="12" spans="1:23" ht="30.75" customHeight="1">
      <c r="A12" s="830" t="s">
        <v>167</v>
      </c>
      <c r="B12" s="888" t="s">
        <v>201</v>
      </c>
      <c r="C12" s="891">
        <f t="shared" si="0"/>
        <v>0</v>
      </c>
      <c r="D12" s="891"/>
      <c r="E12" s="891"/>
      <c r="F12" s="891"/>
      <c r="G12" s="891"/>
      <c r="H12" s="891">
        <f>I12+J12+K12</f>
        <v>331725</v>
      </c>
      <c r="I12" s="891"/>
      <c r="J12" s="891"/>
      <c r="K12" s="891">
        <f>'ООУ РК 20'!F25</f>
        <v>331725</v>
      </c>
      <c r="L12" s="891">
        <f>M12+N12</f>
        <v>495955</v>
      </c>
      <c r="M12" s="891">
        <f>'ООУ РК 20'!E25</f>
        <v>495955</v>
      </c>
      <c r="N12" s="891"/>
      <c r="O12" s="891"/>
      <c r="P12" s="891"/>
      <c r="Q12" s="891"/>
      <c r="R12" s="891"/>
      <c r="S12" s="890">
        <f>C12+H12+L12+O12+R12</f>
        <v>827680</v>
      </c>
      <c r="T12" s="598">
        <v>827680</v>
      </c>
      <c r="U12" s="866">
        <f t="shared" si="4"/>
        <v>0</v>
      </c>
      <c r="W12" s="866">
        <f t="shared" si="5"/>
        <v>0</v>
      </c>
    </row>
    <row r="13" spans="1:23" ht="20.25" customHeight="1">
      <c r="A13" s="830" t="s">
        <v>168</v>
      </c>
      <c r="B13" s="887" t="s">
        <v>202</v>
      </c>
      <c r="C13" s="891">
        <f t="shared" si="0"/>
        <v>0</v>
      </c>
      <c r="D13" s="891"/>
      <c r="E13" s="891"/>
      <c r="F13" s="891"/>
      <c r="G13" s="891"/>
      <c r="H13" s="891">
        <f t="shared" si="6"/>
        <v>0</v>
      </c>
      <c r="I13" s="891"/>
      <c r="J13" s="891"/>
      <c r="K13" s="891"/>
      <c r="L13" s="891">
        <f t="shared" si="7"/>
        <v>0</v>
      </c>
      <c r="M13" s="891"/>
      <c r="N13" s="891"/>
      <c r="O13" s="891"/>
      <c r="P13" s="891"/>
      <c r="Q13" s="891"/>
      <c r="R13" s="891"/>
      <c r="S13" s="890">
        <f t="shared" si="8"/>
        <v>0</v>
      </c>
      <c r="T13" s="598">
        <v>0</v>
      </c>
      <c r="U13" s="866">
        <f t="shared" si="4"/>
        <v>0</v>
      </c>
      <c r="W13" s="866">
        <f t="shared" si="5"/>
        <v>0</v>
      </c>
    </row>
    <row r="14" spans="1:23" ht="27" customHeight="1">
      <c r="A14" s="828" t="s">
        <v>233</v>
      </c>
      <c r="B14" s="888" t="s">
        <v>203</v>
      </c>
      <c r="C14" s="891">
        <f t="shared" si="0"/>
        <v>541784530.06870997</v>
      </c>
      <c r="D14" s="891">
        <f>E14+F14</f>
        <v>404093923.06685001</v>
      </c>
      <c r="E14" s="891">
        <f t="shared" ref="E14:G14" si="12">E15+E16+E17+E18+E19</f>
        <v>404093923.06685001</v>
      </c>
      <c r="F14" s="891">
        <f t="shared" si="12"/>
        <v>0</v>
      </c>
      <c r="G14" s="891">
        <f t="shared" si="12"/>
        <v>137690607.00185999</v>
      </c>
      <c r="H14" s="891">
        <f>I14+J14+K14</f>
        <v>117158126</v>
      </c>
      <c r="I14" s="891">
        <f>I15+I16+I17+I18+I19</f>
        <v>19867323.988697432</v>
      </c>
      <c r="J14" s="891">
        <f t="shared" ref="J14" si="13">J15+J16+J17+J18+J19</f>
        <v>0</v>
      </c>
      <c r="K14" s="891">
        <f>K15+K16+K17+K18+K19</f>
        <v>97290802.011302561</v>
      </c>
      <c r="L14" s="891">
        <f t="shared" ref="L14:L19" si="14">M14+N14</f>
        <v>189071897.75058824</v>
      </c>
      <c r="M14" s="891">
        <f>M15+M16+M17+M18+M19</f>
        <v>189071897.75058824</v>
      </c>
      <c r="N14" s="891"/>
      <c r="O14" s="891"/>
      <c r="P14" s="891"/>
      <c r="Q14" s="891"/>
      <c r="R14" s="891"/>
      <c r="S14" s="890">
        <f t="shared" si="8"/>
        <v>848014553.81929827</v>
      </c>
      <c r="T14" s="598">
        <v>855412363.23702335</v>
      </c>
      <c r="U14" s="866">
        <f t="shared" si="4"/>
        <v>-7397809.4177250862</v>
      </c>
      <c r="V14" s="598">
        <v>137690607.00186002</v>
      </c>
      <c r="W14" s="866">
        <f t="shared" si="5"/>
        <v>0</v>
      </c>
    </row>
    <row r="15" spans="1:23" ht="17.25" customHeight="1">
      <c r="A15" s="830" t="s">
        <v>170</v>
      </c>
      <c r="B15" s="887" t="s">
        <v>204</v>
      </c>
      <c r="C15" s="891">
        <f t="shared" si="0"/>
        <v>340135946.65156001</v>
      </c>
      <c r="D15" s="891">
        <f>E15+F15</f>
        <v>335495084.67534</v>
      </c>
      <c r="E15" s="891">
        <f>'ГОБМП по кодам'!G33</f>
        <v>335495084.67534</v>
      </c>
      <c r="F15" s="891"/>
      <c r="G15" s="891">
        <f>'ОСМС по кодам '!G22</f>
        <v>4640861.9762199996</v>
      </c>
      <c r="H15" s="891">
        <f t="shared" si="6"/>
        <v>31268712</v>
      </c>
      <c r="I15" s="891">
        <f>'ООУ РК 20'!K18</f>
        <v>5979351.8325446863</v>
      </c>
      <c r="J15" s="891"/>
      <c r="K15" s="891">
        <f>'ООУ РК 20'!F18-'ООУ РК 20'!K18</f>
        <v>25289360.167455316</v>
      </c>
      <c r="L15" s="891">
        <f t="shared" si="14"/>
        <v>38853056</v>
      </c>
      <c r="M15" s="891">
        <f>'ООУ РК 20'!E18</f>
        <v>38853056</v>
      </c>
      <c r="N15" s="891"/>
      <c r="O15" s="891"/>
      <c r="P15" s="891"/>
      <c r="Q15" s="891"/>
      <c r="R15" s="891"/>
      <c r="S15" s="890">
        <f t="shared" si="8"/>
        <v>410257714.65156001</v>
      </c>
      <c r="T15" s="598">
        <v>411466683.22835773</v>
      </c>
      <c r="U15" s="866">
        <f t="shared" si="4"/>
        <v>-1208968.5767977238</v>
      </c>
      <c r="V15" s="598">
        <v>4640861.9762200005</v>
      </c>
      <c r="W15" s="866">
        <f t="shared" si="5"/>
        <v>0</v>
      </c>
    </row>
    <row r="16" spans="1:23" ht="31.2">
      <c r="A16" s="830" t="s">
        <v>171</v>
      </c>
      <c r="B16" s="887" t="s">
        <v>205</v>
      </c>
      <c r="C16" s="891">
        <f t="shared" si="0"/>
        <v>0</v>
      </c>
      <c r="D16" s="891">
        <f t="shared" ref="D16:D19" si="15">E16+F16</f>
        <v>0</v>
      </c>
      <c r="E16" s="891"/>
      <c r="F16" s="891"/>
      <c r="G16" s="891"/>
      <c r="H16" s="891">
        <f t="shared" si="6"/>
        <v>4561538</v>
      </c>
      <c r="I16" s="891">
        <f>'ООУ РК 20'!K20</f>
        <v>606507.4748895287</v>
      </c>
      <c r="J16" s="891"/>
      <c r="K16" s="891">
        <f>'ООУ РК 20'!F20-'ООУ РК 20'!K20</f>
        <v>3955030.5251104711</v>
      </c>
      <c r="L16" s="891">
        <f t="shared" si="14"/>
        <v>34469815</v>
      </c>
      <c r="M16" s="891">
        <f>'ООУ РК 20'!E20</f>
        <v>34469815</v>
      </c>
      <c r="N16" s="891"/>
      <c r="O16" s="891"/>
      <c r="P16" s="891"/>
      <c r="Q16" s="891"/>
      <c r="R16" s="891"/>
      <c r="S16" s="890">
        <f t="shared" si="8"/>
        <v>39031353</v>
      </c>
      <c r="T16" s="598">
        <v>39031353</v>
      </c>
      <c r="U16" s="866">
        <f t="shared" si="4"/>
        <v>0</v>
      </c>
      <c r="W16" s="866">
        <f t="shared" si="5"/>
        <v>0</v>
      </c>
    </row>
    <row r="17" spans="1:23" ht="31.2">
      <c r="A17" s="830" t="s">
        <v>172</v>
      </c>
      <c r="B17" s="887" t="s">
        <v>206</v>
      </c>
      <c r="C17" s="891">
        <f t="shared" si="0"/>
        <v>30401853.981599998</v>
      </c>
      <c r="D17" s="891">
        <f t="shared" si="15"/>
        <v>30401853.981599998</v>
      </c>
      <c r="E17" s="891">
        <f>'ГОБМП по кодам'!G35</f>
        <v>30401853.981599998</v>
      </c>
      <c r="F17" s="891"/>
      <c r="G17" s="891"/>
      <c r="H17" s="891">
        <f t="shared" si="6"/>
        <v>72346232</v>
      </c>
      <c r="I17" s="891">
        <f>'ООУ РК 20'!K21</f>
        <v>12545296.926963106</v>
      </c>
      <c r="J17" s="891"/>
      <c r="K17" s="891">
        <f>'ООУ РК 20'!F21-'ООУ РК 20'!K21</f>
        <v>59800935.073036894</v>
      </c>
      <c r="L17" s="891">
        <f t="shared" si="14"/>
        <v>92023752.750588238</v>
      </c>
      <c r="M17" s="891">
        <f>'ООУ РК 20'!E21+'ОДХ 20'!B27</f>
        <v>92023752.750588238</v>
      </c>
      <c r="N17" s="891"/>
      <c r="O17" s="891"/>
      <c r="P17" s="891"/>
      <c r="Q17" s="891"/>
      <c r="R17" s="891"/>
      <c r="S17" s="890">
        <f t="shared" si="8"/>
        <v>194771838.73218822</v>
      </c>
      <c r="T17" s="598">
        <v>194793202.16655824</v>
      </c>
      <c r="U17" s="866">
        <f t="shared" si="4"/>
        <v>-21363.434370011091</v>
      </c>
      <c r="W17" s="866">
        <f t="shared" si="5"/>
        <v>0</v>
      </c>
    </row>
    <row r="18" spans="1:23" ht="31.2">
      <c r="A18" s="830" t="s">
        <v>173</v>
      </c>
      <c r="B18" s="887" t="s">
        <v>207</v>
      </c>
      <c r="C18" s="891">
        <f t="shared" si="0"/>
        <v>171246729.43554997</v>
      </c>
      <c r="D18" s="891">
        <f t="shared" si="15"/>
        <v>38196984.409910001</v>
      </c>
      <c r="E18" s="891">
        <f>'ГОБМП по кодам'!G32+'ГОБМП по кодам'!G34</f>
        <v>38196984.409910001</v>
      </c>
      <c r="F18" s="891"/>
      <c r="G18" s="891">
        <f>'ОСМС по кодам '!G21+'ОСМС по кодам '!G23</f>
        <v>133049745.02563998</v>
      </c>
      <c r="H18" s="891">
        <f t="shared" si="6"/>
        <v>8956790</v>
      </c>
      <c r="I18" s="891">
        <f>'ООУ РК 20'!K19</f>
        <v>736068.75430011097</v>
      </c>
      <c r="J18" s="891"/>
      <c r="K18" s="891">
        <f>'ООУ РК 20'!F19-'ООУ РК 20'!K19</f>
        <v>8220721.245699889</v>
      </c>
      <c r="L18" s="891">
        <f t="shared" si="14"/>
        <v>23691754</v>
      </c>
      <c r="M18" s="891">
        <f>'ООУ РК 20'!E19</f>
        <v>23691754</v>
      </c>
      <c r="N18" s="891"/>
      <c r="O18" s="891"/>
      <c r="P18" s="891"/>
      <c r="Q18" s="891"/>
      <c r="R18" s="891"/>
      <c r="S18" s="890">
        <f t="shared" si="8"/>
        <v>203895273.43554997</v>
      </c>
      <c r="T18" s="598">
        <v>210062750.84210747</v>
      </c>
      <c r="U18" s="866">
        <f t="shared" si="4"/>
        <v>-6167477.4065575004</v>
      </c>
      <c r="V18" s="598">
        <v>133049745.02564001</v>
      </c>
      <c r="W18" s="866">
        <f t="shared" si="5"/>
        <v>0</v>
      </c>
    </row>
    <row r="19" spans="1:23" ht="31.2">
      <c r="A19" s="830" t="s">
        <v>174</v>
      </c>
      <c r="B19" s="887" t="s">
        <v>208</v>
      </c>
      <c r="C19" s="891">
        <f t="shared" si="0"/>
        <v>0</v>
      </c>
      <c r="D19" s="891">
        <f t="shared" si="15"/>
        <v>0</v>
      </c>
      <c r="E19" s="891"/>
      <c r="F19" s="891"/>
      <c r="G19" s="891"/>
      <c r="H19" s="891">
        <f t="shared" si="6"/>
        <v>24854</v>
      </c>
      <c r="I19" s="891">
        <f>'ООУ РК 20'!K30</f>
        <v>99</v>
      </c>
      <c r="J19" s="891"/>
      <c r="K19" s="891">
        <f>'ООУ РК 20'!F30-'ООУ РК 20'!K30</f>
        <v>24755</v>
      </c>
      <c r="L19" s="891">
        <f t="shared" si="14"/>
        <v>33520</v>
      </c>
      <c r="M19" s="891">
        <f>'ООУ РК 20'!E30</f>
        <v>33520</v>
      </c>
      <c r="N19" s="891"/>
      <c r="O19" s="891"/>
      <c r="P19" s="891"/>
      <c r="Q19" s="891"/>
      <c r="R19" s="891"/>
      <c r="S19" s="890">
        <f t="shared" si="8"/>
        <v>58374</v>
      </c>
      <c r="T19" s="598">
        <v>58374</v>
      </c>
      <c r="U19" s="866">
        <f t="shared" si="4"/>
        <v>0</v>
      </c>
      <c r="W19" s="866">
        <f t="shared" si="5"/>
        <v>0</v>
      </c>
    </row>
    <row r="20" spans="1:23" ht="46.8">
      <c r="A20" s="888" t="s">
        <v>175</v>
      </c>
      <c r="B20" s="887" t="s">
        <v>209</v>
      </c>
      <c r="C20" s="891">
        <f t="shared" si="0"/>
        <v>86331398.127259985</v>
      </c>
      <c r="D20" s="891">
        <f>D21+D22+D23</f>
        <v>86033807.259929985</v>
      </c>
      <c r="E20" s="891">
        <f t="shared" ref="E20:G20" si="16">E21+E22+E23</f>
        <v>85570834.118729994</v>
      </c>
      <c r="F20" s="891">
        <f t="shared" si="16"/>
        <v>462973.14120000001</v>
      </c>
      <c r="G20" s="891">
        <f t="shared" si="16"/>
        <v>297590.86733000004</v>
      </c>
      <c r="H20" s="891">
        <f t="shared" si="6"/>
        <v>0</v>
      </c>
      <c r="I20" s="891"/>
      <c r="J20" s="891"/>
      <c r="K20" s="891"/>
      <c r="L20" s="891">
        <f t="shared" si="7"/>
        <v>0</v>
      </c>
      <c r="M20" s="891"/>
      <c r="N20" s="891"/>
      <c r="O20" s="891"/>
      <c r="P20" s="891"/>
      <c r="Q20" s="891"/>
      <c r="R20" s="891"/>
      <c r="S20" s="890">
        <f t="shared" si="8"/>
        <v>86331398.127259985</v>
      </c>
      <c r="T20" s="598">
        <v>86361894.897059992</v>
      </c>
      <c r="U20" s="866">
        <f t="shared" si="4"/>
        <v>-30496.769800007343</v>
      </c>
      <c r="V20" s="598">
        <v>297590.86732999998</v>
      </c>
      <c r="W20" s="866">
        <f t="shared" si="5"/>
        <v>0</v>
      </c>
    </row>
    <row r="21" spans="1:23" ht="78">
      <c r="A21" s="830" t="s">
        <v>176</v>
      </c>
      <c r="B21" s="887" t="s">
        <v>210</v>
      </c>
      <c r="C21" s="891">
        <f t="shared" si="0"/>
        <v>64050691.346139997</v>
      </c>
      <c r="D21" s="891">
        <f>E21+F21</f>
        <v>64050691.346139997</v>
      </c>
      <c r="E21" s="891">
        <f>'ГОБМП по кодам'!G38+'РБ -20г'!E62</f>
        <v>63587718.204939999</v>
      </c>
      <c r="F21" s="891">
        <f>'МБ 20'!F351</f>
        <v>462973.14120000001</v>
      </c>
      <c r="G21" s="891"/>
      <c r="H21" s="891">
        <f t="shared" si="6"/>
        <v>0</v>
      </c>
      <c r="I21" s="891"/>
      <c r="J21" s="891"/>
      <c r="K21" s="891"/>
      <c r="L21" s="891">
        <f t="shared" si="7"/>
        <v>0</v>
      </c>
      <c r="M21" s="891"/>
      <c r="N21" s="891"/>
      <c r="O21" s="891"/>
      <c r="P21" s="891"/>
      <c r="Q21" s="891"/>
      <c r="R21" s="891"/>
      <c r="S21" s="890">
        <f t="shared" si="8"/>
        <v>64050691.346139997</v>
      </c>
      <c r="T21" s="598">
        <v>64050691.346139997</v>
      </c>
      <c r="U21" s="866">
        <f t="shared" si="4"/>
        <v>0</v>
      </c>
      <c r="W21" s="866">
        <f t="shared" si="5"/>
        <v>0</v>
      </c>
    </row>
    <row r="22" spans="1:23" ht="46.8">
      <c r="A22" s="830" t="s">
        <v>177</v>
      </c>
      <c r="B22" s="887" t="s">
        <v>211</v>
      </c>
      <c r="C22" s="891">
        <f t="shared" si="0"/>
        <v>22280706.781119995</v>
      </c>
      <c r="D22" s="891">
        <f t="shared" ref="D22:D23" si="17">E22+F22</f>
        <v>21983115.913789995</v>
      </c>
      <c r="E22" s="891">
        <f>'ГОБМП по кодам'!G37</f>
        <v>21983115.913789995</v>
      </c>
      <c r="F22" s="891"/>
      <c r="G22" s="891">
        <f>'ОСМС по кодам '!G25</f>
        <v>297590.86733000004</v>
      </c>
      <c r="H22" s="891">
        <f t="shared" si="6"/>
        <v>0</v>
      </c>
      <c r="I22" s="891"/>
      <c r="J22" s="891"/>
      <c r="K22" s="891"/>
      <c r="L22" s="891">
        <f t="shared" si="7"/>
        <v>0</v>
      </c>
      <c r="M22" s="891"/>
      <c r="N22" s="891"/>
      <c r="O22" s="891"/>
      <c r="P22" s="891"/>
      <c r="Q22" s="891"/>
      <c r="R22" s="891"/>
      <c r="S22" s="890">
        <f t="shared" si="8"/>
        <v>22280706.781119995</v>
      </c>
      <c r="T22" s="598">
        <v>22311203.550919998</v>
      </c>
      <c r="U22" s="866">
        <f t="shared" si="4"/>
        <v>-30496.769800003618</v>
      </c>
      <c r="V22" s="598">
        <v>297590.86732999998</v>
      </c>
      <c r="W22" s="866">
        <f t="shared" si="5"/>
        <v>0</v>
      </c>
    </row>
    <row r="23" spans="1:23" ht="31.2">
      <c r="A23" s="830" t="s">
        <v>234</v>
      </c>
      <c r="B23" s="887" t="s">
        <v>235</v>
      </c>
      <c r="C23" s="891">
        <f t="shared" si="0"/>
        <v>0</v>
      </c>
      <c r="D23" s="891">
        <f t="shared" si="17"/>
        <v>0</v>
      </c>
      <c r="E23" s="891"/>
      <c r="F23" s="891"/>
      <c r="G23" s="891"/>
      <c r="H23" s="891">
        <f t="shared" si="6"/>
        <v>0</v>
      </c>
      <c r="I23" s="891"/>
      <c r="J23" s="891"/>
      <c r="K23" s="891"/>
      <c r="L23" s="891">
        <f t="shared" si="7"/>
        <v>0</v>
      </c>
      <c r="M23" s="891"/>
      <c r="N23" s="891"/>
      <c r="O23" s="891"/>
      <c r="P23" s="891"/>
      <c r="Q23" s="891"/>
      <c r="R23" s="891"/>
      <c r="S23" s="890">
        <f t="shared" si="8"/>
        <v>0</v>
      </c>
      <c r="T23" s="598">
        <v>0</v>
      </c>
      <c r="U23" s="866">
        <f t="shared" si="4"/>
        <v>0</v>
      </c>
      <c r="W23" s="866">
        <f t="shared" si="5"/>
        <v>0</v>
      </c>
    </row>
    <row r="24" spans="1:23" ht="46.8">
      <c r="A24" s="888" t="s">
        <v>179</v>
      </c>
      <c r="B24" s="887" t="s">
        <v>213</v>
      </c>
      <c r="C24" s="891">
        <f t="shared" si="0"/>
        <v>155434936.96333998</v>
      </c>
      <c r="D24" s="891">
        <f>E24+F24</f>
        <v>132456328.29794</v>
      </c>
      <c r="E24" s="891">
        <f t="shared" ref="E24:G24" si="18">E25+E26+E27</f>
        <v>116360327.4648</v>
      </c>
      <c r="F24" s="891">
        <f>F25+F26+F27</f>
        <v>16096000.833140001</v>
      </c>
      <c r="G24" s="891">
        <f t="shared" si="18"/>
        <v>22978608.665399998</v>
      </c>
      <c r="H24" s="891">
        <f t="shared" si="6"/>
        <v>0</v>
      </c>
      <c r="I24" s="891"/>
      <c r="J24" s="891"/>
      <c r="K24" s="891"/>
      <c r="L24" s="891">
        <f t="shared" si="7"/>
        <v>483241800</v>
      </c>
      <c r="M24" s="891">
        <f>M25+M26+M27</f>
        <v>483241800</v>
      </c>
      <c r="N24" s="891"/>
      <c r="O24" s="891"/>
      <c r="P24" s="891"/>
      <c r="Q24" s="891"/>
      <c r="R24" s="891"/>
      <c r="S24" s="890">
        <f t="shared" si="8"/>
        <v>638676736.96334004</v>
      </c>
      <c r="T24" s="598">
        <v>639022637.9563601</v>
      </c>
      <c r="U24" s="866">
        <f t="shared" si="4"/>
        <v>-345900.99302005768</v>
      </c>
      <c r="V24" s="598">
        <v>22978608.665400002</v>
      </c>
      <c r="W24" s="866">
        <f t="shared" si="5"/>
        <v>0</v>
      </c>
    </row>
    <row r="25" spans="1:23">
      <c r="A25" s="830" t="s">
        <v>180</v>
      </c>
      <c r="B25" s="887" t="s">
        <v>214</v>
      </c>
      <c r="C25" s="891">
        <f t="shared" si="0"/>
        <v>155434936.96333998</v>
      </c>
      <c r="D25" s="891">
        <f t="shared" ref="D25:D27" si="19">E25+F25</f>
        <v>132456328.29794</v>
      </c>
      <c r="E25" s="891">
        <f>'ГОБМП по кодам'!G39+'МБ 20'!F348</f>
        <v>116360327.4648</v>
      </c>
      <c r="F25" s="891">
        <f>'МБ 20'!F349</f>
        <v>16096000.833140001</v>
      </c>
      <c r="G25" s="891">
        <f>'ОСМС по кодам '!G26</f>
        <v>22978608.665399998</v>
      </c>
      <c r="H25" s="891">
        <f t="shared" si="6"/>
        <v>0</v>
      </c>
      <c r="I25" s="891"/>
      <c r="J25" s="891"/>
      <c r="K25" s="891"/>
      <c r="L25" s="891">
        <f>M25+N25</f>
        <v>483241800</v>
      </c>
      <c r="M25" s="891">
        <f>ЛС!R26*1000+ЛС!R27*1000</f>
        <v>483241800</v>
      </c>
      <c r="N25" s="891"/>
      <c r="O25" s="891"/>
      <c r="P25" s="891"/>
      <c r="Q25" s="891"/>
      <c r="R25" s="891"/>
      <c r="S25" s="890">
        <f t="shared" si="8"/>
        <v>638676736.96334004</v>
      </c>
      <c r="T25" s="598">
        <v>639022637.9563601</v>
      </c>
      <c r="U25" s="866">
        <f t="shared" si="4"/>
        <v>-345900.99302005768</v>
      </c>
      <c r="V25" s="598">
        <v>22978608.665400002</v>
      </c>
      <c r="W25" s="866">
        <f t="shared" si="5"/>
        <v>0</v>
      </c>
    </row>
    <row r="26" spans="1:23" ht="78">
      <c r="A26" s="830" t="s">
        <v>181</v>
      </c>
      <c r="B26" s="887" t="s">
        <v>215</v>
      </c>
      <c r="C26" s="891">
        <f t="shared" si="0"/>
        <v>0</v>
      </c>
      <c r="D26" s="891">
        <f t="shared" si="19"/>
        <v>0</v>
      </c>
      <c r="E26" s="891"/>
      <c r="F26" s="891"/>
      <c r="G26" s="891"/>
      <c r="H26" s="891">
        <f t="shared" si="6"/>
        <v>0</v>
      </c>
      <c r="I26" s="891"/>
      <c r="J26" s="891"/>
      <c r="K26" s="891"/>
      <c r="L26" s="891">
        <f>M26+N26</f>
        <v>0</v>
      </c>
      <c r="M26" s="891"/>
      <c r="N26" s="891"/>
      <c r="O26" s="891"/>
      <c r="P26" s="891"/>
      <c r="Q26" s="891"/>
      <c r="R26" s="891"/>
      <c r="S26" s="890">
        <f t="shared" si="8"/>
        <v>0</v>
      </c>
      <c r="T26" s="598">
        <v>0</v>
      </c>
      <c r="U26" s="866">
        <f t="shared" si="4"/>
        <v>0</v>
      </c>
      <c r="W26" s="866">
        <f t="shared" si="5"/>
        <v>0</v>
      </c>
    </row>
    <row r="27" spans="1:23" ht="78">
      <c r="A27" s="830" t="s">
        <v>182</v>
      </c>
      <c r="B27" s="827" t="s">
        <v>216</v>
      </c>
      <c r="C27" s="891">
        <f t="shared" si="0"/>
        <v>0</v>
      </c>
      <c r="D27" s="891">
        <f t="shared" si="19"/>
        <v>0</v>
      </c>
      <c r="E27" s="891"/>
      <c r="F27" s="891"/>
      <c r="G27" s="891"/>
      <c r="H27" s="891">
        <f t="shared" si="6"/>
        <v>0</v>
      </c>
      <c r="I27" s="891"/>
      <c r="J27" s="891"/>
      <c r="K27" s="891"/>
      <c r="L27" s="891">
        <f t="shared" si="7"/>
        <v>0</v>
      </c>
      <c r="M27" s="891"/>
      <c r="N27" s="891"/>
      <c r="O27" s="891"/>
      <c r="P27" s="891"/>
      <c r="Q27" s="891"/>
      <c r="R27" s="891"/>
      <c r="S27" s="890">
        <f t="shared" si="8"/>
        <v>0</v>
      </c>
      <c r="T27" s="598">
        <v>0</v>
      </c>
      <c r="U27" s="866">
        <f t="shared" si="4"/>
        <v>0</v>
      </c>
      <c r="W27" s="866">
        <f t="shared" si="5"/>
        <v>0</v>
      </c>
    </row>
    <row r="28" spans="1:23" ht="31.2">
      <c r="A28" s="888" t="s">
        <v>183</v>
      </c>
      <c r="B28" s="887" t="s">
        <v>217</v>
      </c>
      <c r="C28" s="891">
        <f>D28+G28</f>
        <v>70542518.871680006</v>
      </c>
      <c r="D28" s="891">
        <f>E28+F28</f>
        <v>70542518.871680006</v>
      </c>
      <c r="E28" s="891">
        <f>'ГОБМП по кодам'!G40+'МБ 20'!F346+'РБ -20г'!E64+'РБ -20г'!E66</f>
        <v>63253423.059560001</v>
      </c>
      <c r="F28" s="891">
        <f>'МБ 20'!F347</f>
        <v>7289095.8121199999</v>
      </c>
      <c r="G28" s="891"/>
      <c r="H28" s="891">
        <f t="shared" si="6"/>
        <v>0</v>
      </c>
      <c r="I28" s="891"/>
      <c r="J28" s="891"/>
      <c r="K28" s="891"/>
      <c r="L28" s="891">
        <f t="shared" si="7"/>
        <v>0</v>
      </c>
      <c r="M28" s="891"/>
      <c r="N28" s="891"/>
      <c r="O28" s="891"/>
      <c r="P28" s="891"/>
      <c r="Q28" s="891"/>
      <c r="R28" s="891"/>
      <c r="S28" s="890">
        <f t="shared" si="8"/>
        <v>70542518.871680006</v>
      </c>
      <c r="T28" s="598">
        <v>70542528.871680006</v>
      </c>
      <c r="U28" s="866">
        <f t="shared" si="4"/>
        <v>-10</v>
      </c>
      <c r="W28" s="866">
        <f t="shared" si="5"/>
        <v>0</v>
      </c>
    </row>
    <row r="29" spans="1:23" ht="31.2">
      <c r="A29" s="888" t="s">
        <v>184</v>
      </c>
      <c r="B29" s="887" t="s">
        <v>218</v>
      </c>
      <c r="C29" s="891">
        <f t="shared" ref="C29:C39" si="20">D29+G29</f>
        <v>37815571.783989996</v>
      </c>
      <c r="D29" s="891">
        <f>D30+D31+D32+D33</f>
        <v>37815571.783989996</v>
      </c>
      <c r="E29" s="891">
        <f t="shared" ref="E29:G29" si="21">E30+E31+E32+E33</f>
        <v>31653305.980879996</v>
      </c>
      <c r="F29" s="891">
        <f t="shared" si="21"/>
        <v>6162265.8031099997</v>
      </c>
      <c r="G29" s="891">
        <f t="shared" si="21"/>
        <v>0</v>
      </c>
      <c r="H29" s="891">
        <f t="shared" si="6"/>
        <v>9243271</v>
      </c>
      <c r="I29" s="891">
        <f t="shared" ref="I29:J29" si="22">I30+I31+I32+I33</f>
        <v>9243271</v>
      </c>
      <c r="J29" s="891">
        <f t="shared" si="22"/>
        <v>0</v>
      </c>
      <c r="K29" s="891">
        <f>K30+K31+K32+K33</f>
        <v>0</v>
      </c>
      <c r="L29" s="891">
        <f t="shared" si="7"/>
        <v>0</v>
      </c>
      <c r="M29" s="891"/>
      <c r="N29" s="891"/>
      <c r="O29" s="891"/>
      <c r="P29" s="891"/>
      <c r="Q29" s="891"/>
      <c r="R29" s="891"/>
      <c r="S29" s="890">
        <f t="shared" si="8"/>
        <v>47058842.783989996</v>
      </c>
      <c r="T29" s="598">
        <v>47058842.783989996</v>
      </c>
      <c r="U29" s="866">
        <f t="shared" si="4"/>
        <v>0</v>
      </c>
      <c r="V29" s="598">
        <v>0</v>
      </c>
      <c r="W29" s="866">
        <f t="shared" si="5"/>
        <v>0</v>
      </c>
    </row>
    <row r="30" spans="1:23" ht="46.8">
      <c r="A30" s="830" t="s">
        <v>185</v>
      </c>
      <c r="B30" s="887" t="s">
        <v>219</v>
      </c>
      <c r="C30" s="891">
        <f t="shared" si="20"/>
        <v>27791997.065259997</v>
      </c>
      <c r="D30" s="891">
        <f>E30+F30</f>
        <v>27791997.065259997</v>
      </c>
      <c r="E30" s="891">
        <f>'МБ 20'!F344+'РБ -20г'!E67</f>
        <v>21629731.262149997</v>
      </c>
      <c r="F30" s="891">
        <f>'МБ 20'!F345</f>
        <v>6162265.8031099997</v>
      </c>
      <c r="G30" s="891"/>
      <c r="H30" s="891">
        <f t="shared" si="6"/>
        <v>0</v>
      </c>
      <c r="I30" s="891"/>
      <c r="J30" s="891"/>
      <c r="K30" s="891"/>
      <c r="L30" s="891">
        <f t="shared" si="7"/>
        <v>0</v>
      </c>
      <c r="M30" s="891"/>
      <c r="N30" s="891"/>
      <c r="O30" s="891"/>
      <c r="P30" s="891"/>
      <c r="Q30" s="891"/>
      <c r="R30" s="891"/>
      <c r="S30" s="890">
        <f t="shared" si="8"/>
        <v>27791997.065259997</v>
      </c>
      <c r="T30" s="598">
        <v>27791997.065259997</v>
      </c>
      <c r="U30" s="866">
        <f t="shared" si="4"/>
        <v>0</v>
      </c>
      <c r="W30" s="866">
        <f t="shared" si="5"/>
        <v>0</v>
      </c>
    </row>
    <row r="31" spans="1:23" ht="31.2">
      <c r="A31" s="830" t="s">
        <v>186</v>
      </c>
      <c r="B31" s="887" t="s">
        <v>220</v>
      </c>
      <c r="C31" s="891">
        <f t="shared" si="20"/>
        <v>10023574.718729999</v>
      </c>
      <c r="D31" s="891">
        <f t="shared" ref="D31:D33" si="23">E31+F31</f>
        <v>10023574.718729999</v>
      </c>
      <c r="E31" s="891">
        <f>'РБ -20г'!E68</f>
        <v>10023574.718729999</v>
      </c>
      <c r="F31" s="891"/>
      <c r="G31" s="891"/>
      <c r="H31" s="891">
        <f t="shared" si="6"/>
        <v>0</v>
      </c>
      <c r="I31" s="891"/>
      <c r="J31" s="891"/>
      <c r="K31" s="891"/>
      <c r="L31" s="891">
        <f t="shared" si="7"/>
        <v>0</v>
      </c>
      <c r="M31" s="891"/>
      <c r="N31" s="891"/>
      <c r="O31" s="891"/>
      <c r="P31" s="891"/>
      <c r="Q31" s="891"/>
      <c r="R31" s="891"/>
      <c r="S31" s="890">
        <f t="shared" si="8"/>
        <v>10023574.718729999</v>
      </c>
      <c r="T31" s="598">
        <v>10023574.718729999</v>
      </c>
      <c r="U31" s="866">
        <f t="shared" si="4"/>
        <v>0</v>
      </c>
      <c r="W31" s="866">
        <f t="shared" si="5"/>
        <v>0</v>
      </c>
    </row>
    <row r="32" spans="1:23" ht="31.2">
      <c r="A32" s="830" t="s">
        <v>187</v>
      </c>
      <c r="B32" s="887" t="s">
        <v>221</v>
      </c>
      <c r="C32" s="891">
        <f t="shared" si="20"/>
        <v>0</v>
      </c>
      <c r="D32" s="891">
        <f t="shared" si="23"/>
        <v>0</v>
      </c>
      <c r="E32" s="891"/>
      <c r="F32" s="891"/>
      <c r="G32" s="891"/>
      <c r="H32" s="891">
        <f t="shared" si="6"/>
        <v>9243271</v>
      </c>
      <c r="I32" s="891">
        <f>'премии 20'!V23-'выплаты 20'!V23</f>
        <v>9243271</v>
      </c>
      <c r="J32" s="891"/>
      <c r="K32" s="891"/>
      <c r="L32" s="891">
        <f t="shared" si="7"/>
        <v>0</v>
      </c>
      <c r="M32" s="891"/>
      <c r="N32" s="891"/>
      <c r="O32" s="891"/>
      <c r="P32" s="891"/>
      <c r="Q32" s="891"/>
      <c r="R32" s="891"/>
      <c r="S32" s="890">
        <f t="shared" si="8"/>
        <v>9243271</v>
      </c>
      <c r="T32" s="598">
        <v>9243271</v>
      </c>
      <c r="U32" s="866">
        <f t="shared" si="4"/>
        <v>0</v>
      </c>
      <c r="W32" s="866">
        <f t="shared" si="5"/>
        <v>0</v>
      </c>
    </row>
    <row r="33" spans="1:23" ht="31.2">
      <c r="A33" s="830" t="s">
        <v>188</v>
      </c>
      <c r="B33" s="887" t="s">
        <v>236</v>
      </c>
      <c r="C33" s="891">
        <f t="shared" si="20"/>
        <v>0</v>
      </c>
      <c r="D33" s="891">
        <f t="shared" si="23"/>
        <v>0</v>
      </c>
      <c r="E33" s="891"/>
      <c r="F33" s="891"/>
      <c r="G33" s="891"/>
      <c r="H33" s="891">
        <f t="shared" si="6"/>
        <v>0</v>
      </c>
      <c r="I33" s="891"/>
      <c r="J33" s="891"/>
      <c r="K33" s="891"/>
      <c r="L33" s="891">
        <f t="shared" si="7"/>
        <v>0</v>
      </c>
      <c r="M33" s="891"/>
      <c r="N33" s="891"/>
      <c r="O33" s="891"/>
      <c r="P33" s="891"/>
      <c r="Q33" s="891"/>
      <c r="R33" s="891"/>
      <c r="S33" s="890">
        <f t="shared" si="8"/>
        <v>0</v>
      </c>
      <c r="T33" s="598">
        <v>0</v>
      </c>
      <c r="U33" s="866">
        <f t="shared" si="4"/>
        <v>0</v>
      </c>
      <c r="W33" s="866">
        <f t="shared" si="5"/>
        <v>0</v>
      </c>
    </row>
    <row r="34" spans="1:23">
      <c r="A34" s="888" t="s">
        <v>189</v>
      </c>
      <c r="B34" s="887" t="s">
        <v>223</v>
      </c>
      <c r="C34" s="891">
        <f t="shared" si="20"/>
        <v>0</v>
      </c>
      <c r="D34" s="891"/>
      <c r="E34" s="891"/>
      <c r="F34" s="891"/>
      <c r="G34" s="891"/>
      <c r="H34" s="891">
        <f t="shared" si="6"/>
        <v>0</v>
      </c>
      <c r="I34" s="891"/>
      <c r="J34" s="891"/>
      <c r="K34" s="891"/>
      <c r="L34" s="891">
        <f t="shared" si="7"/>
        <v>0</v>
      </c>
      <c r="M34" s="891"/>
      <c r="N34" s="891"/>
      <c r="O34" s="891"/>
      <c r="P34" s="891"/>
      <c r="Q34" s="891"/>
      <c r="R34" s="891"/>
      <c r="S34" s="890">
        <f t="shared" si="8"/>
        <v>0</v>
      </c>
      <c r="T34" s="598">
        <v>0</v>
      </c>
      <c r="U34" s="866">
        <f t="shared" si="4"/>
        <v>0</v>
      </c>
      <c r="W34" s="866">
        <f t="shared" si="5"/>
        <v>0</v>
      </c>
    </row>
    <row r="35" spans="1:23" ht="46.8">
      <c r="A35" s="830" t="s">
        <v>190</v>
      </c>
      <c r="B35" s="887" t="s">
        <v>224</v>
      </c>
      <c r="C35" s="891">
        <f t="shared" si="20"/>
        <v>0</v>
      </c>
      <c r="D35" s="891"/>
      <c r="E35" s="891"/>
      <c r="F35" s="891"/>
      <c r="G35" s="891"/>
      <c r="H35" s="891">
        <f t="shared" si="6"/>
        <v>0</v>
      </c>
      <c r="I35" s="891"/>
      <c r="J35" s="891"/>
      <c r="K35" s="891"/>
      <c r="L35" s="891">
        <f t="shared" si="7"/>
        <v>0</v>
      </c>
      <c r="M35" s="891"/>
      <c r="N35" s="891"/>
      <c r="O35" s="891"/>
      <c r="P35" s="891"/>
      <c r="Q35" s="891"/>
      <c r="R35" s="891"/>
      <c r="S35" s="890">
        <f t="shared" si="8"/>
        <v>0</v>
      </c>
      <c r="T35" s="598">
        <v>0</v>
      </c>
      <c r="U35" s="866">
        <f t="shared" si="4"/>
        <v>0</v>
      </c>
      <c r="W35" s="866">
        <f t="shared" si="5"/>
        <v>0</v>
      </c>
    </row>
    <row r="36" spans="1:23" ht="62.4">
      <c r="A36" s="830" t="s">
        <v>191</v>
      </c>
      <c r="B36" s="887" t="s">
        <v>225</v>
      </c>
      <c r="C36" s="891">
        <f t="shared" si="20"/>
        <v>0</v>
      </c>
      <c r="D36" s="891"/>
      <c r="E36" s="891"/>
      <c r="F36" s="891"/>
      <c r="G36" s="891"/>
      <c r="H36" s="891">
        <f t="shared" si="6"/>
        <v>0</v>
      </c>
      <c r="I36" s="891"/>
      <c r="J36" s="891"/>
      <c r="K36" s="891"/>
      <c r="L36" s="891">
        <f t="shared" si="7"/>
        <v>0</v>
      </c>
      <c r="M36" s="891"/>
      <c r="N36" s="891"/>
      <c r="O36" s="891"/>
      <c r="P36" s="891"/>
      <c r="Q36" s="891"/>
      <c r="R36" s="891"/>
      <c r="S36" s="890">
        <f t="shared" si="8"/>
        <v>0</v>
      </c>
      <c r="T36" s="598">
        <v>0</v>
      </c>
      <c r="U36" s="866">
        <f t="shared" si="4"/>
        <v>0</v>
      </c>
      <c r="W36" s="866">
        <f t="shared" si="5"/>
        <v>0</v>
      </c>
    </row>
    <row r="37" spans="1:23">
      <c r="A37" s="830" t="s">
        <v>192</v>
      </c>
      <c r="B37" s="887" t="s">
        <v>226</v>
      </c>
      <c r="C37" s="891">
        <f t="shared" si="20"/>
        <v>0</v>
      </c>
      <c r="D37" s="891"/>
      <c r="E37" s="891"/>
      <c r="F37" s="891"/>
      <c r="G37" s="891"/>
      <c r="H37" s="891">
        <f t="shared" si="6"/>
        <v>0</v>
      </c>
      <c r="I37" s="891"/>
      <c r="J37" s="891"/>
      <c r="K37" s="891"/>
      <c r="L37" s="891">
        <f t="shared" si="7"/>
        <v>0</v>
      </c>
      <c r="M37" s="891"/>
      <c r="N37" s="891"/>
      <c r="O37" s="891"/>
      <c r="P37" s="891"/>
      <c r="Q37" s="891"/>
      <c r="R37" s="891"/>
      <c r="S37" s="890">
        <f t="shared" si="8"/>
        <v>0</v>
      </c>
      <c r="T37" s="598">
        <v>0</v>
      </c>
      <c r="U37" s="866">
        <f t="shared" si="4"/>
        <v>0</v>
      </c>
      <c r="W37" s="866">
        <f t="shared" si="5"/>
        <v>0</v>
      </c>
    </row>
    <row r="38" spans="1:23">
      <c r="A38" s="888" t="s">
        <v>193</v>
      </c>
      <c r="B38" s="887" t="s">
        <v>227</v>
      </c>
      <c r="C38" s="891">
        <f t="shared" si="20"/>
        <v>0</v>
      </c>
      <c r="D38" s="891"/>
      <c r="E38" s="891"/>
      <c r="F38" s="891"/>
      <c r="G38" s="891"/>
      <c r="H38" s="891">
        <f t="shared" si="6"/>
        <v>0</v>
      </c>
      <c r="I38" s="891"/>
      <c r="J38" s="891"/>
      <c r="K38" s="891"/>
      <c r="L38" s="891">
        <f t="shared" si="7"/>
        <v>0</v>
      </c>
      <c r="M38" s="891"/>
      <c r="N38" s="891"/>
      <c r="O38" s="891"/>
      <c r="P38" s="891"/>
      <c r="Q38" s="891"/>
      <c r="R38" s="891"/>
      <c r="S38" s="890">
        <f t="shared" si="8"/>
        <v>0</v>
      </c>
      <c r="T38" s="598">
        <v>0</v>
      </c>
      <c r="U38" s="866">
        <f t="shared" si="4"/>
        <v>0</v>
      </c>
      <c r="W38" s="866">
        <f t="shared" si="5"/>
        <v>0</v>
      </c>
    </row>
    <row r="39" spans="1:23" ht="46.8">
      <c r="A39" s="903" t="s">
        <v>194</v>
      </c>
      <c r="B39" s="887" t="s">
        <v>228</v>
      </c>
      <c r="C39" s="891">
        <f t="shared" si="20"/>
        <v>272591033.90948993</v>
      </c>
      <c r="D39" s="891">
        <f>E39+F39</f>
        <v>270876068.41158992</v>
      </c>
      <c r="E39" s="891">
        <f>'ГОБМП по кодам'!G41+'МБ 20'!F341+'МБ 20'!F342+'РБ -20г'!E63+'РБ -20г'!E73</f>
        <v>236103554.22671995</v>
      </c>
      <c r="F39" s="891">
        <f>'МБ 20'!F343</f>
        <v>34772514.184869997</v>
      </c>
      <c r="G39" s="891">
        <f>'ОСМС по кодам '!G27</f>
        <v>1714965.4979000001</v>
      </c>
      <c r="H39" s="891">
        <f t="shared" si="6"/>
        <v>0</v>
      </c>
      <c r="I39" s="891"/>
      <c r="J39" s="891"/>
      <c r="K39" s="891"/>
      <c r="L39" s="891">
        <f t="shared" si="7"/>
        <v>0</v>
      </c>
      <c r="M39" s="891"/>
      <c r="N39" s="891"/>
      <c r="O39" s="891"/>
      <c r="P39" s="891"/>
      <c r="Q39" s="904"/>
      <c r="R39" s="891"/>
      <c r="S39" s="890">
        <f t="shared" si="8"/>
        <v>272591033.90948993</v>
      </c>
      <c r="T39" s="598">
        <v>273909183.9072758</v>
      </c>
      <c r="U39" s="866">
        <f t="shared" si="4"/>
        <v>-1318149.9977858663</v>
      </c>
      <c r="V39" s="598">
        <v>1714965.4979000001</v>
      </c>
      <c r="W39" s="866">
        <f t="shared" si="5"/>
        <v>0</v>
      </c>
    </row>
    <row r="40" spans="1:23" s="843" customFormat="1" ht="33.75" customHeight="1">
      <c r="A40" s="965" t="s">
        <v>66</v>
      </c>
      <c r="B40" s="966"/>
      <c r="C40" s="890">
        <f>C39+C38+C34+C29+C28+C24+C20+C14+C10+C6</f>
        <v>1770989487.9482698</v>
      </c>
      <c r="D40" s="890">
        <f t="shared" ref="D40:R40" si="24">D39+D38+D34+D29+D28+D24+D20+D14+D10+D6</f>
        <v>1347039534.0687799</v>
      </c>
      <c r="E40" s="890">
        <f t="shared" si="24"/>
        <v>1282256684.2943401</v>
      </c>
      <c r="F40" s="890">
        <f t="shared" si="24"/>
        <v>64782849.774439991</v>
      </c>
      <c r="G40" s="890">
        <f t="shared" si="24"/>
        <v>423949953.87949002</v>
      </c>
      <c r="H40" s="890">
        <f>H39+H38+H34+H29+H28+H24+H20+H14+H10+H6</f>
        <v>170223559</v>
      </c>
      <c r="I40" s="890">
        <f t="shared" si="24"/>
        <v>29110594.988697432</v>
      </c>
      <c r="J40" s="890">
        <f t="shared" si="24"/>
        <v>0</v>
      </c>
      <c r="K40" s="890">
        <f>K39+K38+K34+K29+K28+K24+K20+K14+K10+K6</f>
        <v>141112964.01130256</v>
      </c>
      <c r="L40" s="890">
        <f>L39+L38+L34+L29+L28+L24+L20+L14+L10+L6</f>
        <v>735637085.96941173</v>
      </c>
      <c r="M40" s="890">
        <f>M39+M38+M34+M29+M28+M24+M20+M14+M10+M6</f>
        <v>735637085.96941173</v>
      </c>
      <c r="N40" s="890">
        <f t="shared" si="24"/>
        <v>0</v>
      </c>
      <c r="O40" s="890">
        <f t="shared" si="24"/>
        <v>0</v>
      </c>
      <c r="P40" s="890">
        <f t="shared" si="24"/>
        <v>0</v>
      </c>
      <c r="Q40" s="890">
        <f t="shared" si="24"/>
        <v>0</v>
      </c>
      <c r="R40" s="890">
        <f t="shared" si="24"/>
        <v>0</v>
      </c>
      <c r="S40" s="890">
        <f>S39+S38+S34+S29+S28+S24+S20+S14+S10+S6</f>
        <v>2676850132.9176817</v>
      </c>
      <c r="T40" s="843">
        <v>2697117532.7404218</v>
      </c>
      <c r="U40" s="886">
        <f t="shared" si="4"/>
        <v>-20267399.822740078</v>
      </c>
      <c r="V40" s="843">
        <v>423949953.87949002</v>
      </c>
      <c r="W40" s="886">
        <f t="shared" si="5"/>
        <v>0</v>
      </c>
    </row>
    <row r="41" spans="1:23">
      <c r="C41" s="892">
        <v>1770989487.9482698</v>
      </c>
      <c r="D41" s="892">
        <v>1347039534.0687799</v>
      </c>
      <c r="E41" s="892">
        <v>1282256684.2943399</v>
      </c>
      <c r="F41" s="892">
        <v>64782849.774439991</v>
      </c>
      <c r="G41" s="892">
        <v>423949953.87949002</v>
      </c>
      <c r="H41" s="892">
        <v>170223559</v>
      </c>
      <c r="I41" s="892">
        <v>29110595</v>
      </c>
      <c r="J41" s="892">
        <v>0</v>
      </c>
      <c r="K41" s="892">
        <v>141112964</v>
      </c>
      <c r="L41" s="892">
        <v>735637085.96941173</v>
      </c>
      <c r="M41" s="892">
        <v>735637085.96941173</v>
      </c>
      <c r="N41" s="892">
        <v>0</v>
      </c>
      <c r="O41" s="892">
        <v>0</v>
      </c>
      <c r="P41" s="892">
        <v>0</v>
      </c>
      <c r="Q41" s="892">
        <v>0</v>
      </c>
      <c r="R41" s="892">
        <v>0</v>
      </c>
      <c r="S41" s="896">
        <v>2676850132.9176817</v>
      </c>
      <c r="W41" s="866"/>
    </row>
    <row r="42" spans="1:23">
      <c r="C42" s="892">
        <f>C40-C41</f>
        <v>0</v>
      </c>
      <c r="D42" s="892">
        <f t="shared" ref="D42:S42" si="25">D40-D41</f>
        <v>0</v>
      </c>
      <c r="E42" s="892">
        <f t="shared" si="25"/>
        <v>0</v>
      </c>
      <c r="F42" s="892">
        <f t="shared" si="25"/>
        <v>0</v>
      </c>
      <c r="G42" s="892">
        <f t="shared" si="25"/>
        <v>0</v>
      </c>
      <c r="H42" s="892">
        <f t="shared" si="25"/>
        <v>0</v>
      </c>
      <c r="I42" s="892">
        <f t="shared" si="25"/>
        <v>-1.1302568018436432E-2</v>
      </c>
      <c r="J42" s="892">
        <f t="shared" si="25"/>
        <v>0</v>
      </c>
      <c r="K42" s="892">
        <f t="shared" si="25"/>
        <v>1.1302560567855835E-2</v>
      </c>
      <c r="L42" s="892">
        <f t="shared" si="25"/>
        <v>0</v>
      </c>
      <c r="M42" s="892">
        <f t="shared" si="25"/>
        <v>0</v>
      </c>
      <c r="N42" s="892">
        <f t="shared" si="25"/>
        <v>0</v>
      </c>
      <c r="O42" s="892">
        <f t="shared" si="25"/>
        <v>0</v>
      </c>
      <c r="P42" s="892">
        <f t="shared" si="25"/>
        <v>0</v>
      </c>
      <c r="Q42" s="892">
        <f t="shared" si="25"/>
        <v>0</v>
      </c>
      <c r="R42" s="892">
        <f t="shared" si="25"/>
        <v>0</v>
      </c>
      <c r="S42" s="893">
        <f t="shared" si="25"/>
        <v>0</v>
      </c>
    </row>
    <row r="43" spans="1:23">
      <c r="C43" s="892"/>
      <c r="D43" s="892"/>
      <c r="E43" s="892"/>
      <c r="F43" s="892"/>
      <c r="G43" s="892"/>
      <c r="H43" s="892"/>
      <c r="I43" s="892"/>
      <c r="J43" s="892"/>
      <c r="K43" s="892"/>
      <c r="L43" s="892"/>
      <c r="M43" s="892"/>
      <c r="N43" s="892"/>
      <c r="O43" s="892"/>
      <c r="P43" s="892"/>
      <c r="Q43" s="892"/>
      <c r="R43" s="892"/>
      <c r="S43" s="894"/>
    </row>
    <row r="44" spans="1:23">
      <c r="C44" s="892"/>
      <c r="D44" s="892"/>
      <c r="E44" s="892"/>
      <c r="F44" s="892"/>
      <c r="G44" s="892"/>
      <c r="H44" s="892"/>
      <c r="I44" s="892"/>
      <c r="J44" s="892"/>
      <c r="K44" s="892"/>
      <c r="L44" s="892"/>
      <c r="M44" s="892"/>
      <c r="N44" s="892"/>
      <c r="O44" s="892"/>
      <c r="P44" s="892"/>
      <c r="Q44" s="892"/>
      <c r="R44" s="892"/>
      <c r="S44" s="894"/>
    </row>
    <row r="45" spans="1:23">
      <c r="C45" s="892"/>
      <c r="D45" s="892"/>
      <c r="E45" s="892"/>
      <c r="F45" s="892"/>
      <c r="G45" s="892"/>
      <c r="H45" s="892"/>
      <c r="I45" s="892"/>
      <c r="J45" s="892"/>
      <c r="K45" s="892"/>
      <c r="L45" s="892"/>
      <c r="M45" s="892"/>
      <c r="N45" s="892"/>
      <c r="O45" s="892"/>
      <c r="P45" s="892"/>
      <c r="Q45" s="892"/>
      <c r="R45" s="892"/>
      <c r="S45" s="897"/>
    </row>
    <row r="46" spans="1:23"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8"/>
    </row>
    <row r="47" spans="1:23"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8"/>
    </row>
    <row r="48" spans="1:23">
      <c r="C48" s="892"/>
      <c r="D48" s="892"/>
      <c r="E48" s="892"/>
      <c r="F48" s="892"/>
      <c r="G48" s="892"/>
      <c r="H48" s="892"/>
      <c r="I48" s="892"/>
      <c r="J48" s="892"/>
      <c r="K48" s="892"/>
      <c r="L48" s="892"/>
      <c r="M48" s="892"/>
      <c r="N48" s="892"/>
      <c r="O48" s="892"/>
      <c r="P48" s="892"/>
      <c r="Q48" s="892"/>
      <c r="R48" s="892"/>
      <c r="S48" s="898"/>
    </row>
    <row r="49" spans="19:19">
      <c r="S49" s="899"/>
    </row>
    <row r="50" spans="19:19">
      <c r="S50" s="899"/>
    </row>
    <row r="51" spans="19:19">
      <c r="S51" s="899"/>
    </row>
  </sheetData>
  <mergeCells count="7">
    <mergeCell ref="R3:R4"/>
    <mergeCell ref="S3:S5"/>
    <mergeCell ref="A40:B40"/>
    <mergeCell ref="A3:B5"/>
    <mergeCell ref="C3:G3"/>
    <mergeCell ref="H3:N3"/>
    <mergeCell ref="O3:Q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2" orientation="landscape" r:id="rId1"/>
  <rowBreaks count="1" manualBreakCount="1">
    <brk id="19" max="1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CP65"/>
  <sheetViews>
    <sheetView view="pageBreakPreview" zoomScale="90" zoomScaleNormal="90" zoomScaleSheetLayoutView="90" workbookViewId="0">
      <pane xSplit="2" ySplit="4" topLeftCell="R41" activePane="bottomRight" state="frozen"/>
      <selection pane="topRight" activeCell="C1" sqref="C1"/>
      <selection pane="bottomLeft" activeCell="A6" sqref="A6"/>
      <selection pane="bottomRight" activeCell="Y58" sqref="Y58"/>
    </sheetView>
  </sheetViews>
  <sheetFormatPr defaultColWidth="11.109375" defaultRowHeight="15.6"/>
  <cols>
    <col min="1" max="1" width="12.109375" style="824" customWidth="1"/>
    <col min="2" max="2" width="40" style="905" customWidth="1"/>
    <col min="3" max="3" width="12.88671875" style="824" customWidth="1"/>
    <col min="4" max="6" width="14.5546875" style="824" customWidth="1"/>
    <col min="7" max="7" width="10" style="906" customWidth="1"/>
    <col min="8" max="8" width="9.6640625" style="824" customWidth="1"/>
    <col min="9" max="9" width="8.44140625" style="824" customWidth="1"/>
    <col min="10" max="10" width="8.33203125" style="824" customWidth="1"/>
    <col min="11" max="11" width="13.44140625" style="906" customWidth="1"/>
    <col min="12" max="15" width="13.44140625" style="824" customWidth="1"/>
    <col min="16" max="16" width="7.88671875" style="824" customWidth="1"/>
    <col min="17" max="17" width="11" style="906" customWidth="1"/>
    <col min="18" max="19" width="12.33203125" style="824" customWidth="1"/>
    <col min="20" max="20" width="8.33203125" style="824" hidden="1" customWidth="1"/>
    <col min="21" max="21" width="14.6640625" style="906" customWidth="1"/>
    <col min="22" max="22" width="14.6640625" style="824" customWidth="1"/>
    <col min="23" max="23" width="10.109375" style="824" hidden="1" customWidth="1"/>
    <col min="24" max="24" width="9.6640625" style="824" hidden="1" customWidth="1"/>
    <col min="25" max="26" width="15.5546875" style="906" customWidth="1"/>
    <col min="27" max="29" width="15.5546875" style="824" customWidth="1"/>
    <col min="30" max="30" width="15.5546875" style="824" hidden="1" customWidth="1"/>
    <col min="31" max="31" width="15.5546875" style="906" hidden="1" customWidth="1"/>
    <col min="32" max="34" width="15.5546875" style="824" hidden="1" customWidth="1"/>
    <col min="35" max="35" width="15.5546875" style="906" hidden="1" customWidth="1"/>
    <col min="36" max="37" width="15.5546875" style="906" customWidth="1"/>
    <col min="38" max="38" width="14.44140625" style="907" customWidth="1"/>
    <col min="39" max="39" width="12.5546875" style="907" customWidth="1"/>
    <col min="40" max="94" width="11.109375" style="907"/>
    <col min="95" max="16384" width="11.109375" style="570"/>
  </cols>
  <sheetData>
    <row r="2" spans="1:39" ht="16.2">
      <c r="B2" s="3"/>
      <c r="C2" s="3"/>
      <c r="D2" s="854"/>
      <c r="AK2" s="908"/>
    </row>
    <row r="3" spans="1:39">
      <c r="A3" s="909"/>
      <c r="B3" s="910"/>
      <c r="C3" s="826" t="s">
        <v>161</v>
      </c>
      <c r="D3" s="828" t="s">
        <v>162</v>
      </c>
      <c r="E3" s="828" t="s">
        <v>163</v>
      </c>
      <c r="F3" s="828" t="s">
        <v>164</v>
      </c>
      <c r="G3" s="826" t="s">
        <v>165</v>
      </c>
      <c r="H3" s="828" t="s">
        <v>166</v>
      </c>
      <c r="I3" s="828" t="s">
        <v>167</v>
      </c>
      <c r="J3" s="828" t="s">
        <v>168</v>
      </c>
      <c r="K3" s="826" t="s">
        <v>169</v>
      </c>
      <c r="L3" s="828" t="s">
        <v>170</v>
      </c>
      <c r="M3" s="828" t="s">
        <v>171</v>
      </c>
      <c r="N3" s="828" t="s">
        <v>172</v>
      </c>
      <c r="O3" s="828" t="s">
        <v>173</v>
      </c>
      <c r="P3" s="828" t="s">
        <v>174</v>
      </c>
      <c r="Q3" s="826" t="s">
        <v>175</v>
      </c>
      <c r="R3" s="828" t="s">
        <v>176</v>
      </c>
      <c r="S3" s="828" t="s">
        <v>177</v>
      </c>
      <c r="T3" s="828" t="s">
        <v>178</v>
      </c>
      <c r="U3" s="826" t="s">
        <v>179</v>
      </c>
      <c r="V3" s="828" t="s">
        <v>180</v>
      </c>
      <c r="W3" s="828" t="s">
        <v>181</v>
      </c>
      <c r="X3" s="828" t="s">
        <v>182</v>
      </c>
      <c r="Y3" s="826" t="s">
        <v>183</v>
      </c>
      <c r="Z3" s="826" t="s">
        <v>184</v>
      </c>
      <c r="AA3" s="828" t="s">
        <v>185</v>
      </c>
      <c r="AB3" s="828" t="s">
        <v>186</v>
      </c>
      <c r="AC3" s="828" t="s">
        <v>187</v>
      </c>
      <c r="AD3" s="828" t="s">
        <v>188</v>
      </c>
      <c r="AE3" s="826" t="s">
        <v>189</v>
      </c>
      <c r="AF3" s="828" t="s">
        <v>190</v>
      </c>
      <c r="AG3" s="828" t="s">
        <v>191</v>
      </c>
      <c r="AH3" s="828" t="s">
        <v>192</v>
      </c>
      <c r="AI3" s="826" t="s">
        <v>193</v>
      </c>
      <c r="AJ3" s="911" t="s">
        <v>194</v>
      </c>
      <c r="AK3" s="981" t="s">
        <v>66</v>
      </c>
    </row>
    <row r="4" spans="1:39" ht="135.75" customHeight="1">
      <c r="A4" s="909"/>
      <c r="B4" s="910"/>
      <c r="C4" s="895" t="s">
        <v>195</v>
      </c>
      <c r="D4" s="827" t="s">
        <v>196</v>
      </c>
      <c r="E4" s="827" t="s">
        <v>197</v>
      </c>
      <c r="F4" s="827" t="s">
        <v>198</v>
      </c>
      <c r="G4" s="826" t="s">
        <v>199</v>
      </c>
      <c r="H4" s="827" t="s">
        <v>200</v>
      </c>
      <c r="I4" s="827" t="s">
        <v>201</v>
      </c>
      <c r="J4" s="827" t="s">
        <v>202</v>
      </c>
      <c r="K4" s="826" t="s">
        <v>203</v>
      </c>
      <c r="L4" s="827" t="s">
        <v>204</v>
      </c>
      <c r="M4" s="827" t="s">
        <v>205</v>
      </c>
      <c r="N4" s="827" t="s">
        <v>206</v>
      </c>
      <c r="O4" s="827" t="s">
        <v>207</v>
      </c>
      <c r="P4" s="827" t="s">
        <v>208</v>
      </c>
      <c r="Q4" s="895" t="s">
        <v>209</v>
      </c>
      <c r="R4" s="827" t="s">
        <v>210</v>
      </c>
      <c r="S4" s="827" t="s">
        <v>211</v>
      </c>
      <c r="T4" s="827" t="s">
        <v>212</v>
      </c>
      <c r="U4" s="895" t="s">
        <v>213</v>
      </c>
      <c r="V4" s="827" t="s">
        <v>214</v>
      </c>
      <c r="W4" s="827" t="s">
        <v>215</v>
      </c>
      <c r="X4" s="827" t="s">
        <v>216</v>
      </c>
      <c r="Y4" s="895" t="s">
        <v>217</v>
      </c>
      <c r="Z4" s="895" t="s">
        <v>218</v>
      </c>
      <c r="AA4" s="827" t="s">
        <v>219</v>
      </c>
      <c r="AB4" s="827" t="s">
        <v>220</v>
      </c>
      <c r="AC4" s="827" t="s">
        <v>221</v>
      </c>
      <c r="AD4" s="827" t="s">
        <v>222</v>
      </c>
      <c r="AE4" s="895" t="s">
        <v>223</v>
      </c>
      <c r="AF4" s="827" t="s">
        <v>224</v>
      </c>
      <c r="AG4" s="827" t="s">
        <v>225</v>
      </c>
      <c r="AH4" s="827" t="s">
        <v>226</v>
      </c>
      <c r="AI4" s="895" t="s">
        <v>227</v>
      </c>
      <c r="AJ4" s="895" t="s">
        <v>228</v>
      </c>
      <c r="AK4" s="981"/>
    </row>
    <row r="5" spans="1:39" ht="22.5" customHeight="1">
      <c r="A5" s="912" t="s">
        <v>72</v>
      </c>
      <c r="B5" s="913" t="s">
        <v>73</v>
      </c>
      <c r="C5" s="875">
        <f t="shared" ref="C5:I5" si="0">C6+C7</f>
        <v>709338783.05451369</v>
      </c>
      <c r="D5" s="875">
        <f t="shared" si="0"/>
        <v>630331903.07860363</v>
      </c>
      <c r="E5" s="875">
        <f t="shared" si="0"/>
        <v>38117143.991349995</v>
      </c>
      <c r="F5" s="875">
        <f t="shared" si="0"/>
        <v>40889735.984560005</v>
      </c>
      <c r="G5" s="875">
        <f t="shared" si="0"/>
        <v>0</v>
      </c>
      <c r="H5" s="875">
        <f t="shared" si="0"/>
        <v>0</v>
      </c>
      <c r="I5" s="875">
        <f t="shared" si="0"/>
        <v>0</v>
      </c>
      <c r="J5" s="875">
        <f t="shared" ref="J5:AJ5" si="1">J6+J7</f>
        <v>0</v>
      </c>
      <c r="K5" s="875">
        <f>K6+K7</f>
        <v>847956179.81929827</v>
      </c>
      <c r="L5" s="875">
        <f>L6+L7</f>
        <v>410257714.65156001</v>
      </c>
      <c r="M5" s="875">
        <f>M6+M7</f>
        <v>39031353</v>
      </c>
      <c r="N5" s="875">
        <f>N6+N7</f>
        <v>194771838.73218822</v>
      </c>
      <c r="O5" s="875">
        <f>O6+O7</f>
        <v>203895273.43554997</v>
      </c>
      <c r="P5" s="875">
        <f t="shared" si="1"/>
        <v>0</v>
      </c>
      <c r="Q5" s="875">
        <f t="shared" si="1"/>
        <v>0</v>
      </c>
      <c r="R5" s="875">
        <f t="shared" si="1"/>
        <v>0</v>
      </c>
      <c r="S5" s="875">
        <f t="shared" si="1"/>
        <v>0</v>
      </c>
      <c r="T5" s="875">
        <f t="shared" si="1"/>
        <v>0</v>
      </c>
      <c r="U5" s="872">
        <f t="shared" si="1"/>
        <v>0</v>
      </c>
      <c r="V5" s="875">
        <f t="shared" si="1"/>
        <v>0</v>
      </c>
      <c r="W5" s="875">
        <f t="shared" si="1"/>
        <v>0</v>
      </c>
      <c r="X5" s="875">
        <f t="shared" si="1"/>
        <v>0</v>
      </c>
      <c r="Y5" s="875">
        <f t="shared" si="1"/>
        <v>0</v>
      </c>
      <c r="Z5" s="875">
        <f t="shared" si="1"/>
        <v>0</v>
      </c>
      <c r="AA5" s="875">
        <f t="shared" si="1"/>
        <v>0</v>
      </c>
      <c r="AB5" s="875">
        <f t="shared" si="1"/>
        <v>0</v>
      </c>
      <c r="AC5" s="875">
        <f t="shared" si="1"/>
        <v>0</v>
      </c>
      <c r="AD5" s="875">
        <f t="shared" si="1"/>
        <v>0</v>
      </c>
      <c r="AE5" s="875">
        <f t="shared" si="1"/>
        <v>0</v>
      </c>
      <c r="AF5" s="875">
        <f t="shared" si="1"/>
        <v>0</v>
      </c>
      <c r="AG5" s="875">
        <f t="shared" si="1"/>
        <v>0</v>
      </c>
      <c r="AH5" s="875">
        <f t="shared" si="1"/>
        <v>0</v>
      </c>
      <c r="AI5" s="875">
        <f t="shared" si="1"/>
        <v>0</v>
      </c>
      <c r="AJ5" s="875">
        <f t="shared" si="1"/>
        <v>0</v>
      </c>
      <c r="AK5" s="875">
        <f>AK6+AK7</f>
        <v>1557294962.873812</v>
      </c>
      <c r="AL5" s="875">
        <v>1557294962.873812</v>
      </c>
      <c r="AM5" s="922">
        <f>AK5-AL5</f>
        <v>0</v>
      </c>
    </row>
    <row r="6" spans="1:39" ht="22.5" customHeight="1">
      <c r="A6" s="914" t="s">
        <v>74</v>
      </c>
      <c r="B6" s="914" t="s">
        <v>75</v>
      </c>
      <c r="C6" s="873">
        <f>D6+E6+F6</f>
        <v>668011174.05711365</v>
      </c>
      <c r="D6" s="873">
        <f>D9+D12+D15+D22</f>
        <v>589004294.08120358</v>
      </c>
      <c r="E6" s="873">
        <f>E9+E12+E15+E22</f>
        <v>38117143.991349995</v>
      </c>
      <c r="F6" s="873">
        <f t="shared" ref="F6:J6" si="2">F9+F12+F15+F22</f>
        <v>40889735.984560005</v>
      </c>
      <c r="G6" s="873">
        <f t="shared" si="2"/>
        <v>0</v>
      </c>
      <c r="H6" s="873">
        <f>H9+H12+H15+H22</f>
        <v>0</v>
      </c>
      <c r="I6" s="873">
        <f>I9+I12+I15+I22</f>
        <v>0</v>
      </c>
      <c r="J6" s="873">
        <f t="shared" si="2"/>
        <v>0</v>
      </c>
      <c r="K6" s="873">
        <f>L6+M6+N6+O6+P6</f>
        <v>847956179.81929827</v>
      </c>
      <c r="L6" s="873">
        <f>L9+L12+L15+L22</f>
        <v>410257714.65156001</v>
      </c>
      <c r="M6" s="873">
        <f>M9+M12+M15+M22</f>
        <v>39031353</v>
      </c>
      <c r="N6" s="873">
        <f>N9+N12+N15+N22</f>
        <v>194771838.73218822</v>
      </c>
      <c r="O6" s="873">
        <f>O9+O12+O15+O22</f>
        <v>203895273.43554997</v>
      </c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>
        <f>C6+G6+K6+Q6+U6+Y6+Z6+AE6+AI6+AJ6</f>
        <v>1515967353.8764119</v>
      </c>
      <c r="AL6" s="873">
        <v>1515967353.8764119</v>
      </c>
      <c r="AM6" s="922">
        <f t="shared" ref="AM6:AM50" si="3">AK6-AL6</f>
        <v>0</v>
      </c>
    </row>
    <row r="7" spans="1:39" ht="22.5" customHeight="1">
      <c r="A7" s="914" t="s">
        <v>76</v>
      </c>
      <c r="B7" s="914" t="s">
        <v>77</v>
      </c>
      <c r="C7" s="873">
        <f>D7+E7+F7</f>
        <v>41327608.997400001</v>
      </c>
      <c r="D7" s="873">
        <f>D10+D13+D20+D23</f>
        <v>41327608.997400001</v>
      </c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73">
        <f>C7+G7+K7+Q7+U7+Y7+Z7+AE7+AI7+AJ7</f>
        <v>41327608.997400001</v>
      </c>
      <c r="AL7" s="873">
        <v>41327608.997399993</v>
      </c>
      <c r="AM7" s="922">
        <f t="shared" si="3"/>
        <v>0</v>
      </c>
    </row>
    <row r="8" spans="1:39" ht="26.25" customHeight="1">
      <c r="A8" s="915" t="s">
        <v>78</v>
      </c>
      <c r="B8" s="913" t="s">
        <v>79</v>
      </c>
      <c r="C8" s="875">
        <f>C9+C10</f>
        <v>709338783.05451369</v>
      </c>
      <c r="D8" s="875">
        <f>D9+D10</f>
        <v>630331903.07860363</v>
      </c>
      <c r="E8" s="875">
        <f>E9+E10</f>
        <v>38117143.991349995</v>
      </c>
      <c r="F8" s="875">
        <f t="shared" ref="F8:AJ8" si="4">F9+F10</f>
        <v>40889735.984560005</v>
      </c>
      <c r="G8" s="875">
        <f>G9+G10</f>
        <v>0</v>
      </c>
      <c r="H8" s="875">
        <f>H9+H10</f>
        <v>0</v>
      </c>
      <c r="I8" s="875">
        <f>I9+I10</f>
        <v>0</v>
      </c>
      <c r="J8" s="875">
        <f t="shared" si="4"/>
        <v>0</v>
      </c>
      <c r="K8" s="875">
        <f t="shared" si="4"/>
        <v>0</v>
      </c>
      <c r="L8" s="875">
        <f t="shared" si="4"/>
        <v>0</v>
      </c>
      <c r="M8" s="875">
        <f t="shared" si="4"/>
        <v>0</v>
      </c>
      <c r="N8" s="875">
        <f t="shared" si="4"/>
        <v>0</v>
      </c>
      <c r="O8" s="875">
        <f t="shared" si="4"/>
        <v>0</v>
      </c>
      <c r="P8" s="875">
        <f t="shared" si="4"/>
        <v>0</v>
      </c>
      <c r="Q8" s="875">
        <f t="shared" si="4"/>
        <v>0</v>
      </c>
      <c r="R8" s="875">
        <f t="shared" si="4"/>
        <v>0</v>
      </c>
      <c r="S8" s="875">
        <f t="shared" si="4"/>
        <v>0</v>
      </c>
      <c r="T8" s="875">
        <f t="shared" si="4"/>
        <v>0</v>
      </c>
      <c r="U8" s="872">
        <f t="shared" si="4"/>
        <v>0</v>
      </c>
      <c r="V8" s="875">
        <f t="shared" si="4"/>
        <v>0</v>
      </c>
      <c r="W8" s="875">
        <f t="shared" si="4"/>
        <v>0</v>
      </c>
      <c r="X8" s="875">
        <f t="shared" si="4"/>
        <v>0</v>
      </c>
      <c r="Y8" s="875">
        <f t="shared" si="4"/>
        <v>0</v>
      </c>
      <c r="Z8" s="875">
        <f t="shared" si="4"/>
        <v>0</v>
      </c>
      <c r="AA8" s="875">
        <f t="shared" si="4"/>
        <v>0</v>
      </c>
      <c r="AB8" s="875">
        <f t="shared" si="4"/>
        <v>0</v>
      </c>
      <c r="AC8" s="875">
        <f t="shared" si="4"/>
        <v>0</v>
      </c>
      <c r="AD8" s="875">
        <f t="shared" si="4"/>
        <v>0</v>
      </c>
      <c r="AE8" s="875">
        <f t="shared" si="4"/>
        <v>0</v>
      </c>
      <c r="AF8" s="875">
        <f t="shared" si="4"/>
        <v>0</v>
      </c>
      <c r="AG8" s="875">
        <f t="shared" si="4"/>
        <v>0</v>
      </c>
      <c r="AH8" s="875">
        <f t="shared" si="4"/>
        <v>0</v>
      </c>
      <c r="AI8" s="875">
        <f t="shared" si="4"/>
        <v>0</v>
      </c>
      <c r="AJ8" s="875">
        <f t="shared" si="4"/>
        <v>0</v>
      </c>
      <c r="AK8" s="875">
        <f>AK9+AK10</f>
        <v>709338783.05451369</v>
      </c>
      <c r="AL8" s="875">
        <v>709338783.05451357</v>
      </c>
      <c r="AM8" s="922">
        <f t="shared" si="3"/>
        <v>0</v>
      </c>
    </row>
    <row r="9" spans="1:39" ht="18" customHeight="1">
      <c r="A9" s="916" t="s">
        <v>80</v>
      </c>
      <c r="B9" s="917" t="s">
        <v>81</v>
      </c>
      <c r="C9" s="873">
        <f>D9+E9+F9</f>
        <v>668011174.05711365</v>
      </c>
      <c r="D9" s="874">
        <f>'ООУ РК 20'!E12+'ООУ РК 20'!F12+'ООУ РК 20'!E13+'ООУ РК 20'!F13+'ООУ РК 20'!E16+'ООУ РК 20'!F16+'ООУ РК 20'!E17+'ООУ РК 20'!F17+'ГОБМП по кодам'!G29+'РБ -20г'!E61+'ОСМС по кодам '!G20+'ОДХ 20'!B29</f>
        <v>589004294.08120358</v>
      </c>
      <c r="E9" s="874">
        <f>'ООУ РК 20'!E15+'ООУ РК 20'!F15+'ГОБМП по кодам'!G30</f>
        <v>38117143.991349995</v>
      </c>
      <c r="F9" s="874">
        <f>'ГОБМП по кодам'!G31+'МБ 20'!F352</f>
        <v>40889735.984560005</v>
      </c>
      <c r="G9" s="873"/>
      <c r="H9" s="874"/>
      <c r="I9" s="874"/>
      <c r="J9" s="874"/>
      <c r="K9" s="873"/>
      <c r="L9" s="874"/>
      <c r="M9" s="874"/>
      <c r="N9" s="874"/>
      <c r="O9" s="874"/>
      <c r="P9" s="874"/>
      <c r="Q9" s="873"/>
      <c r="R9" s="874"/>
      <c r="S9" s="874"/>
      <c r="T9" s="874"/>
      <c r="U9" s="873"/>
      <c r="V9" s="874"/>
      <c r="W9" s="874"/>
      <c r="X9" s="874"/>
      <c r="Y9" s="873"/>
      <c r="Z9" s="873"/>
      <c r="AA9" s="874"/>
      <c r="AB9" s="874"/>
      <c r="AC9" s="874"/>
      <c r="AD9" s="874"/>
      <c r="AE9" s="873"/>
      <c r="AF9" s="874"/>
      <c r="AG9" s="874"/>
      <c r="AH9" s="874"/>
      <c r="AI9" s="873"/>
      <c r="AJ9" s="873"/>
      <c r="AK9" s="873">
        <f>C9+G9+K9+Q9+U9+Y9+Z9+AE9+AI9+AJ9</f>
        <v>668011174.05711365</v>
      </c>
      <c r="AL9" s="873">
        <v>668011174.05711365</v>
      </c>
      <c r="AM9" s="922">
        <f t="shared" si="3"/>
        <v>0</v>
      </c>
    </row>
    <row r="10" spans="1:39" ht="18" customHeight="1">
      <c r="A10" s="916" t="s">
        <v>82</v>
      </c>
      <c r="B10" s="917" t="s">
        <v>83</v>
      </c>
      <c r="C10" s="873">
        <f>D10+E10+F10</f>
        <v>41327608.997400001</v>
      </c>
      <c r="D10" s="874">
        <f>'ООУ РК 20'!E14+'ООУ РК 20'!F14+'ОСМС по кодам '!G24</f>
        <v>41327608.997400001</v>
      </c>
      <c r="E10" s="874"/>
      <c r="F10" s="874"/>
      <c r="G10" s="873"/>
      <c r="H10" s="874"/>
      <c r="I10" s="874"/>
      <c r="J10" s="874"/>
      <c r="K10" s="873"/>
      <c r="L10" s="874"/>
      <c r="M10" s="874"/>
      <c r="N10" s="874"/>
      <c r="O10" s="874"/>
      <c r="P10" s="874"/>
      <c r="Q10" s="873"/>
      <c r="R10" s="874"/>
      <c r="S10" s="874"/>
      <c r="T10" s="874"/>
      <c r="U10" s="873"/>
      <c r="V10" s="874"/>
      <c r="W10" s="874"/>
      <c r="X10" s="874"/>
      <c r="Y10" s="873"/>
      <c r="Z10" s="873"/>
      <c r="AA10" s="874"/>
      <c r="AB10" s="874"/>
      <c r="AC10" s="874"/>
      <c r="AD10" s="874"/>
      <c r="AE10" s="873"/>
      <c r="AF10" s="874"/>
      <c r="AG10" s="874"/>
      <c r="AH10" s="874"/>
      <c r="AI10" s="873"/>
      <c r="AJ10" s="873"/>
      <c r="AK10" s="873">
        <f>C10+G10+K10+Q10+U10+Y10+Z10+AE10+AI10+AJ10</f>
        <v>41327608.997400001</v>
      </c>
      <c r="AL10" s="873">
        <v>41327608.997399993</v>
      </c>
      <c r="AM10" s="922">
        <f t="shared" si="3"/>
        <v>0</v>
      </c>
    </row>
    <row r="11" spans="1:39" ht="44.25" customHeight="1">
      <c r="A11" s="915" t="s">
        <v>84</v>
      </c>
      <c r="B11" s="913" t="s">
        <v>85</v>
      </c>
      <c r="C11" s="875">
        <f>C12+C13</f>
        <v>0</v>
      </c>
      <c r="D11" s="875">
        <f t="shared" ref="D11:AJ11" si="5">D12+D13</f>
        <v>0</v>
      </c>
      <c r="E11" s="875">
        <f t="shared" si="5"/>
        <v>0</v>
      </c>
      <c r="F11" s="875">
        <f t="shared" si="5"/>
        <v>0</v>
      </c>
      <c r="G11" s="875">
        <f t="shared" si="5"/>
        <v>0</v>
      </c>
      <c r="H11" s="875">
        <f t="shared" si="5"/>
        <v>0</v>
      </c>
      <c r="I11" s="875">
        <f t="shared" si="5"/>
        <v>0</v>
      </c>
      <c r="J11" s="875">
        <f t="shared" si="5"/>
        <v>0</v>
      </c>
      <c r="K11" s="875">
        <f>K12+K13</f>
        <v>40402219.390049994</v>
      </c>
      <c r="L11" s="875">
        <f t="shared" si="5"/>
        <v>0</v>
      </c>
      <c r="M11" s="875">
        <f t="shared" si="5"/>
        <v>0</v>
      </c>
      <c r="N11" s="875">
        <f t="shared" si="5"/>
        <v>0</v>
      </c>
      <c r="O11" s="875">
        <f>O12+O13</f>
        <v>40402219.390049994</v>
      </c>
      <c r="P11" s="875">
        <f t="shared" si="5"/>
        <v>0</v>
      </c>
      <c r="Q11" s="875">
        <f t="shared" si="5"/>
        <v>0</v>
      </c>
      <c r="R11" s="875">
        <f t="shared" si="5"/>
        <v>0</v>
      </c>
      <c r="S11" s="875">
        <f t="shared" si="5"/>
        <v>0</v>
      </c>
      <c r="T11" s="875">
        <f t="shared" si="5"/>
        <v>0</v>
      </c>
      <c r="U11" s="872">
        <f t="shared" si="5"/>
        <v>0</v>
      </c>
      <c r="V11" s="875">
        <f t="shared" si="5"/>
        <v>0</v>
      </c>
      <c r="W11" s="875">
        <f t="shared" si="5"/>
        <v>0</v>
      </c>
      <c r="X11" s="875">
        <f t="shared" si="5"/>
        <v>0</v>
      </c>
      <c r="Y11" s="875">
        <f t="shared" si="5"/>
        <v>0</v>
      </c>
      <c r="Z11" s="875">
        <f t="shared" si="5"/>
        <v>0</v>
      </c>
      <c r="AA11" s="875">
        <f t="shared" si="5"/>
        <v>0</v>
      </c>
      <c r="AB11" s="875">
        <f t="shared" si="5"/>
        <v>0</v>
      </c>
      <c r="AC11" s="875">
        <f t="shared" si="5"/>
        <v>0</v>
      </c>
      <c r="AD11" s="875">
        <f t="shared" si="5"/>
        <v>0</v>
      </c>
      <c r="AE11" s="875">
        <f t="shared" si="5"/>
        <v>0</v>
      </c>
      <c r="AF11" s="875">
        <f t="shared" si="5"/>
        <v>0</v>
      </c>
      <c r="AG11" s="875">
        <f t="shared" si="5"/>
        <v>0</v>
      </c>
      <c r="AH11" s="875">
        <f t="shared" si="5"/>
        <v>0</v>
      </c>
      <c r="AI11" s="875">
        <f t="shared" si="5"/>
        <v>0</v>
      </c>
      <c r="AJ11" s="875">
        <f t="shared" si="5"/>
        <v>0</v>
      </c>
      <c r="AK11" s="875">
        <f>C11+G11+K11+Q11+U11+Y11+Z11+AE11+AI11+AJ11</f>
        <v>40402219.390049994</v>
      </c>
      <c r="AL11" s="875">
        <v>40402219.390050001</v>
      </c>
      <c r="AM11" s="922">
        <f t="shared" si="3"/>
        <v>0</v>
      </c>
    </row>
    <row r="12" spans="1:39" ht="18" customHeight="1">
      <c r="A12" s="916" t="s">
        <v>86</v>
      </c>
      <c r="B12" s="917" t="s">
        <v>87</v>
      </c>
      <c r="C12" s="873">
        <f>D12+E12+F12</f>
        <v>0</v>
      </c>
      <c r="D12" s="874"/>
      <c r="E12" s="874"/>
      <c r="F12" s="874"/>
      <c r="G12" s="873"/>
      <c r="H12" s="874"/>
      <c r="I12" s="874"/>
      <c r="J12" s="874"/>
      <c r="K12" s="873">
        <f>L12+M12+N12+O12+P12</f>
        <v>40402219.390049994</v>
      </c>
      <c r="L12" s="874"/>
      <c r="M12" s="874"/>
      <c r="N12" s="874"/>
      <c r="O12" s="874">
        <f>'ГОБМП по кодам'!G32+'ОСМС по кодам '!G21</f>
        <v>40402219.390049994</v>
      </c>
      <c r="P12" s="874"/>
      <c r="Q12" s="873"/>
      <c r="R12" s="874"/>
      <c r="S12" s="874"/>
      <c r="T12" s="874"/>
      <c r="U12" s="873"/>
      <c r="V12" s="874"/>
      <c r="W12" s="874"/>
      <c r="X12" s="874"/>
      <c r="Y12" s="873"/>
      <c r="Z12" s="873"/>
      <c r="AA12" s="874"/>
      <c r="AB12" s="874"/>
      <c r="AC12" s="874"/>
      <c r="AD12" s="874"/>
      <c r="AE12" s="873"/>
      <c r="AF12" s="874"/>
      <c r="AG12" s="874"/>
      <c r="AH12" s="874"/>
      <c r="AI12" s="873"/>
      <c r="AJ12" s="873"/>
      <c r="AK12" s="873">
        <f>C12+G12+K12+Q12+U12+Y12+Z12+AE12+AI12+AJ12</f>
        <v>40402219.390049994</v>
      </c>
      <c r="AL12" s="873">
        <v>40402219.390050001</v>
      </c>
      <c r="AM12" s="922">
        <f t="shared" si="3"/>
        <v>0</v>
      </c>
    </row>
    <row r="13" spans="1:39" ht="18" customHeight="1">
      <c r="A13" s="916" t="s">
        <v>88</v>
      </c>
      <c r="B13" s="845" t="s">
        <v>89</v>
      </c>
      <c r="C13" s="873">
        <f>D13+E13+F13</f>
        <v>0</v>
      </c>
      <c r="D13" s="874"/>
      <c r="E13" s="874"/>
      <c r="F13" s="874"/>
      <c r="G13" s="873"/>
      <c r="H13" s="874"/>
      <c r="I13" s="874"/>
      <c r="J13" s="874"/>
      <c r="K13" s="873"/>
      <c r="L13" s="874"/>
      <c r="M13" s="874"/>
      <c r="N13" s="874"/>
      <c r="O13" s="874"/>
      <c r="P13" s="874"/>
      <c r="Q13" s="873"/>
      <c r="R13" s="874"/>
      <c r="S13" s="874"/>
      <c r="T13" s="874"/>
      <c r="U13" s="873"/>
      <c r="V13" s="874"/>
      <c r="W13" s="874"/>
      <c r="X13" s="874"/>
      <c r="Y13" s="873"/>
      <c r="Z13" s="873"/>
      <c r="AA13" s="874"/>
      <c r="AB13" s="874"/>
      <c r="AC13" s="874"/>
      <c r="AD13" s="874"/>
      <c r="AE13" s="873"/>
      <c r="AF13" s="874"/>
      <c r="AG13" s="874"/>
      <c r="AH13" s="874"/>
      <c r="AI13" s="873"/>
      <c r="AJ13" s="873"/>
      <c r="AK13" s="873">
        <f t="shared" ref="AK13:AK48" si="6">C13+G13+K13+Q13+U13+Y13+Z13+AE13+AI13+AJ13</f>
        <v>0</v>
      </c>
      <c r="AL13" s="873">
        <v>0</v>
      </c>
      <c r="AM13" s="922">
        <f t="shared" si="3"/>
        <v>0</v>
      </c>
    </row>
    <row r="14" spans="1:39" ht="26.25" customHeight="1">
      <c r="A14" s="915" t="s">
        <v>90</v>
      </c>
      <c r="B14" s="913" t="s">
        <v>91</v>
      </c>
      <c r="C14" s="872">
        <f>C15+C20</f>
        <v>0</v>
      </c>
      <c r="D14" s="872">
        <f t="shared" ref="D14:AJ14" si="7">D15+D20</f>
        <v>0</v>
      </c>
      <c r="E14" s="872">
        <f t="shared" si="7"/>
        <v>0</v>
      </c>
      <c r="F14" s="872">
        <f t="shared" si="7"/>
        <v>0</v>
      </c>
      <c r="G14" s="872">
        <f t="shared" si="7"/>
        <v>0</v>
      </c>
      <c r="H14" s="872">
        <f t="shared" si="7"/>
        <v>0</v>
      </c>
      <c r="I14" s="872">
        <f t="shared" si="7"/>
        <v>0</v>
      </c>
      <c r="J14" s="872">
        <f t="shared" si="7"/>
        <v>0</v>
      </c>
      <c r="K14" s="872">
        <f>K15+K20</f>
        <v>807553960.42924821</v>
      </c>
      <c r="L14" s="872">
        <f>L15+L20</f>
        <v>410257714.65156001</v>
      </c>
      <c r="M14" s="872">
        <f>M15+M20</f>
        <v>39031353</v>
      </c>
      <c r="N14" s="872">
        <f>N15+N20</f>
        <v>194771838.73218822</v>
      </c>
      <c r="O14" s="872">
        <f>O15+O20</f>
        <v>163493054.04549998</v>
      </c>
      <c r="P14" s="872">
        <f t="shared" si="7"/>
        <v>0</v>
      </c>
      <c r="Q14" s="872">
        <f t="shared" si="7"/>
        <v>0</v>
      </c>
      <c r="R14" s="872">
        <f t="shared" si="7"/>
        <v>0</v>
      </c>
      <c r="S14" s="872">
        <f t="shared" si="7"/>
        <v>0</v>
      </c>
      <c r="T14" s="872">
        <f t="shared" si="7"/>
        <v>0</v>
      </c>
      <c r="U14" s="872">
        <f t="shared" si="7"/>
        <v>0</v>
      </c>
      <c r="V14" s="872">
        <f t="shared" si="7"/>
        <v>0</v>
      </c>
      <c r="W14" s="872">
        <f t="shared" si="7"/>
        <v>0</v>
      </c>
      <c r="X14" s="872">
        <f t="shared" si="7"/>
        <v>0</v>
      </c>
      <c r="Y14" s="872">
        <f t="shared" si="7"/>
        <v>0</v>
      </c>
      <c r="Z14" s="872">
        <f t="shared" si="7"/>
        <v>0</v>
      </c>
      <c r="AA14" s="872">
        <f t="shared" si="7"/>
        <v>0</v>
      </c>
      <c r="AB14" s="872">
        <f t="shared" si="7"/>
        <v>0</v>
      </c>
      <c r="AC14" s="872">
        <f t="shared" si="7"/>
        <v>0</v>
      </c>
      <c r="AD14" s="872">
        <f t="shared" si="7"/>
        <v>0</v>
      </c>
      <c r="AE14" s="872">
        <f t="shared" si="7"/>
        <v>0</v>
      </c>
      <c r="AF14" s="872">
        <f t="shared" si="7"/>
        <v>0</v>
      </c>
      <c r="AG14" s="872">
        <f t="shared" si="7"/>
        <v>0</v>
      </c>
      <c r="AH14" s="872">
        <f t="shared" si="7"/>
        <v>0</v>
      </c>
      <c r="AI14" s="872">
        <f t="shared" si="7"/>
        <v>0</v>
      </c>
      <c r="AJ14" s="872">
        <f t="shared" si="7"/>
        <v>0</v>
      </c>
      <c r="AK14" s="872">
        <f t="shared" ref="AK14:AK19" si="8">C14+G14+K14+Q14+U14+Y14+Z14+AE14+AI14+AJ14</f>
        <v>807553960.42924821</v>
      </c>
      <c r="AL14" s="872">
        <v>807553960.42924809</v>
      </c>
      <c r="AM14" s="922">
        <f t="shared" si="3"/>
        <v>0</v>
      </c>
    </row>
    <row r="15" spans="1:39">
      <c r="A15" s="916" t="s">
        <v>92</v>
      </c>
      <c r="B15" s="917" t="s">
        <v>93</v>
      </c>
      <c r="C15" s="873">
        <f>C16+C17+C18+C19</f>
        <v>0</v>
      </c>
      <c r="D15" s="874">
        <f t="shared" ref="D15:AJ15" si="9">D16+D17+D18+D19</f>
        <v>0</v>
      </c>
      <c r="E15" s="874">
        <f t="shared" si="9"/>
        <v>0</v>
      </c>
      <c r="F15" s="874">
        <f t="shared" si="9"/>
        <v>0</v>
      </c>
      <c r="G15" s="873">
        <f t="shared" si="9"/>
        <v>0</v>
      </c>
      <c r="H15" s="874">
        <f t="shared" si="9"/>
        <v>0</v>
      </c>
      <c r="I15" s="874">
        <f t="shared" si="9"/>
        <v>0</v>
      </c>
      <c r="J15" s="874">
        <f t="shared" si="9"/>
        <v>0</v>
      </c>
      <c r="K15" s="873">
        <f>K16+K17+K18+K19</f>
        <v>807553960.42924821</v>
      </c>
      <c r="L15" s="874">
        <f>L16+L17+L18+L19</f>
        <v>410257714.65156001</v>
      </c>
      <c r="M15" s="874">
        <f>M16+M17+M18+M19</f>
        <v>39031353</v>
      </c>
      <c r="N15" s="874">
        <f>N16+N17+N18+N19</f>
        <v>194771838.73218822</v>
      </c>
      <c r="O15" s="874">
        <f>O16+O17+O18+O19</f>
        <v>163493054.04549998</v>
      </c>
      <c r="P15" s="874">
        <f t="shared" si="9"/>
        <v>0</v>
      </c>
      <c r="Q15" s="873">
        <f t="shared" si="9"/>
        <v>0</v>
      </c>
      <c r="R15" s="874">
        <f t="shared" si="9"/>
        <v>0</v>
      </c>
      <c r="S15" s="874">
        <f t="shared" si="9"/>
        <v>0</v>
      </c>
      <c r="T15" s="874">
        <f t="shared" si="9"/>
        <v>0</v>
      </c>
      <c r="U15" s="873">
        <f t="shared" si="9"/>
        <v>0</v>
      </c>
      <c r="V15" s="874">
        <f t="shared" si="9"/>
        <v>0</v>
      </c>
      <c r="W15" s="874">
        <f t="shared" si="9"/>
        <v>0</v>
      </c>
      <c r="X15" s="874">
        <f t="shared" si="9"/>
        <v>0</v>
      </c>
      <c r="Y15" s="873">
        <f t="shared" si="9"/>
        <v>0</v>
      </c>
      <c r="Z15" s="873">
        <f t="shared" si="9"/>
        <v>0</v>
      </c>
      <c r="AA15" s="874">
        <f t="shared" si="9"/>
        <v>0</v>
      </c>
      <c r="AB15" s="874">
        <f t="shared" si="9"/>
        <v>0</v>
      </c>
      <c r="AC15" s="874">
        <f t="shared" si="9"/>
        <v>0</v>
      </c>
      <c r="AD15" s="874">
        <f t="shared" si="9"/>
        <v>0</v>
      </c>
      <c r="AE15" s="873">
        <f t="shared" si="9"/>
        <v>0</v>
      </c>
      <c r="AF15" s="874">
        <f t="shared" si="9"/>
        <v>0</v>
      </c>
      <c r="AG15" s="874">
        <f t="shared" si="9"/>
        <v>0</v>
      </c>
      <c r="AH15" s="874">
        <f t="shared" si="9"/>
        <v>0</v>
      </c>
      <c r="AI15" s="873">
        <f t="shared" si="9"/>
        <v>0</v>
      </c>
      <c r="AJ15" s="873">
        <f t="shared" si="9"/>
        <v>0</v>
      </c>
      <c r="AK15" s="873">
        <f t="shared" si="8"/>
        <v>807553960.42924821</v>
      </c>
      <c r="AL15" s="873">
        <v>807553960.42924809</v>
      </c>
      <c r="AM15" s="922">
        <f t="shared" si="3"/>
        <v>0</v>
      </c>
    </row>
    <row r="16" spans="1:39" ht="17.25" customHeight="1">
      <c r="A16" s="918" t="s">
        <v>94</v>
      </c>
      <c r="B16" s="917" t="s">
        <v>95</v>
      </c>
      <c r="C16" s="873">
        <f>D16+E16+F16</f>
        <v>0</v>
      </c>
      <c r="D16" s="874"/>
      <c r="E16" s="874"/>
      <c r="F16" s="874"/>
      <c r="G16" s="873"/>
      <c r="H16" s="874"/>
      <c r="I16" s="874"/>
      <c r="J16" s="874"/>
      <c r="K16" s="873">
        <f>L16+M16+N16+O16+P16</f>
        <v>410257714.65156001</v>
      </c>
      <c r="L16" s="874">
        <f>'ООУ РК 20'!E18+'ООУ РК 20'!F18+'ГОБМП по кодам'!G33+'ОСМС по кодам '!G22</f>
        <v>410257714.65156001</v>
      </c>
      <c r="M16" s="874"/>
      <c r="N16" s="874"/>
      <c r="O16" s="874"/>
      <c r="P16" s="874"/>
      <c r="Q16" s="873"/>
      <c r="R16" s="874"/>
      <c r="S16" s="874"/>
      <c r="T16" s="874"/>
      <c r="U16" s="873"/>
      <c r="V16" s="874"/>
      <c r="W16" s="874"/>
      <c r="X16" s="874"/>
      <c r="Y16" s="873"/>
      <c r="Z16" s="873"/>
      <c r="AA16" s="874"/>
      <c r="AB16" s="874"/>
      <c r="AC16" s="874"/>
      <c r="AD16" s="874"/>
      <c r="AE16" s="873"/>
      <c r="AF16" s="874"/>
      <c r="AG16" s="874"/>
      <c r="AH16" s="874"/>
      <c r="AI16" s="873"/>
      <c r="AJ16" s="873"/>
      <c r="AK16" s="873">
        <f t="shared" si="8"/>
        <v>410257714.65156001</v>
      </c>
      <c r="AL16" s="873">
        <v>410257714.65156001</v>
      </c>
      <c r="AM16" s="922">
        <f t="shared" si="3"/>
        <v>0</v>
      </c>
    </row>
    <row r="17" spans="1:39" ht="17.25" customHeight="1">
      <c r="A17" s="918" t="s">
        <v>96</v>
      </c>
      <c r="B17" s="917" t="s">
        <v>97</v>
      </c>
      <c r="C17" s="873">
        <f>D17+E17+F17</f>
        <v>0</v>
      </c>
      <c r="D17" s="874"/>
      <c r="E17" s="874"/>
      <c r="F17" s="874"/>
      <c r="G17" s="873"/>
      <c r="H17" s="874"/>
      <c r="I17" s="874"/>
      <c r="J17" s="874"/>
      <c r="K17" s="873">
        <f>L17+M17+N17+O17+P17</f>
        <v>39031353</v>
      </c>
      <c r="L17" s="874"/>
      <c r="M17" s="874">
        <f>'ООУ РК 20'!E20+'ООУ РК 20'!F20</f>
        <v>39031353</v>
      </c>
      <c r="N17" s="874"/>
      <c r="O17" s="874"/>
      <c r="P17" s="874"/>
      <c r="Q17" s="873"/>
      <c r="R17" s="874"/>
      <c r="S17" s="874"/>
      <c r="T17" s="874"/>
      <c r="U17" s="873"/>
      <c r="V17" s="874"/>
      <c r="W17" s="874"/>
      <c r="X17" s="874"/>
      <c r="Y17" s="873"/>
      <c r="Z17" s="873"/>
      <c r="AA17" s="874"/>
      <c r="AB17" s="874"/>
      <c r="AC17" s="874"/>
      <c r="AD17" s="874"/>
      <c r="AE17" s="873"/>
      <c r="AF17" s="874"/>
      <c r="AG17" s="874"/>
      <c r="AH17" s="874"/>
      <c r="AI17" s="873"/>
      <c r="AJ17" s="873"/>
      <c r="AK17" s="873">
        <f t="shared" si="8"/>
        <v>39031353</v>
      </c>
      <c r="AL17" s="873">
        <v>39031353</v>
      </c>
      <c r="AM17" s="922">
        <f t="shared" si="3"/>
        <v>0</v>
      </c>
    </row>
    <row r="18" spans="1:39" ht="17.25" customHeight="1">
      <c r="A18" s="918" t="s">
        <v>98</v>
      </c>
      <c r="B18" s="917" t="s">
        <v>99</v>
      </c>
      <c r="C18" s="873">
        <f>D18+E18+F18</f>
        <v>0</v>
      </c>
      <c r="D18" s="874"/>
      <c r="E18" s="874"/>
      <c r="F18" s="874"/>
      <c r="G18" s="873"/>
      <c r="H18" s="874"/>
      <c r="I18" s="874"/>
      <c r="J18" s="874"/>
      <c r="K18" s="873">
        <f>L18+M18+N18+O18+P18</f>
        <v>163493054.04549998</v>
      </c>
      <c r="L18" s="874"/>
      <c r="M18" s="874"/>
      <c r="N18" s="874"/>
      <c r="O18" s="874">
        <f>'ООУ РК 20'!E19+'ООУ РК 20'!F19+'ГОБМП по кодам'!G34+'ОСМС по кодам '!G23</f>
        <v>163493054.04549998</v>
      </c>
      <c r="P18" s="874"/>
      <c r="Q18" s="873"/>
      <c r="R18" s="874"/>
      <c r="S18" s="874"/>
      <c r="T18" s="874"/>
      <c r="U18" s="873"/>
      <c r="V18" s="874"/>
      <c r="W18" s="874"/>
      <c r="X18" s="874"/>
      <c r="Y18" s="873"/>
      <c r="Z18" s="873"/>
      <c r="AA18" s="874"/>
      <c r="AB18" s="874"/>
      <c r="AC18" s="874"/>
      <c r="AD18" s="874"/>
      <c r="AE18" s="873"/>
      <c r="AF18" s="874"/>
      <c r="AG18" s="874"/>
      <c r="AH18" s="874"/>
      <c r="AI18" s="873"/>
      <c r="AJ18" s="873"/>
      <c r="AK18" s="873">
        <f t="shared" si="8"/>
        <v>163493054.04549998</v>
      </c>
      <c r="AL18" s="873">
        <v>163493054.04550001</v>
      </c>
      <c r="AM18" s="922">
        <f t="shared" si="3"/>
        <v>0</v>
      </c>
    </row>
    <row r="19" spans="1:39" ht="27.75" customHeight="1">
      <c r="A19" s="847" t="s">
        <v>100</v>
      </c>
      <c r="B19" s="845" t="s">
        <v>101</v>
      </c>
      <c r="C19" s="873">
        <f>D19+E19+F19</f>
        <v>0</v>
      </c>
      <c r="D19" s="874"/>
      <c r="E19" s="874"/>
      <c r="F19" s="874"/>
      <c r="G19" s="873"/>
      <c r="H19" s="874"/>
      <c r="I19" s="874"/>
      <c r="J19" s="874"/>
      <c r="K19" s="873">
        <f>L19+M19+N19+O19+P19</f>
        <v>194771838.73218822</v>
      </c>
      <c r="L19" s="874"/>
      <c r="M19" s="874"/>
      <c r="N19" s="874">
        <f>'ООУ РК 20'!E21+'ООУ РК 20'!F21+'ГОБМП по кодам'!G35+'ОДХ 20'!B27</f>
        <v>194771838.73218822</v>
      </c>
      <c r="O19" s="874"/>
      <c r="P19" s="874"/>
      <c r="Q19" s="873"/>
      <c r="R19" s="874"/>
      <c r="S19" s="874"/>
      <c r="T19" s="874"/>
      <c r="U19" s="873"/>
      <c r="V19" s="874"/>
      <c r="W19" s="874"/>
      <c r="X19" s="874"/>
      <c r="Y19" s="873"/>
      <c r="Z19" s="873"/>
      <c r="AA19" s="874"/>
      <c r="AB19" s="874"/>
      <c r="AC19" s="874"/>
      <c r="AD19" s="874"/>
      <c r="AE19" s="873"/>
      <c r="AF19" s="874"/>
      <c r="AG19" s="874"/>
      <c r="AH19" s="874"/>
      <c r="AI19" s="873"/>
      <c r="AJ19" s="873"/>
      <c r="AK19" s="873">
        <f t="shared" si="8"/>
        <v>194771838.73218822</v>
      </c>
      <c r="AL19" s="873">
        <v>194771838.73218822</v>
      </c>
      <c r="AM19" s="922">
        <f t="shared" si="3"/>
        <v>0</v>
      </c>
    </row>
    <row r="20" spans="1:39" ht="31.2">
      <c r="A20" s="844" t="s">
        <v>102</v>
      </c>
      <c r="B20" s="845" t="s">
        <v>103</v>
      </c>
      <c r="C20" s="873"/>
      <c r="D20" s="874"/>
      <c r="E20" s="874"/>
      <c r="F20" s="874"/>
      <c r="G20" s="873"/>
      <c r="H20" s="874"/>
      <c r="I20" s="874"/>
      <c r="J20" s="874"/>
      <c r="K20" s="873"/>
      <c r="L20" s="874"/>
      <c r="M20" s="874"/>
      <c r="N20" s="874"/>
      <c r="O20" s="874"/>
      <c r="P20" s="874"/>
      <c r="Q20" s="873"/>
      <c r="R20" s="874"/>
      <c r="S20" s="874"/>
      <c r="T20" s="874"/>
      <c r="U20" s="873"/>
      <c r="V20" s="874"/>
      <c r="W20" s="874"/>
      <c r="X20" s="874"/>
      <c r="Y20" s="873"/>
      <c r="Z20" s="873"/>
      <c r="AA20" s="874"/>
      <c r="AB20" s="874"/>
      <c r="AC20" s="874"/>
      <c r="AD20" s="874"/>
      <c r="AE20" s="873"/>
      <c r="AF20" s="874"/>
      <c r="AG20" s="874"/>
      <c r="AH20" s="874"/>
      <c r="AI20" s="873"/>
      <c r="AJ20" s="873"/>
      <c r="AK20" s="873">
        <f t="shared" si="6"/>
        <v>0</v>
      </c>
      <c r="AL20" s="873">
        <v>0</v>
      </c>
      <c r="AM20" s="922">
        <f t="shared" si="3"/>
        <v>0</v>
      </c>
    </row>
    <row r="21" spans="1:39" ht="22.5" customHeight="1">
      <c r="A21" s="919" t="s">
        <v>104</v>
      </c>
      <c r="B21" s="913" t="s">
        <v>105</v>
      </c>
      <c r="C21" s="872"/>
      <c r="D21" s="872"/>
      <c r="E21" s="872"/>
      <c r="F21" s="872"/>
      <c r="G21" s="872"/>
      <c r="H21" s="872"/>
      <c r="I21" s="872"/>
      <c r="J21" s="872"/>
      <c r="K21" s="872"/>
      <c r="L21" s="872"/>
      <c r="M21" s="872"/>
      <c r="N21" s="872"/>
      <c r="O21" s="872"/>
      <c r="P21" s="872"/>
      <c r="Q21" s="872"/>
      <c r="R21" s="872"/>
      <c r="S21" s="872"/>
      <c r="T21" s="872"/>
      <c r="U21" s="872"/>
      <c r="V21" s="872"/>
      <c r="W21" s="872"/>
      <c r="X21" s="872"/>
      <c r="Y21" s="872"/>
      <c r="Z21" s="872"/>
      <c r="AA21" s="872"/>
      <c r="AB21" s="872"/>
      <c r="AC21" s="872"/>
      <c r="AD21" s="872"/>
      <c r="AE21" s="872"/>
      <c r="AF21" s="872"/>
      <c r="AG21" s="872"/>
      <c r="AH21" s="872"/>
      <c r="AI21" s="872"/>
      <c r="AJ21" s="872"/>
      <c r="AK21" s="872"/>
      <c r="AL21" s="872">
        <v>0</v>
      </c>
      <c r="AM21" s="922">
        <f t="shared" si="3"/>
        <v>0</v>
      </c>
    </row>
    <row r="22" spans="1:39">
      <c r="A22" s="844" t="s">
        <v>106</v>
      </c>
      <c r="B22" s="845" t="s">
        <v>107</v>
      </c>
      <c r="C22" s="873"/>
      <c r="D22" s="874"/>
      <c r="E22" s="874"/>
      <c r="F22" s="874"/>
      <c r="G22" s="873"/>
      <c r="H22" s="874"/>
      <c r="I22" s="874"/>
      <c r="J22" s="874"/>
      <c r="K22" s="873"/>
      <c r="L22" s="874"/>
      <c r="M22" s="874"/>
      <c r="N22" s="874"/>
      <c r="O22" s="874"/>
      <c r="P22" s="874"/>
      <c r="Q22" s="873"/>
      <c r="R22" s="874"/>
      <c r="S22" s="874"/>
      <c r="T22" s="874"/>
      <c r="U22" s="873"/>
      <c r="V22" s="874"/>
      <c r="W22" s="874"/>
      <c r="X22" s="874"/>
      <c r="Y22" s="873"/>
      <c r="Z22" s="873"/>
      <c r="AA22" s="874"/>
      <c r="AB22" s="874"/>
      <c r="AC22" s="874"/>
      <c r="AD22" s="874"/>
      <c r="AE22" s="873"/>
      <c r="AF22" s="874"/>
      <c r="AG22" s="874"/>
      <c r="AH22" s="874"/>
      <c r="AI22" s="873"/>
      <c r="AJ22" s="873"/>
      <c r="AK22" s="873">
        <f>C22+G22+K22+Q22+U22+Y22+Z22+AE22+AI22+AJ22</f>
        <v>0</v>
      </c>
      <c r="AL22" s="873">
        <v>0</v>
      </c>
      <c r="AM22" s="922">
        <f t="shared" si="3"/>
        <v>0</v>
      </c>
    </row>
    <row r="23" spans="1:39">
      <c r="A23" s="844" t="s">
        <v>108</v>
      </c>
      <c r="B23" s="845" t="s">
        <v>109</v>
      </c>
      <c r="C23" s="873"/>
      <c r="D23" s="874"/>
      <c r="E23" s="874"/>
      <c r="F23" s="874"/>
      <c r="G23" s="873"/>
      <c r="H23" s="874"/>
      <c r="I23" s="874"/>
      <c r="J23" s="874"/>
      <c r="K23" s="873"/>
      <c r="L23" s="874"/>
      <c r="M23" s="874"/>
      <c r="N23" s="874"/>
      <c r="O23" s="874"/>
      <c r="P23" s="874"/>
      <c r="Q23" s="873"/>
      <c r="R23" s="874"/>
      <c r="S23" s="874"/>
      <c r="T23" s="874"/>
      <c r="U23" s="873"/>
      <c r="V23" s="874"/>
      <c r="W23" s="874"/>
      <c r="X23" s="874"/>
      <c r="Y23" s="873"/>
      <c r="Z23" s="873"/>
      <c r="AA23" s="874"/>
      <c r="AB23" s="874"/>
      <c r="AC23" s="874"/>
      <c r="AD23" s="874"/>
      <c r="AE23" s="873"/>
      <c r="AF23" s="874"/>
      <c r="AG23" s="874"/>
      <c r="AH23" s="874"/>
      <c r="AI23" s="873"/>
      <c r="AJ23" s="873"/>
      <c r="AK23" s="873">
        <f>C23+G23+K23+Q23+U23+Y23+Z23+AE23+AI23+AJ23</f>
        <v>0</v>
      </c>
      <c r="AL23" s="873">
        <v>0</v>
      </c>
      <c r="AM23" s="922">
        <f t="shared" si="3"/>
        <v>0</v>
      </c>
    </row>
    <row r="24" spans="1:39">
      <c r="A24" s="914" t="s">
        <v>110</v>
      </c>
      <c r="B24" s="914" t="s">
        <v>111</v>
      </c>
      <c r="C24" s="873">
        <f>D24+E24+F24</f>
        <v>0</v>
      </c>
      <c r="D24" s="873">
        <f>D25+D26+D27+D28</f>
        <v>0</v>
      </c>
      <c r="E24" s="873">
        <f>E25+E26+E27+E28</f>
        <v>0</v>
      </c>
      <c r="F24" s="873">
        <f>F25+F26+F27+F28</f>
        <v>0</v>
      </c>
      <c r="G24" s="873">
        <f>H24+I24+J24</f>
        <v>4296265.3881100006</v>
      </c>
      <c r="H24" s="873">
        <f>H25+H26+H27+H28</f>
        <v>3468585.3881100006</v>
      </c>
      <c r="I24" s="873">
        <f>I25+I26+I27+I28</f>
        <v>827680</v>
      </c>
      <c r="J24" s="873">
        <f t="shared" ref="J24:O24" si="10">J25+J26+J27+J28</f>
        <v>0</v>
      </c>
      <c r="K24" s="873">
        <f>L24+M24+N24+O24+P24</f>
        <v>58374</v>
      </c>
      <c r="L24" s="873">
        <f t="shared" si="10"/>
        <v>0</v>
      </c>
      <c r="M24" s="873">
        <f t="shared" si="10"/>
        <v>0</v>
      </c>
      <c r="N24" s="873">
        <f t="shared" si="10"/>
        <v>0</v>
      </c>
      <c r="O24" s="873">
        <f t="shared" si="10"/>
        <v>0</v>
      </c>
      <c r="P24" s="873">
        <f>P25+P26+P27+P28</f>
        <v>58374</v>
      </c>
      <c r="Q24" s="873"/>
      <c r="R24" s="873"/>
      <c r="S24" s="873"/>
      <c r="T24" s="873"/>
      <c r="U24" s="873"/>
      <c r="V24" s="873"/>
      <c r="W24" s="873"/>
      <c r="X24" s="873"/>
      <c r="Y24" s="873"/>
      <c r="Z24" s="873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873">
        <f>C24+G24+K24+Q24+U24+Y24+Z24+AE24+AI24+AJ24</f>
        <v>4354639.3881100006</v>
      </c>
      <c r="AL24" s="873">
        <v>4354639.3881100006</v>
      </c>
      <c r="AM24" s="922">
        <f t="shared" si="3"/>
        <v>0</v>
      </c>
    </row>
    <row r="25" spans="1:39" ht="31.2">
      <c r="A25" s="916" t="s">
        <v>112</v>
      </c>
      <c r="B25" s="845" t="s">
        <v>113</v>
      </c>
      <c r="C25" s="873">
        <f t="shared" ref="C25" si="11">D25+E25+F25</f>
        <v>0</v>
      </c>
      <c r="D25" s="874"/>
      <c r="E25" s="874"/>
      <c r="F25" s="874"/>
      <c r="G25" s="873">
        <f>H25+I25+J25</f>
        <v>4296265.3881100006</v>
      </c>
      <c r="H25" s="874">
        <f>'ООУ РК 20'!E24+'ООУ РК 20'!E26+'ООУ РК 20'!F24+'ООУ РК 20'!F26+'ГОБМП по кодам'!G36</f>
        <v>3468585.3881100006</v>
      </c>
      <c r="I25" s="874">
        <f>'ООУ РК 20'!E25+'ООУ РК 20'!F25</f>
        <v>827680</v>
      </c>
      <c r="J25" s="874"/>
      <c r="K25" s="873">
        <f t="shared" ref="K25:K27" si="12">L25+M25+N25+O25+P25</f>
        <v>0</v>
      </c>
      <c r="L25" s="874"/>
      <c r="M25" s="874"/>
      <c r="N25" s="874"/>
      <c r="O25" s="874"/>
      <c r="P25" s="874"/>
      <c r="Q25" s="873"/>
      <c r="R25" s="874"/>
      <c r="S25" s="874"/>
      <c r="T25" s="874"/>
      <c r="U25" s="873"/>
      <c r="V25" s="874"/>
      <c r="W25" s="874"/>
      <c r="X25" s="874"/>
      <c r="Y25" s="873"/>
      <c r="Z25" s="873"/>
      <c r="AA25" s="874"/>
      <c r="AB25" s="874"/>
      <c r="AC25" s="874"/>
      <c r="AD25" s="874"/>
      <c r="AE25" s="873"/>
      <c r="AF25" s="874"/>
      <c r="AG25" s="874"/>
      <c r="AH25" s="874"/>
      <c r="AI25" s="873"/>
      <c r="AJ25" s="873"/>
      <c r="AK25" s="873">
        <f>C25+G25+K25+Q25+U25+Y25+Z25+AE25+AI25+AJ25</f>
        <v>4296265.3881100006</v>
      </c>
      <c r="AL25" s="873">
        <v>4296265.3881100006</v>
      </c>
      <c r="AM25" s="922">
        <f t="shared" si="3"/>
        <v>0</v>
      </c>
    </row>
    <row r="26" spans="1:39" ht="31.2">
      <c r="A26" s="916" t="s">
        <v>114</v>
      </c>
      <c r="B26" s="845" t="s">
        <v>115</v>
      </c>
      <c r="C26" s="873"/>
      <c r="D26" s="874"/>
      <c r="E26" s="874"/>
      <c r="F26" s="874"/>
      <c r="G26" s="873">
        <f t="shared" ref="G26:G36" si="13">H26+I26+J26</f>
        <v>0</v>
      </c>
      <c r="H26" s="874"/>
      <c r="I26" s="874"/>
      <c r="J26" s="874"/>
      <c r="K26" s="873">
        <f t="shared" si="12"/>
        <v>0</v>
      </c>
      <c r="L26" s="874"/>
      <c r="M26" s="874"/>
      <c r="N26" s="874"/>
      <c r="O26" s="874"/>
      <c r="P26" s="874"/>
      <c r="Q26" s="873"/>
      <c r="R26" s="874"/>
      <c r="S26" s="874"/>
      <c r="T26" s="874"/>
      <c r="U26" s="873"/>
      <c r="V26" s="874"/>
      <c r="W26" s="874"/>
      <c r="X26" s="874"/>
      <c r="Y26" s="873"/>
      <c r="Z26" s="873"/>
      <c r="AA26" s="874"/>
      <c r="AB26" s="874"/>
      <c r="AC26" s="874"/>
      <c r="AD26" s="874"/>
      <c r="AE26" s="873"/>
      <c r="AF26" s="874"/>
      <c r="AG26" s="874"/>
      <c r="AH26" s="874"/>
      <c r="AI26" s="873"/>
      <c r="AJ26" s="873"/>
      <c r="AK26" s="873">
        <f>C26+G26+K26+Q26+U26+Y26+Z26+AE26+AI26+AJ26</f>
        <v>0</v>
      </c>
      <c r="AL26" s="873">
        <v>0</v>
      </c>
      <c r="AM26" s="922">
        <f t="shared" si="3"/>
        <v>0</v>
      </c>
    </row>
    <row r="27" spans="1:39" ht="31.2">
      <c r="A27" s="916" t="s">
        <v>116</v>
      </c>
      <c r="B27" s="845" t="s">
        <v>117</v>
      </c>
      <c r="C27" s="873"/>
      <c r="D27" s="874"/>
      <c r="E27" s="874"/>
      <c r="F27" s="874"/>
      <c r="G27" s="873">
        <f t="shared" si="13"/>
        <v>0</v>
      </c>
      <c r="H27" s="874"/>
      <c r="I27" s="874"/>
      <c r="J27" s="874"/>
      <c r="K27" s="873">
        <f t="shared" si="12"/>
        <v>0</v>
      </c>
      <c r="L27" s="874"/>
      <c r="M27" s="874"/>
      <c r="N27" s="874"/>
      <c r="O27" s="874"/>
      <c r="P27" s="874"/>
      <c r="Q27" s="873"/>
      <c r="R27" s="874"/>
      <c r="S27" s="874"/>
      <c r="T27" s="874"/>
      <c r="U27" s="873"/>
      <c r="V27" s="874"/>
      <c r="W27" s="874"/>
      <c r="X27" s="874"/>
      <c r="Y27" s="873"/>
      <c r="Z27" s="873"/>
      <c r="AA27" s="874"/>
      <c r="AB27" s="874"/>
      <c r="AC27" s="874"/>
      <c r="AD27" s="874"/>
      <c r="AE27" s="873"/>
      <c r="AF27" s="874"/>
      <c r="AG27" s="874"/>
      <c r="AH27" s="874"/>
      <c r="AI27" s="873"/>
      <c r="AJ27" s="873"/>
      <c r="AK27" s="873">
        <f t="shared" si="6"/>
        <v>0</v>
      </c>
      <c r="AL27" s="873">
        <v>0</v>
      </c>
      <c r="AM27" s="922">
        <f t="shared" si="3"/>
        <v>0</v>
      </c>
    </row>
    <row r="28" spans="1:39" ht="31.2">
      <c r="A28" s="916" t="s">
        <v>118</v>
      </c>
      <c r="B28" s="845" t="s">
        <v>119</v>
      </c>
      <c r="C28" s="873"/>
      <c r="D28" s="874"/>
      <c r="E28" s="874"/>
      <c r="F28" s="874"/>
      <c r="G28" s="873">
        <f t="shared" si="13"/>
        <v>0</v>
      </c>
      <c r="H28" s="874"/>
      <c r="I28" s="874"/>
      <c r="J28" s="874"/>
      <c r="K28" s="873">
        <f>L28+M28+N28+O28+P28</f>
        <v>58374</v>
      </c>
      <c r="L28" s="874"/>
      <c r="M28" s="874"/>
      <c r="N28" s="874"/>
      <c r="O28" s="874"/>
      <c r="P28" s="874">
        <f>'ООУ РК 20'!E30+'ООУ РК 20'!F30</f>
        <v>58374</v>
      </c>
      <c r="Q28" s="873"/>
      <c r="R28" s="874"/>
      <c r="S28" s="874"/>
      <c r="T28" s="874"/>
      <c r="U28" s="873"/>
      <c r="V28" s="874"/>
      <c r="W28" s="874"/>
      <c r="X28" s="874"/>
      <c r="Y28" s="873"/>
      <c r="Z28" s="873"/>
      <c r="AA28" s="874"/>
      <c r="AB28" s="874"/>
      <c r="AC28" s="874"/>
      <c r="AD28" s="874"/>
      <c r="AE28" s="873"/>
      <c r="AF28" s="874"/>
      <c r="AG28" s="874"/>
      <c r="AH28" s="874"/>
      <c r="AI28" s="873"/>
      <c r="AJ28" s="873"/>
      <c r="AK28" s="873">
        <f t="shared" si="6"/>
        <v>58374</v>
      </c>
      <c r="AL28" s="873">
        <v>58374</v>
      </c>
      <c r="AM28" s="922">
        <f t="shared" si="3"/>
        <v>0</v>
      </c>
    </row>
    <row r="29" spans="1:39">
      <c r="A29" s="914" t="s">
        <v>120</v>
      </c>
      <c r="B29" s="914" t="s">
        <v>121</v>
      </c>
      <c r="C29" s="873">
        <f>D29+E29+F29</f>
        <v>0</v>
      </c>
      <c r="D29" s="873"/>
      <c r="E29" s="873"/>
      <c r="F29" s="873"/>
      <c r="G29" s="873">
        <f t="shared" si="13"/>
        <v>0</v>
      </c>
      <c r="H29" s="873"/>
      <c r="I29" s="873"/>
      <c r="J29" s="873"/>
      <c r="K29" s="873"/>
      <c r="L29" s="873"/>
      <c r="M29" s="873"/>
      <c r="N29" s="873"/>
      <c r="O29" s="873"/>
      <c r="P29" s="873"/>
      <c r="Q29" s="873">
        <f>R29+S29+T29</f>
        <v>86331398.12726</v>
      </c>
      <c r="R29" s="873">
        <f>R30+R31+R32</f>
        <v>64050691.346139997</v>
      </c>
      <c r="S29" s="873">
        <f t="shared" ref="S29:T29" si="14">S30+S31+S32</f>
        <v>22280706.781119995</v>
      </c>
      <c r="T29" s="873">
        <f t="shared" si="14"/>
        <v>0</v>
      </c>
      <c r="U29" s="873"/>
      <c r="V29" s="873"/>
      <c r="W29" s="873"/>
      <c r="X29" s="873"/>
      <c r="Y29" s="873"/>
      <c r="Z29" s="873"/>
      <c r="AA29" s="873"/>
      <c r="AB29" s="873"/>
      <c r="AC29" s="873"/>
      <c r="AD29" s="873"/>
      <c r="AE29" s="873"/>
      <c r="AF29" s="873"/>
      <c r="AG29" s="873"/>
      <c r="AH29" s="873"/>
      <c r="AI29" s="873"/>
      <c r="AJ29" s="873"/>
      <c r="AK29" s="873">
        <f t="shared" si="6"/>
        <v>86331398.12726</v>
      </c>
      <c r="AL29" s="873">
        <v>86331398.12726</v>
      </c>
      <c r="AM29" s="922">
        <f t="shared" si="3"/>
        <v>0</v>
      </c>
    </row>
    <row r="30" spans="1:39">
      <c r="A30" s="916" t="s">
        <v>122</v>
      </c>
      <c r="B30" s="845" t="s">
        <v>123</v>
      </c>
      <c r="C30" s="873"/>
      <c r="D30" s="874"/>
      <c r="E30" s="874"/>
      <c r="F30" s="874"/>
      <c r="G30" s="873">
        <f t="shared" si="13"/>
        <v>0</v>
      </c>
      <c r="H30" s="874"/>
      <c r="I30" s="874"/>
      <c r="J30" s="874"/>
      <c r="K30" s="873"/>
      <c r="L30" s="874"/>
      <c r="M30" s="874"/>
      <c r="N30" s="874"/>
      <c r="O30" s="874"/>
      <c r="P30" s="874"/>
      <c r="Q30" s="873">
        <f t="shared" ref="Q30:Q32" si="15">R30+S30+T30</f>
        <v>22280706.781119995</v>
      </c>
      <c r="R30" s="874"/>
      <c r="S30" s="874">
        <f>'ГОБМП по кодам'!G37+'ОСМС по кодам '!G25</f>
        <v>22280706.781119995</v>
      </c>
      <c r="T30" s="874"/>
      <c r="U30" s="873"/>
      <c r="V30" s="874"/>
      <c r="W30" s="874"/>
      <c r="X30" s="874"/>
      <c r="Y30" s="873"/>
      <c r="Z30" s="873"/>
      <c r="AA30" s="874"/>
      <c r="AB30" s="874"/>
      <c r="AC30" s="874"/>
      <c r="AD30" s="874"/>
      <c r="AE30" s="873"/>
      <c r="AF30" s="874"/>
      <c r="AG30" s="874"/>
      <c r="AH30" s="874"/>
      <c r="AI30" s="873"/>
      <c r="AJ30" s="873"/>
      <c r="AK30" s="873">
        <f t="shared" si="6"/>
        <v>22280706.781119995</v>
      </c>
      <c r="AL30" s="873">
        <v>22280706.781119995</v>
      </c>
      <c r="AM30" s="922">
        <f t="shared" si="3"/>
        <v>0</v>
      </c>
    </row>
    <row r="31" spans="1:39">
      <c r="A31" s="916" t="s">
        <v>124</v>
      </c>
      <c r="B31" s="917" t="s">
        <v>125</v>
      </c>
      <c r="C31" s="873"/>
      <c r="D31" s="874"/>
      <c r="E31" s="874"/>
      <c r="F31" s="874"/>
      <c r="G31" s="873">
        <f t="shared" si="13"/>
        <v>0</v>
      </c>
      <c r="H31" s="874"/>
      <c r="I31" s="874"/>
      <c r="J31" s="874"/>
      <c r="K31" s="873"/>
      <c r="L31" s="874"/>
      <c r="M31" s="874"/>
      <c r="N31" s="874"/>
      <c r="O31" s="874"/>
      <c r="P31" s="874"/>
      <c r="Q31" s="873">
        <f t="shared" si="15"/>
        <v>0</v>
      </c>
      <c r="R31" s="874"/>
      <c r="S31" s="874"/>
      <c r="T31" s="874"/>
      <c r="U31" s="873"/>
      <c r="V31" s="874"/>
      <c r="W31" s="874"/>
      <c r="X31" s="874"/>
      <c r="Y31" s="873"/>
      <c r="Z31" s="873"/>
      <c r="AA31" s="874"/>
      <c r="AB31" s="874"/>
      <c r="AC31" s="874"/>
      <c r="AD31" s="874"/>
      <c r="AE31" s="873"/>
      <c r="AF31" s="874"/>
      <c r="AG31" s="874"/>
      <c r="AH31" s="874"/>
      <c r="AI31" s="873"/>
      <c r="AJ31" s="873"/>
      <c r="AK31" s="873">
        <f t="shared" si="6"/>
        <v>0</v>
      </c>
      <c r="AL31" s="873">
        <v>0</v>
      </c>
      <c r="AM31" s="922">
        <f t="shared" si="3"/>
        <v>0</v>
      </c>
    </row>
    <row r="32" spans="1:39">
      <c r="A32" s="916" t="s">
        <v>126</v>
      </c>
      <c r="B32" s="917" t="s">
        <v>127</v>
      </c>
      <c r="C32" s="873"/>
      <c r="D32" s="874"/>
      <c r="E32" s="874"/>
      <c r="F32" s="874"/>
      <c r="G32" s="873">
        <f t="shared" si="13"/>
        <v>0</v>
      </c>
      <c r="H32" s="874"/>
      <c r="I32" s="874"/>
      <c r="J32" s="874"/>
      <c r="K32" s="873"/>
      <c r="L32" s="874"/>
      <c r="M32" s="874"/>
      <c r="N32" s="874"/>
      <c r="O32" s="874"/>
      <c r="P32" s="874"/>
      <c r="Q32" s="873">
        <f t="shared" si="15"/>
        <v>64050691.346139997</v>
      </c>
      <c r="R32" s="874">
        <f>'ГОБМП по кодам'!G38+'РБ -20г'!E62+'МБ 20'!F351</f>
        <v>64050691.346139997</v>
      </c>
      <c r="S32" s="874"/>
      <c r="T32" s="874"/>
      <c r="U32" s="873"/>
      <c r="V32" s="874"/>
      <c r="W32" s="874"/>
      <c r="X32" s="874"/>
      <c r="Y32" s="873"/>
      <c r="Z32" s="873"/>
      <c r="AA32" s="874"/>
      <c r="AB32" s="874"/>
      <c r="AC32" s="874"/>
      <c r="AD32" s="874"/>
      <c r="AE32" s="873"/>
      <c r="AF32" s="874"/>
      <c r="AG32" s="874"/>
      <c r="AH32" s="874"/>
      <c r="AI32" s="873"/>
      <c r="AJ32" s="873"/>
      <c r="AK32" s="873">
        <f t="shared" si="6"/>
        <v>64050691.346139997</v>
      </c>
      <c r="AL32" s="873">
        <v>64050691.346139997</v>
      </c>
      <c r="AM32" s="922">
        <f t="shared" si="3"/>
        <v>0</v>
      </c>
    </row>
    <row r="33" spans="1:94" ht="31.2">
      <c r="A33" s="914" t="s">
        <v>128</v>
      </c>
      <c r="B33" s="914" t="s">
        <v>129</v>
      </c>
      <c r="C33" s="873">
        <f>D33+E33+F33</f>
        <v>0</v>
      </c>
      <c r="D33" s="873">
        <f>D34+D38</f>
        <v>0</v>
      </c>
      <c r="E33" s="873"/>
      <c r="F33" s="873"/>
      <c r="G33" s="873">
        <f t="shared" si="13"/>
        <v>0</v>
      </c>
      <c r="H33" s="873"/>
      <c r="I33" s="873"/>
      <c r="J33" s="873"/>
      <c r="K33" s="873"/>
      <c r="L33" s="873"/>
      <c r="M33" s="873"/>
      <c r="N33" s="873"/>
      <c r="O33" s="873"/>
      <c r="P33" s="873"/>
      <c r="Q33" s="873"/>
      <c r="R33" s="873"/>
      <c r="S33" s="873"/>
      <c r="T33" s="873"/>
      <c r="U33" s="873">
        <f>V33+W33+X33</f>
        <v>638676736.96334004</v>
      </c>
      <c r="V33" s="873">
        <f>V34+V38</f>
        <v>638676736.96334004</v>
      </c>
      <c r="W33" s="873">
        <f t="shared" ref="W33:X33" si="16">W34+W38</f>
        <v>0</v>
      </c>
      <c r="X33" s="873">
        <f t="shared" si="16"/>
        <v>0</v>
      </c>
      <c r="Y33" s="873"/>
      <c r="Z33" s="873"/>
      <c r="AA33" s="873"/>
      <c r="AB33" s="873"/>
      <c r="AC33" s="873"/>
      <c r="AD33" s="873"/>
      <c r="AE33" s="873"/>
      <c r="AF33" s="873"/>
      <c r="AG33" s="873"/>
      <c r="AH33" s="873"/>
      <c r="AI33" s="873"/>
      <c r="AJ33" s="873"/>
      <c r="AK33" s="873">
        <f t="shared" si="6"/>
        <v>638676736.96334004</v>
      </c>
      <c r="AL33" s="873">
        <v>638676736.96334004</v>
      </c>
      <c r="AM33" s="922">
        <f t="shared" si="3"/>
        <v>0</v>
      </c>
    </row>
    <row r="34" spans="1:94" s="779" customFormat="1" ht="46.8">
      <c r="A34" s="916" t="s">
        <v>130</v>
      </c>
      <c r="B34" s="917" t="s">
        <v>131</v>
      </c>
      <c r="C34" s="874">
        <f>D34+E34+F34</f>
        <v>0</v>
      </c>
      <c r="D34" s="874"/>
      <c r="E34" s="874"/>
      <c r="F34" s="874"/>
      <c r="G34" s="873">
        <f t="shared" si="13"/>
        <v>0</v>
      </c>
      <c r="H34" s="874"/>
      <c r="I34" s="874"/>
      <c r="J34" s="874"/>
      <c r="K34" s="873"/>
      <c r="L34" s="874"/>
      <c r="M34" s="874"/>
      <c r="N34" s="874"/>
      <c r="O34" s="874"/>
      <c r="P34" s="874"/>
      <c r="Q34" s="873"/>
      <c r="R34" s="874"/>
      <c r="S34" s="874"/>
      <c r="T34" s="874"/>
      <c r="U34" s="873">
        <f>V34+W34+X34</f>
        <v>474329936.96334004</v>
      </c>
      <c r="V34" s="874">
        <f>ЛС!R26*1000+'ГОБМП по кодам'!G39+'МБ 20'!F348+'МБ 20'!F349+'ОСМС по кодам '!G26</f>
        <v>474329936.96334004</v>
      </c>
      <c r="W34" s="874"/>
      <c r="X34" s="874"/>
      <c r="Y34" s="873"/>
      <c r="Z34" s="873"/>
      <c r="AA34" s="874"/>
      <c r="AB34" s="874"/>
      <c r="AC34" s="874"/>
      <c r="AD34" s="874"/>
      <c r="AE34" s="873"/>
      <c r="AF34" s="874"/>
      <c r="AG34" s="874"/>
      <c r="AH34" s="874"/>
      <c r="AI34" s="873"/>
      <c r="AJ34" s="873"/>
      <c r="AK34" s="873">
        <f t="shared" si="6"/>
        <v>474329936.96334004</v>
      </c>
      <c r="AL34" s="873">
        <v>474329936.96334004</v>
      </c>
      <c r="AM34" s="922">
        <f t="shared" si="3"/>
        <v>0</v>
      </c>
      <c r="AN34" s="907"/>
      <c r="AO34" s="907"/>
      <c r="AP34" s="907"/>
      <c r="AQ34" s="907"/>
      <c r="AR34" s="907"/>
      <c r="AS34" s="907"/>
      <c r="AT34" s="907"/>
      <c r="AU34" s="907"/>
      <c r="AV34" s="907"/>
      <c r="AW34" s="907"/>
      <c r="AX34" s="907"/>
      <c r="AY34" s="907"/>
      <c r="AZ34" s="907"/>
      <c r="BA34" s="907"/>
      <c r="BB34" s="907"/>
      <c r="BC34" s="907"/>
      <c r="BD34" s="907"/>
      <c r="BE34" s="907"/>
      <c r="BF34" s="907"/>
      <c r="BG34" s="907"/>
      <c r="BH34" s="907"/>
      <c r="BI34" s="907"/>
      <c r="BJ34" s="907"/>
      <c r="BK34" s="907"/>
      <c r="BL34" s="907"/>
      <c r="BM34" s="907"/>
      <c r="BN34" s="907"/>
      <c r="BO34" s="907"/>
      <c r="BP34" s="907"/>
      <c r="BQ34" s="907"/>
      <c r="BR34" s="907"/>
      <c r="BS34" s="907"/>
      <c r="BT34" s="907"/>
      <c r="BU34" s="907"/>
      <c r="BV34" s="907"/>
      <c r="BW34" s="907"/>
      <c r="BX34" s="907"/>
      <c r="BY34" s="907"/>
      <c r="BZ34" s="907"/>
      <c r="CA34" s="907"/>
      <c r="CB34" s="907"/>
      <c r="CC34" s="907"/>
      <c r="CD34" s="907"/>
      <c r="CE34" s="907"/>
      <c r="CF34" s="907"/>
      <c r="CG34" s="907"/>
      <c r="CH34" s="907"/>
      <c r="CI34" s="907"/>
      <c r="CJ34" s="907"/>
      <c r="CK34" s="907"/>
      <c r="CL34" s="907"/>
      <c r="CM34" s="907"/>
      <c r="CN34" s="907"/>
      <c r="CO34" s="907"/>
      <c r="CP34" s="907"/>
    </row>
    <row r="35" spans="1:94" s="907" customFormat="1">
      <c r="A35" s="918" t="s">
        <v>132</v>
      </c>
      <c r="B35" s="845" t="s">
        <v>133</v>
      </c>
      <c r="C35" s="873"/>
      <c r="D35" s="874"/>
      <c r="E35" s="874"/>
      <c r="F35" s="874"/>
      <c r="G35" s="873">
        <f t="shared" si="13"/>
        <v>0</v>
      </c>
      <c r="H35" s="874"/>
      <c r="I35" s="874"/>
      <c r="J35" s="874"/>
      <c r="K35" s="873"/>
      <c r="L35" s="874"/>
      <c r="M35" s="874"/>
      <c r="N35" s="874"/>
      <c r="O35" s="874"/>
      <c r="P35" s="874"/>
      <c r="Q35" s="873"/>
      <c r="R35" s="874"/>
      <c r="S35" s="874"/>
      <c r="T35" s="874"/>
      <c r="U35" s="873"/>
      <c r="V35" s="874"/>
      <c r="W35" s="874"/>
      <c r="X35" s="874"/>
      <c r="Y35" s="873"/>
      <c r="Z35" s="873"/>
      <c r="AA35" s="874"/>
      <c r="AB35" s="874"/>
      <c r="AC35" s="874"/>
      <c r="AD35" s="874"/>
      <c r="AE35" s="873"/>
      <c r="AF35" s="874"/>
      <c r="AG35" s="874"/>
      <c r="AH35" s="874"/>
      <c r="AI35" s="873"/>
      <c r="AJ35" s="873"/>
      <c r="AK35" s="873">
        <f t="shared" si="6"/>
        <v>0</v>
      </c>
      <c r="AL35" s="873">
        <v>0</v>
      </c>
      <c r="AM35" s="922">
        <f t="shared" si="3"/>
        <v>0</v>
      </c>
    </row>
    <row r="36" spans="1:94" s="907" customFormat="1">
      <c r="A36" s="918" t="s">
        <v>134</v>
      </c>
      <c r="B36" s="845" t="s">
        <v>135</v>
      </c>
      <c r="C36" s="873"/>
      <c r="D36" s="874"/>
      <c r="E36" s="874"/>
      <c r="F36" s="874"/>
      <c r="G36" s="873">
        <f t="shared" si="13"/>
        <v>0</v>
      </c>
      <c r="H36" s="874"/>
      <c r="I36" s="874"/>
      <c r="J36" s="874"/>
      <c r="K36" s="873"/>
      <c r="L36" s="874"/>
      <c r="M36" s="874"/>
      <c r="N36" s="874"/>
      <c r="O36" s="874"/>
      <c r="P36" s="874"/>
      <c r="Q36" s="873"/>
      <c r="R36" s="874"/>
      <c r="S36" s="874"/>
      <c r="T36" s="874"/>
      <c r="U36" s="873"/>
      <c r="V36" s="874"/>
      <c r="W36" s="874"/>
      <c r="X36" s="874"/>
      <c r="Y36" s="873"/>
      <c r="Z36" s="873"/>
      <c r="AA36" s="874"/>
      <c r="AB36" s="874"/>
      <c r="AC36" s="874"/>
      <c r="AD36" s="874"/>
      <c r="AE36" s="873"/>
      <c r="AF36" s="874"/>
      <c r="AG36" s="874"/>
      <c r="AH36" s="874"/>
      <c r="AI36" s="873"/>
      <c r="AJ36" s="873"/>
      <c r="AK36" s="873">
        <f t="shared" si="6"/>
        <v>0</v>
      </c>
      <c r="AL36" s="873">
        <v>0</v>
      </c>
      <c r="AM36" s="922">
        <f t="shared" si="3"/>
        <v>0</v>
      </c>
    </row>
    <row r="37" spans="1:94" s="907" customFormat="1" ht="31.2">
      <c r="A37" s="918" t="s">
        <v>136</v>
      </c>
      <c r="B37" s="845" t="s">
        <v>137</v>
      </c>
      <c r="C37" s="873"/>
      <c r="D37" s="874"/>
      <c r="E37" s="874"/>
      <c r="F37" s="874"/>
      <c r="G37" s="873"/>
      <c r="H37" s="874"/>
      <c r="I37" s="874"/>
      <c r="J37" s="874"/>
      <c r="K37" s="873"/>
      <c r="L37" s="874"/>
      <c r="M37" s="874"/>
      <c r="N37" s="874"/>
      <c r="O37" s="874"/>
      <c r="P37" s="874"/>
      <c r="Q37" s="873"/>
      <c r="R37" s="874"/>
      <c r="S37" s="874"/>
      <c r="T37" s="874"/>
      <c r="U37" s="873"/>
      <c r="V37" s="874"/>
      <c r="W37" s="874"/>
      <c r="X37" s="874"/>
      <c r="Y37" s="873"/>
      <c r="Z37" s="873"/>
      <c r="AA37" s="874"/>
      <c r="AB37" s="874"/>
      <c r="AC37" s="874"/>
      <c r="AD37" s="874"/>
      <c r="AE37" s="873"/>
      <c r="AF37" s="874"/>
      <c r="AG37" s="874"/>
      <c r="AH37" s="874"/>
      <c r="AI37" s="873"/>
      <c r="AJ37" s="873"/>
      <c r="AK37" s="873">
        <f t="shared" si="6"/>
        <v>0</v>
      </c>
      <c r="AL37" s="873">
        <v>0</v>
      </c>
      <c r="AM37" s="922">
        <f t="shared" si="3"/>
        <v>0</v>
      </c>
    </row>
    <row r="38" spans="1:94" ht="46.8">
      <c r="A38" s="916" t="s">
        <v>138</v>
      </c>
      <c r="B38" s="917" t="s">
        <v>139</v>
      </c>
      <c r="C38" s="873"/>
      <c r="D38" s="874"/>
      <c r="E38" s="874"/>
      <c r="F38" s="874"/>
      <c r="G38" s="873"/>
      <c r="H38" s="874"/>
      <c r="I38" s="874"/>
      <c r="J38" s="874"/>
      <c r="K38" s="873"/>
      <c r="L38" s="874"/>
      <c r="M38" s="874"/>
      <c r="N38" s="874"/>
      <c r="O38" s="874"/>
      <c r="P38" s="874"/>
      <c r="Q38" s="873"/>
      <c r="R38" s="874"/>
      <c r="S38" s="874"/>
      <c r="T38" s="874"/>
      <c r="U38" s="873">
        <f>V38+W38+X38</f>
        <v>164346800</v>
      </c>
      <c r="V38" s="874">
        <f>ЛС!R27*1000</f>
        <v>164346800</v>
      </c>
      <c r="W38" s="874"/>
      <c r="X38" s="874"/>
      <c r="Y38" s="873"/>
      <c r="Z38" s="873"/>
      <c r="AA38" s="874"/>
      <c r="AB38" s="874"/>
      <c r="AC38" s="874"/>
      <c r="AD38" s="874"/>
      <c r="AE38" s="873"/>
      <c r="AF38" s="874"/>
      <c r="AG38" s="874"/>
      <c r="AH38" s="874"/>
      <c r="AI38" s="873"/>
      <c r="AJ38" s="873"/>
      <c r="AK38" s="873">
        <f t="shared" si="6"/>
        <v>164346800</v>
      </c>
      <c r="AL38" s="873">
        <v>164346800</v>
      </c>
      <c r="AM38" s="922">
        <f t="shared" si="3"/>
        <v>0</v>
      </c>
    </row>
    <row r="39" spans="1:94">
      <c r="A39" s="914" t="s">
        <v>140</v>
      </c>
      <c r="B39" s="914" t="s">
        <v>141</v>
      </c>
      <c r="C39" s="873">
        <f>D39+E39+F39</f>
        <v>0</v>
      </c>
      <c r="D39" s="873">
        <f>D40+D41+D42+D43+D44+D45</f>
        <v>0</v>
      </c>
      <c r="E39" s="873"/>
      <c r="F39" s="873"/>
      <c r="G39" s="873"/>
      <c r="H39" s="873"/>
      <c r="I39" s="873"/>
      <c r="J39" s="873"/>
      <c r="K39" s="873">
        <f>SUM(K40:K45)</f>
        <v>0</v>
      </c>
      <c r="L39" s="873">
        <f t="shared" ref="L39:P39" si="17">SUM(L40:L45)</f>
        <v>0</v>
      </c>
      <c r="M39" s="873">
        <f t="shared" si="17"/>
        <v>0</v>
      </c>
      <c r="N39" s="873">
        <f t="shared" si="17"/>
        <v>0</v>
      </c>
      <c r="O39" s="873">
        <f t="shared" si="17"/>
        <v>0</v>
      </c>
      <c r="P39" s="873">
        <f t="shared" si="17"/>
        <v>0</v>
      </c>
      <c r="Q39" s="873"/>
      <c r="R39" s="873"/>
      <c r="S39" s="873"/>
      <c r="T39" s="873"/>
      <c r="U39" s="873"/>
      <c r="V39" s="873"/>
      <c r="W39" s="873"/>
      <c r="X39" s="873"/>
      <c r="Y39" s="873">
        <f>Y40+Y41+Y42+Y43+Y44+Y45</f>
        <v>70542518.871680006</v>
      </c>
      <c r="Z39" s="873"/>
      <c r="AA39" s="873"/>
      <c r="AB39" s="873"/>
      <c r="AC39" s="873"/>
      <c r="AD39" s="873"/>
      <c r="AE39" s="873"/>
      <c r="AF39" s="873"/>
      <c r="AG39" s="873"/>
      <c r="AH39" s="873"/>
      <c r="AI39" s="873"/>
      <c r="AJ39" s="873"/>
      <c r="AK39" s="873">
        <f t="shared" si="6"/>
        <v>70542518.871680006</v>
      </c>
      <c r="AL39" s="873">
        <v>70542518.871680006</v>
      </c>
      <c r="AM39" s="922">
        <f t="shared" si="3"/>
        <v>0</v>
      </c>
    </row>
    <row r="40" spans="1:94" ht="24.75" customHeight="1">
      <c r="A40" s="916" t="s">
        <v>142</v>
      </c>
      <c r="B40" s="917" t="s">
        <v>143</v>
      </c>
      <c r="C40" s="873">
        <f t="shared" ref="C40:C45" si="18">D40+E40+F40</f>
        <v>0</v>
      </c>
      <c r="D40" s="874"/>
      <c r="E40" s="874"/>
      <c r="F40" s="874"/>
      <c r="G40" s="873"/>
      <c r="H40" s="874"/>
      <c r="I40" s="874"/>
      <c r="J40" s="874"/>
      <c r="K40" s="873">
        <f>L40+M40+N40+O40+P40</f>
        <v>0</v>
      </c>
      <c r="L40" s="874"/>
      <c r="M40" s="874"/>
      <c r="N40" s="874"/>
      <c r="O40" s="874"/>
      <c r="P40" s="874"/>
      <c r="Q40" s="873"/>
      <c r="R40" s="874"/>
      <c r="S40" s="874"/>
      <c r="T40" s="874"/>
      <c r="U40" s="873"/>
      <c r="V40" s="874"/>
      <c r="W40" s="874"/>
      <c r="X40" s="874"/>
      <c r="Y40" s="873">
        <f>'ГОБМП по кодам'!G40+'МБ 20'!F325+'МБ 20'!F326+'РБ -20г'!E64</f>
        <v>16477636.311840001</v>
      </c>
      <c r="Z40" s="873"/>
      <c r="AA40" s="874"/>
      <c r="AB40" s="874"/>
      <c r="AC40" s="874"/>
      <c r="AD40" s="874"/>
      <c r="AE40" s="873"/>
      <c r="AF40" s="874"/>
      <c r="AG40" s="874"/>
      <c r="AH40" s="874"/>
      <c r="AI40" s="873"/>
      <c r="AJ40" s="873"/>
      <c r="AK40" s="873">
        <f>C40+G40+K40+Q40+U40+Y40+Z40+AE40+AI40+AJ40</f>
        <v>16477636.311840001</v>
      </c>
      <c r="AL40" s="873">
        <v>16477636.311840001</v>
      </c>
      <c r="AM40" s="922">
        <f t="shared" si="3"/>
        <v>0</v>
      </c>
    </row>
    <row r="41" spans="1:94" ht="24.75" customHeight="1">
      <c r="A41" s="916" t="s">
        <v>144</v>
      </c>
      <c r="B41" s="917" t="s">
        <v>145</v>
      </c>
      <c r="C41" s="873">
        <f t="shared" si="18"/>
        <v>0</v>
      </c>
      <c r="D41" s="874"/>
      <c r="E41" s="874"/>
      <c r="F41" s="874"/>
      <c r="G41" s="873"/>
      <c r="H41" s="874"/>
      <c r="I41" s="874"/>
      <c r="J41" s="874"/>
      <c r="K41" s="873">
        <f t="shared" ref="K41:K45" si="19">L41+M41+N41+O41+P41</f>
        <v>0</v>
      </c>
      <c r="L41" s="874"/>
      <c r="M41" s="874"/>
      <c r="N41" s="874"/>
      <c r="O41" s="874"/>
      <c r="P41" s="874"/>
      <c r="Q41" s="873"/>
      <c r="R41" s="874"/>
      <c r="S41" s="874"/>
      <c r="T41" s="874"/>
      <c r="U41" s="873"/>
      <c r="V41" s="874"/>
      <c r="W41" s="874"/>
      <c r="X41" s="874"/>
      <c r="Y41" s="873">
        <f>'МБ 20'!F327+'МБ 20'!F328</f>
        <v>33621226.609580003</v>
      </c>
      <c r="Z41" s="873"/>
      <c r="AA41" s="874"/>
      <c r="AB41" s="874"/>
      <c r="AC41" s="874"/>
      <c r="AD41" s="874"/>
      <c r="AE41" s="873"/>
      <c r="AF41" s="874"/>
      <c r="AG41" s="874"/>
      <c r="AH41" s="874"/>
      <c r="AI41" s="873"/>
      <c r="AJ41" s="873"/>
      <c r="AK41" s="873">
        <f>C41+G41+K41+Q41+U41+Y41+Z41+AE41+AI41+AJ41</f>
        <v>33621226.609580003</v>
      </c>
      <c r="AL41" s="873">
        <v>33621226.609580003</v>
      </c>
      <c r="AM41" s="922">
        <f t="shared" si="3"/>
        <v>0</v>
      </c>
    </row>
    <row r="42" spans="1:94" ht="24.75" customHeight="1">
      <c r="A42" s="844" t="s">
        <v>146</v>
      </c>
      <c r="B42" s="845" t="s">
        <v>229</v>
      </c>
      <c r="C42" s="873">
        <f t="shared" si="18"/>
        <v>0</v>
      </c>
      <c r="D42" s="874"/>
      <c r="E42" s="874"/>
      <c r="F42" s="874"/>
      <c r="G42" s="873"/>
      <c r="H42" s="874"/>
      <c r="I42" s="874"/>
      <c r="J42" s="874"/>
      <c r="K42" s="873">
        <f t="shared" si="19"/>
        <v>0</v>
      </c>
      <c r="L42" s="874"/>
      <c r="M42" s="874"/>
      <c r="N42" s="874"/>
      <c r="O42" s="874"/>
      <c r="P42" s="874"/>
      <c r="Q42" s="873"/>
      <c r="R42" s="874"/>
      <c r="S42" s="874"/>
      <c r="T42" s="874"/>
      <c r="U42" s="873"/>
      <c r="V42" s="874"/>
      <c r="W42" s="874"/>
      <c r="X42" s="874"/>
      <c r="Y42" s="873"/>
      <c r="Z42" s="873"/>
      <c r="AA42" s="874"/>
      <c r="AB42" s="874"/>
      <c r="AC42" s="874"/>
      <c r="AD42" s="874"/>
      <c r="AE42" s="873"/>
      <c r="AF42" s="874"/>
      <c r="AG42" s="874"/>
      <c r="AH42" s="874"/>
      <c r="AI42" s="873"/>
      <c r="AJ42" s="873"/>
      <c r="AK42" s="873">
        <f t="shared" si="6"/>
        <v>0</v>
      </c>
      <c r="AL42" s="873">
        <v>0</v>
      </c>
      <c r="AM42" s="922">
        <f t="shared" si="3"/>
        <v>0</v>
      </c>
    </row>
    <row r="43" spans="1:94" ht="24.75" customHeight="1">
      <c r="A43" s="844" t="s">
        <v>148</v>
      </c>
      <c r="B43" s="845" t="s">
        <v>149</v>
      </c>
      <c r="C43" s="873">
        <f t="shared" si="18"/>
        <v>0</v>
      </c>
      <c r="D43" s="874"/>
      <c r="E43" s="874"/>
      <c r="F43" s="874"/>
      <c r="G43" s="873"/>
      <c r="H43" s="874"/>
      <c r="I43" s="874"/>
      <c r="J43" s="874"/>
      <c r="K43" s="873">
        <f t="shared" si="19"/>
        <v>0</v>
      </c>
      <c r="L43" s="874"/>
      <c r="M43" s="874"/>
      <c r="N43" s="874"/>
      <c r="O43" s="874"/>
      <c r="P43" s="874"/>
      <c r="Q43" s="873"/>
      <c r="R43" s="874"/>
      <c r="S43" s="874"/>
      <c r="T43" s="874"/>
      <c r="U43" s="873"/>
      <c r="V43" s="874"/>
      <c r="W43" s="874"/>
      <c r="X43" s="874"/>
      <c r="Y43" s="873">
        <f>'МБ 20'!F329+'МБ 20'!F330</f>
        <v>1983009.5008100001</v>
      </c>
      <c r="Z43" s="873"/>
      <c r="AA43" s="874"/>
      <c r="AB43" s="874"/>
      <c r="AC43" s="874"/>
      <c r="AD43" s="874"/>
      <c r="AE43" s="873"/>
      <c r="AF43" s="874"/>
      <c r="AG43" s="874"/>
      <c r="AH43" s="874"/>
      <c r="AI43" s="873"/>
      <c r="AJ43" s="873"/>
      <c r="AK43" s="873">
        <f t="shared" si="6"/>
        <v>1983009.5008100001</v>
      </c>
      <c r="AL43" s="873">
        <v>1983009.5008100001</v>
      </c>
      <c r="AM43" s="922">
        <f t="shared" si="3"/>
        <v>0</v>
      </c>
    </row>
    <row r="44" spans="1:94" ht="24.75" customHeight="1">
      <c r="A44" s="916" t="s">
        <v>150</v>
      </c>
      <c r="B44" s="917" t="s">
        <v>230</v>
      </c>
      <c r="C44" s="873">
        <f t="shared" si="18"/>
        <v>0</v>
      </c>
      <c r="D44" s="874"/>
      <c r="E44" s="874"/>
      <c r="F44" s="874"/>
      <c r="G44" s="873"/>
      <c r="H44" s="874"/>
      <c r="I44" s="874"/>
      <c r="J44" s="874"/>
      <c r="K44" s="873">
        <f t="shared" si="19"/>
        <v>0</v>
      </c>
      <c r="L44" s="874"/>
      <c r="M44" s="874"/>
      <c r="N44" s="874"/>
      <c r="O44" s="874"/>
      <c r="P44" s="874"/>
      <c r="Q44" s="873"/>
      <c r="R44" s="874"/>
      <c r="S44" s="874"/>
      <c r="T44" s="874"/>
      <c r="U44" s="873"/>
      <c r="V44" s="874"/>
      <c r="W44" s="874"/>
      <c r="X44" s="874"/>
      <c r="Y44" s="873">
        <f>'РБ -20г'!E66</f>
        <v>18460646.449450001</v>
      </c>
      <c r="Z44" s="873"/>
      <c r="AA44" s="874"/>
      <c r="AB44" s="874"/>
      <c r="AC44" s="874"/>
      <c r="AD44" s="874"/>
      <c r="AE44" s="873"/>
      <c r="AF44" s="874"/>
      <c r="AG44" s="874"/>
      <c r="AH44" s="874"/>
      <c r="AI44" s="873"/>
      <c r="AJ44" s="873"/>
      <c r="AK44" s="873">
        <f t="shared" si="6"/>
        <v>18460646.449450001</v>
      </c>
      <c r="AL44" s="873">
        <v>18460646.449450001</v>
      </c>
      <c r="AM44" s="922">
        <f t="shared" si="3"/>
        <v>0</v>
      </c>
    </row>
    <row r="45" spans="1:94" ht="24.75" customHeight="1">
      <c r="A45" s="916" t="s">
        <v>152</v>
      </c>
      <c r="B45" s="845" t="s">
        <v>153</v>
      </c>
      <c r="C45" s="873">
        <f t="shared" si="18"/>
        <v>0</v>
      </c>
      <c r="D45" s="874"/>
      <c r="E45" s="874"/>
      <c r="F45" s="874"/>
      <c r="G45" s="873"/>
      <c r="H45" s="874"/>
      <c r="I45" s="874"/>
      <c r="J45" s="874"/>
      <c r="K45" s="873">
        <f t="shared" si="19"/>
        <v>0</v>
      </c>
      <c r="L45" s="874"/>
      <c r="M45" s="874"/>
      <c r="N45" s="874"/>
      <c r="O45" s="874"/>
      <c r="P45" s="874"/>
      <c r="Q45" s="873"/>
      <c r="R45" s="874"/>
      <c r="S45" s="874"/>
      <c r="T45" s="874"/>
      <c r="U45" s="873"/>
      <c r="V45" s="874"/>
      <c r="W45" s="874"/>
      <c r="X45" s="874"/>
      <c r="Y45" s="873"/>
      <c r="Z45" s="873"/>
      <c r="AA45" s="874"/>
      <c r="AB45" s="874"/>
      <c r="AC45" s="874"/>
      <c r="AD45" s="874"/>
      <c r="AE45" s="873"/>
      <c r="AF45" s="874"/>
      <c r="AG45" s="874"/>
      <c r="AH45" s="874"/>
      <c r="AI45" s="873"/>
      <c r="AJ45" s="873"/>
      <c r="AK45" s="873">
        <f t="shared" si="6"/>
        <v>0</v>
      </c>
      <c r="AL45" s="873">
        <v>0</v>
      </c>
      <c r="AM45" s="922">
        <f t="shared" si="3"/>
        <v>0</v>
      </c>
    </row>
    <row r="46" spans="1:94" ht="22.5" customHeight="1">
      <c r="A46" s="914" t="s">
        <v>154</v>
      </c>
      <c r="B46" s="914" t="s">
        <v>155</v>
      </c>
      <c r="C46" s="873"/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73"/>
      <c r="O46" s="873"/>
      <c r="P46" s="873"/>
      <c r="Q46" s="873"/>
      <c r="R46" s="873"/>
      <c r="S46" s="873"/>
      <c r="T46" s="873"/>
      <c r="U46" s="873"/>
      <c r="V46" s="873"/>
      <c r="W46" s="873"/>
      <c r="X46" s="873"/>
      <c r="Y46" s="873"/>
      <c r="Z46" s="873">
        <f>Z47+Z48</f>
        <v>47058842.783989996</v>
      </c>
      <c r="AA46" s="873">
        <f>AA47+AA48</f>
        <v>27791997.065259997</v>
      </c>
      <c r="AB46" s="873">
        <f t="shared" ref="AB46:AC46" si="20">AB47+AB48</f>
        <v>10023574.718729999</v>
      </c>
      <c r="AC46" s="873">
        <f t="shared" si="20"/>
        <v>9243271</v>
      </c>
      <c r="AD46" s="873"/>
      <c r="AE46" s="873"/>
      <c r="AF46" s="873"/>
      <c r="AG46" s="873"/>
      <c r="AH46" s="873"/>
      <c r="AI46" s="873"/>
      <c r="AJ46" s="873"/>
      <c r="AK46" s="873">
        <f t="shared" si="6"/>
        <v>47058842.783989996</v>
      </c>
      <c r="AL46" s="873">
        <v>47058842.799899995</v>
      </c>
      <c r="AM46" s="922">
        <f t="shared" si="3"/>
        <v>-1.590999960899353E-2</v>
      </c>
    </row>
    <row r="47" spans="1:94" ht="22.5" customHeight="1">
      <c r="A47" s="916" t="s">
        <v>156</v>
      </c>
      <c r="B47" s="917" t="s">
        <v>155</v>
      </c>
      <c r="C47" s="873"/>
      <c r="D47" s="874"/>
      <c r="E47" s="874"/>
      <c r="F47" s="874"/>
      <c r="G47" s="873"/>
      <c r="H47" s="874"/>
      <c r="I47" s="874"/>
      <c r="J47" s="874"/>
      <c r="K47" s="873"/>
      <c r="L47" s="874"/>
      <c r="M47" s="874"/>
      <c r="N47" s="874"/>
      <c r="O47" s="874"/>
      <c r="P47" s="874"/>
      <c r="Q47" s="873"/>
      <c r="R47" s="874"/>
      <c r="S47" s="874"/>
      <c r="T47" s="874"/>
      <c r="U47" s="873"/>
      <c r="V47" s="874"/>
      <c r="W47" s="874"/>
      <c r="X47" s="874"/>
      <c r="Y47" s="873"/>
      <c r="Z47" s="873">
        <f>AA47+AB47+AC47+AD47</f>
        <v>27791997.065259997</v>
      </c>
      <c r="AA47" s="874">
        <f>'РБ -20г'!E67+'МБ 20'!F319+'МБ 20'!F320</f>
        <v>27791997.065259997</v>
      </c>
      <c r="AB47" s="874"/>
      <c r="AC47" s="874"/>
      <c r="AD47" s="874"/>
      <c r="AE47" s="873"/>
      <c r="AF47" s="874"/>
      <c r="AG47" s="874"/>
      <c r="AH47" s="874"/>
      <c r="AI47" s="873"/>
      <c r="AJ47" s="873"/>
      <c r="AK47" s="873">
        <f t="shared" si="6"/>
        <v>27791997.065259997</v>
      </c>
      <c r="AL47" s="873">
        <v>27791997.081169996</v>
      </c>
      <c r="AM47" s="922">
        <f t="shared" si="3"/>
        <v>-1.590999960899353E-2</v>
      </c>
    </row>
    <row r="48" spans="1:94" ht="22.5" customHeight="1">
      <c r="A48" s="916" t="s">
        <v>157</v>
      </c>
      <c r="B48" s="917" t="s">
        <v>158</v>
      </c>
      <c r="C48" s="873"/>
      <c r="D48" s="874"/>
      <c r="E48" s="874"/>
      <c r="F48" s="874"/>
      <c r="G48" s="873"/>
      <c r="H48" s="874"/>
      <c r="I48" s="874"/>
      <c r="J48" s="874"/>
      <c r="K48" s="873"/>
      <c r="L48" s="874"/>
      <c r="M48" s="874"/>
      <c r="N48" s="874"/>
      <c r="O48" s="874"/>
      <c r="P48" s="874"/>
      <c r="Q48" s="873"/>
      <c r="R48" s="874"/>
      <c r="S48" s="874"/>
      <c r="T48" s="874"/>
      <c r="U48" s="873"/>
      <c r="V48" s="874"/>
      <c r="W48" s="874"/>
      <c r="X48" s="874"/>
      <c r="Y48" s="873"/>
      <c r="Z48" s="873">
        <f>AA48+AB48+AC48+AD48</f>
        <v>19266845.718729999</v>
      </c>
      <c r="AA48" s="874"/>
      <c r="AB48" s="874">
        <f>'РБ -20г'!E68</f>
        <v>10023574.718729999</v>
      </c>
      <c r="AC48" s="874">
        <f>'премии 20'!V23-'выплаты 20'!V23</f>
        <v>9243271</v>
      </c>
      <c r="AD48" s="874"/>
      <c r="AE48" s="873"/>
      <c r="AF48" s="874"/>
      <c r="AG48" s="874"/>
      <c r="AH48" s="874"/>
      <c r="AI48" s="873"/>
      <c r="AJ48" s="873"/>
      <c r="AK48" s="873">
        <f t="shared" si="6"/>
        <v>19266845.718729999</v>
      </c>
      <c r="AL48" s="873">
        <v>19266845.718729999</v>
      </c>
      <c r="AM48" s="922">
        <f t="shared" si="3"/>
        <v>0</v>
      </c>
    </row>
    <row r="49" spans="1:39" ht="22.5" customHeight="1">
      <c r="A49" s="920" t="s">
        <v>159</v>
      </c>
      <c r="B49" s="921" t="s">
        <v>160</v>
      </c>
      <c r="C49" s="873"/>
      <c r="D49" s="873"/>
      <c r="E49" s="873"/>
      <c r="F49" s="873"/>
      <c r="G49" s="873"/>
      <c r="H49" s="873"/>
      <c r="I49" s="873"/>
      <c r="J49" s="873"/>
      <c r="K49" s="873"/>
      <c r="L49" s="873"/>
      <c r="M49" s="873"/>
      <c r="N49" s="873"/>
      <c r="O49" s="873"/>
      <c r="P49" s="873"/>
      <c r="Q49" s="873"/>
      <c r="R49" s="873"/>
      <c r="S49" s="873"/>
      <c r="T49" s="873"/>
      <c r="U49" s="873"/>
      <c r="V49" s="873"/>
      <c r="W49" s="873"/>
      <c r="X49" s="873"/>
      <c r="Y49" s="873"/>
      <c r="Z49" s="873"/>
      <c r="AA49" s="873"/>
      <c r="AB49" s="873"/>
      <c r="AC49" s="873"/>
      <c r="AD49" s="873"/>
      <c r="AE49" s="873"/>
      <c r="AF49" s="873"/>
      <c r="AG49" s="873"/>
      <c r="AH49" s="873"/>
      <c r="AI49" s="873"/>
      <c r="AJ49" s="873">
        <f>'ГОБМП по кодам'!G41+'ОСМС по кодам '!G27+'МБ 20'!F321+'МБ 20'!F322+'МБ 20'!F323+'РБ -20г'!E63+'РБ -20г'!E73</f>
        <v>272591033.90948993</v>
      </c>
      <c r="AK49" s="873">
        <f>C49+G49+K49+Q49+U49+Y49+Z49+AE49+AI49+AJ49</f>
        <v>272591033.90948993</v>
      </c>
      <c r="AL49" s="873">
        <v>272591033.90948993</v>
      </c>
      <c r="AM49" s="922">
        <f t="shared" si="3"/>
        <v>0</v>
      </c>
    </row>
    <row r="50" spans="1:39" ht="22.5" customHeight="1">
      <c r="A50" s="982" t="s">
        <v>66</v>
      </c>
      <c r="B50" s="983"/>
      <c r="C50" s="873">
        <f>C6+C7+C24+C29+C33+C39+C46+C49</f>
        <v>709338783.05451369</v>
      </c>
      <c r="D50" s="873">
        <f t="shared" ref="D50:AJ50" si="21">D6+D7+D24+D29+D33+D39+D46+D49</f>
        <v>630331903.07860363</v>
      </c>
      <c r="E50" s="873">
        <f t="shared" si="21"/>
        <v>38117143.991349995</v>
      </c>
      <c r="F50" s="873">
        <f t="shared" si="21"/>
        <v>40889735.984560005</v>
      </c>
      <c r="G50" s="873">
        <f>G6+G7+G24+G29+G33+G39+G46+G49</f>
        <v>4296265.3881100006</v>
      </c>
      <c r="H50" s="873">
        <f>H6+H7+H24+H29+H33+H39+H46+H49</f>
        <v>3468585.3881100006</v>
      </c>
      <c r="I50" s="873">
        <f>I6+I7+I24+I29+I33+I39+I46+I49</f>
        <v>827680</v>
      </c>
      <c r="J50" s="873">
        <f t="shared" si="21"/>
        <v>0</v>
      </c>
      <c r="K50" s="873">
        <f>K6+K7+K24+K29+K33+K39+K46+K49</f>
        <v>848014553.81929827</v>
      </c>
      <c r="L50" s="873">
        <f>L6+L7+L24+L29+L33+L39+L46+L49</f>
        <v>410257714.65156001</v>
      </c>
      <c r="M50" s="873">
        <f>M6+M7+M24+M29+M33+M39+M46+M49</f>
        <v>39031353</v>
      </c>
      <c r="N50" s="873">
        <f>N6+N7+N24+N29+N33+N39+N46+N49</f>
        <v>194771838.73218822</v>
      </c>
      <c r="O50" s="873">
        <f>O6+O7+O24+O29+O33+O39+O46+O49</f>
        <v>203895273.43554997</v>
      </c>
      <c r="P50" s="873">
        <f t="shared" si="21"/>
        <v>58374</v>
      </c>
      <c r="Q50" s="873">
        <f t="shared" si="21"/>
        <v>86331398.12726</v>
      </c>
      <c r="R50" s="873">
        <f t="shared" si="21"/>
        <v>64050691.346139997</v>
      </c>
      <c r="S50" s="873">
        <f t="shared" si="21"/>
        <v>22280706.781119995</v>
      </c>
      <c r="T50" s="873">
        <f t="shared" si="21"/>
        <v>0</v>
      </c>
      <c r="U50" s="873">
        <f t="shared" si="21"/>
        <v>638676736.96334004</v>
      </c>
      <c r="V50" s="873">
        <f t="shared" si="21"/>
        <v>638676736.96334004</v>
      </c>
      <c r="W50" s="873">
        <f t="shared" si="21"/>
        <v>0</v>
      </c>
      <c r="X50" s="873">
        <f t="shared" si="21"/>
        <v>0</v>
      </c>
      <c r="Y50" s="873">
        <f t="shared" si="21"/>
        <v>70542518.871680006</v>
      </c>
      <c r="Z50" s="873">
        <f t="shared" si="21"/>
        <v>47058842.783989996</v>
      </c>
      <c r="AA50" s="873">
        <f t="shared" si="21"/>
        <v>27791997.065259997</v>
      </c>
      <c r="AB50" s="873">
        <f t="shared" si="21"/>
        <v>10023574.718729999</v>
      </c>
      <c r="AC50" s="873">
        <f t="shared" si="21"/>
        <v>9243271</v>
      </c>
      <c r="AD50" s="873">
        <f t="shared" si="21"/>
        <v>0</v>
      </c>
      <c r="AE50" s="873">
        <f t="shared" si="21"/>
        <v>0</v>
      </c>
      <c r="AF50" s="873">
        <f t="shared" si="21"/>
        <v>0</v>
      </c>
      <c r="AG50" s="873">
        <f t="shared" si="21"/>
        <v>0</v>
      </c>
      <c r="AH50" s="873">
        <f t="shared" si="21"/>
        <v>0</v>
      </c>
      <c r="AI50" s="873">
        <f t="shared" si="21"/>
        <v>0</v>
      </c>
      <c r="AJ50" s="873">
        <f t="shared" si="21"/>
        <v>272591033.90948993</v>
      </c>
      <c r="AK50" s="873">
        <f>AK46+AK39+AK33+AK29+AK24+AK7+AK6+AK49</f>
        <v>2676850132.9176822</v>
      </c>
      <c r="AL50" s="873">
        <v>2676850132.9335918</v>
      </c>
      <c r="AM50" s="922">
        <f t="shared" si="3"/>
        <v>-1.5909671783447266E-2</v>
      </c>
    </row>
    <row r="51" spans="1:39">
      <c r="C51" s="853">
        <v>709338783.05451357</v>
      </c>
      <c r="D51" s="853">
        <v>630331903.07860363</v>
      </c>
      <c r="E51" s="853">
        <v>38117143.991349995</v>
      </c>
      <c r="F51" s="853">
        <v>40889735.984560005</v>
      </c>
      <c r="G51" s="898">
        <v>4296265.3881100006</v>
      </c>
      <c r="H51" s="853">
        <v>3468585.3881100006</v>
      </c>
      <c r="I51" s="853">
        <v>827680</v>
      </c>
      <c r="J51" s="853">
        <v>0</v>
      </c>
      <c r="K51" s="898">
        <v>848014553.81929827</v>
      </c>
      <c r="L51" s="853">
        <v>410257714.65156001</v>
      </c>
      <c r="M51" s="853">
        <v>39031353</v>
      </c>
      <c r="N51" s="853">
        <v>194771838.73218822</v>
      </c>
      <c r="O51" s="853">
        <v>203895273.43555</v>
      </c>
      <c r="P51" s="853">
        <v>58374</v>
      </c>
      <c r="Q51" s="898">
        <v>86331398.127259985</v>
      </c>
      <c r="R51" s="853">
        <v>64050691.346139997</v>
      </c>
      <c r="S51" s="853">
        <v>22280706.781119995</v>
      </c>
      <c r="T51" s="853">
        <v>0</v>
      </c>
      <c r="U51" s="898">
        <v>638676736.96334004</v>
      </c>
      <c r="V51" s="853">
        <v>638676736.96334004</v>
      </c>
      <c r="W51" s="853">
        <v>0</v>
      </c>
      <c r="X51" s="853">
        <v>0</v>
      </c>
      <c r="Y51" s="898">
        <v>70542518.871680006</v>
      </c>
      <c r="Z51" s="898">
        <v>47058842.783989996</v>
      </c>
      <c r="AA51" s="853">
        <v>27791997.065259997</v>
      </c>
      <c r="AB51" s="853">
        <v>10023574.718729999</v>
      </c>
      <c r="AC51" s="853">
        <v>9243271</v>
      </c>
      <c r="AD51" s="853">
        <v>0</v>
      </c>
      <c r="AE51" s="898">
        <v>0</v>
      </c>
      <c r="AF51" s="853">
        <v>0</v>
      </c>
      <c r="AG51" s="853">
        <v>0</v>
      </c>
      <c r="AH51" s="853">
        <v>0</v>
      </c>
      <c r="AI51" s="898">
        <v>0</v>
      </c>
      <c r="AJ51" s="898">
        <v>272591033.90948993</v>
      </c>
      <c r="AK51" s="898">
        <v>2676850132.9176817</v>
      </c>
      <c r="AL51" s="922"/>
      <c r="AM51" s="922"/>
    </row>
    <row r="52" spans="1:39">
      <c r="C52" s="853">
        <f>C50-C51</f>
        <v>0</v>
      </c>
      <c r="D52" s="853">
        <f t="shared" ref="D52:AK52" si="22">D50-D51</f>
        <v>0</v>
      </c>
      <c r="E52" s="853">
        <f t="shared" si="22"/>
        <v>0</v>
      </c>
      <c r="F52" s="853">
        <f t="shared" si="22"/>
        <v>0</v>
      </c>
      <c r="G52" s="853">
        <f t="shared" si="22"/>
        <v>0</v>
      </c>
      <c r="H52" s="853">
        <f t="shared" si="22"/>
        <v>0</v>
      </c>
      <c r="I52" s="853">
        <f t="shared" si="22"/>
        <v>0</v>
      </c>
      <c r="J52" s="853">
        <f t="shared" si="22"/>
        <v>0</v>
      </c>
      <c r="K52" s="853">
        <f t="shared" si="22"/>
        <v>0</v>
      </c>
      <c r="L52" s="853">
        <f t="shared" si="22"/>
        <v>0</v>
      </c>
      <c r="M52" s="853">
        <f t="shared" si="22"/>
        <v>0</v>
      </c>
      <c r="N52" s="853">
        <f t="shared" si="22"/>
        <v>0</v>
      </c>
      <c r="O52" s="853">
        <f t="shared" si="22"/>
        <v>0</v>
      </c>
      <c r="P52" s="853">
        <f t="shared" si="22"/>
        <v>0</v>
      </c>
      <c r="Q52" s="853">
        <f t="shared" si="22"/>
        <v>0</v>
      </c>
      <c r="R52" s="853">
        <f t="shared" si="22"/>
        <v>0</v>
      </c>
      <c r="S52" s="853">
        <f t="shared" si="22"/>
        <v>0</v>
      </c>
      <c r="T52" s="853">
        <f t="shared" si="22"/>
        <v>0</v>
      </c>
      <c r="U52" s="853">
        <f t="shared" si="22"/>
        <v>0</v>
      </c>
      <c r="V52" s="853">
        <f t="shared" si="22"/>
        <v>0</v>
      </c>
      <c r="W52" s="853">
        <f t="shared" si="22"/>
        <v>0</v>
      </c>
      <c r="X52" s="853">
        <f t="shared" si="22"/>
        <v>0</v>
      </c>
      <c r="Y52" s="853">
        <f t="shared" si="22"/>
        <v>0</v>
      </c>
      <c r="Z52" s="853">
        <f t="shared" si="22"/>
        <v>0</v>
      </c>
      <c r="AA52" s="853">
        <f t="shared" si="22"/>
        <v>0</v>
      </c>
      <c r="AB52" s="853">
        <f t="shared" si="22"/>
        <v>0</v>
      </c>
      <c r="AC52" s="853">
        <f t="shared" si="22"/>
        <v>0</v>
      </c>
      <c r="AD52" s="853">
        <f t="shared" si="22"/>
        <v>0</v>
      </c>
      <c r="AE52" s="853">
        <f t="shared" si="22"/>
        <v>0</v>
      </c>
      <c r="AF52" s="853">
        <f t="shared" si="22"/>
        <v>0</v>
      </c>
      <c r="AG52" s="853">
        <f t="shared" si="22"/>
        <v>0</v>
      </c>
      <c r="AH52" s="853">
        <f t="shared" si="22"/>
        <v>0</v>
      </c>
      <c r="AI52" s="853">
        <f t="shared" si="22"/>
        <v>0</v>
      </c>
      <c r="AJ52" s="853">
        <f t="shared" si="22"/>
        <v>0</v>
      </c>
      <c r="AK52" s="853">
        <f t="shared" si="22"/>
        <v>0</v>
      </c>
      <c r="AL52" s="922"/>
      <c r="AM52" s="922"/>
    </row>
    <row r="53" spans="1:39">
      <c r="C53" s="853"/>
      <c r="D53" s="853"/>
      <c r="E53" s="853"/>
      <c r="F53" s="853"/>
      <c r="G53" s="898"/>
      <c r="H53" s="853"/>
      <c r="I53" s="853"/>
      <c r="J53" s="853"/>
      <c r="K53" s="898"/>
      <c r="L53" s="853"/>
      <c r="M53" s="853"/>
      <c r="N53" s="853"/>
      <c r="O53" s="853"/>
      <c r="P53" s="853"/>
      <c r="Q53" s="898"/>
      <c r="R53" s="853"/>
      <c r="S53" s="853"/>
      <c r="T53" s="853"/>
      <c r="U53" s="898"/>
      <c r="V53" s="853"/>
      <c r="W53" s="853"/>
      <c r="X53" s="853"/>
      <c r="Y53" s="898"/>
      <c r="Z53" s="898"/>
      <c r="AA53" s="853"/>
      <c r="AB53" s="853"/>
      <c r="AC53" s="853"/>
      <c r="AD53" s="853"/>
      <c r="AE53" s="898"/>
      <c r="AF53" s="853"/>
      <c r="AG53" s="853"/>
      <c r="AH53" s="853"/>
      <c r="AI53" s="898"/>
      <c r="AJ53" s="898"/>
      <c r="AK53" s="898"/>
      <c r="AL53" s="922"/>
      <c r="AM53" s="922"/>
    </row>
    <row r="54" spans="1:39">
      <c r="C54" s="853"/>
      <c r="D54" s="853"/>
      <c r="E54" s="853"/>
      <c r="F54" s="853"/>
      <c r="G54" s="853"/>
      <c r="H54" s="853"/>
      <c r="I54" s="853"/>
      <c r="J54" s="853"/>
      <c r="K54" s="853"/>
      <c r="L54" s="853"/>
      <c r="M54" s="853"/>
      <c r="N54" s="853"/>
      <c r="O54" s="853"/>
      <c r="P54" s="853"/>
      <c r="Q54" s="853"/>
      <c r="R54" s="853"/>
      <c r="S54" s="853"/>
      <c r="T54" s="853"/>
      <c r="U54" s="853"/>
      <c r="V54" s="853"/>
      <c r="W54" s="853"/>
      <c r="X54" s="853"/>
      <c r="Y54" s="853"/>
      <c r="Z54" s="853"/>
      <c r="AA54" s="853"/>
      <c r="AB54" s="853"/>
      <c r="AC54" s="853"/>
      <c r="AD54" s="853"/>
      <c r="AE54" s="853"/>
      <c r="AF54" s="853"/>
      <c r="AG54" s="853"/>
      <c r="AH54" s="853"/>
      <c r="AI54" s="853"/>
      <c r="AJ54" s="853"/>
      <c r="AK54" s="853"/>
      <c r="AL54" s="922"/>
      <c r="AM54" s="922"/>
    </row>
    <row r="55" spans="1:39">
      <c r="C55" s="853"/>
      <c r="D55" s="853"/>
      <c r="E55" s="853"/>
      <c r="F55" s="853"/>
      <c r="G55" s="898"/>
      <c r="H55" s="853"/>
      <c r="I55" s="853"/>
      <c r="J55" s="853"/>
      <c r="K55" s="898"/>
      <c r="L55" s="853"/>
      <c r="M55" s="853"/>
      <c r="N55" s="853"/>
      <c r="O55" s="853"/>
      <c r="P55" s="853"/>
      <c r="Q55" s="898"/>
      <c r="R55" s="853"/>
      <c r="S55" s="853"/>
      <c r="T55" s="853"/>
      <c r="U55" s="898"/>
      <c r="V55" s="853"/>
      <c r="W55" s="853"/>
      <c r="X55" s="853"/>
      <c r="Y55" s="898"/>
      <c r="Z55" s="898"/>
      <c r="AA55" s="853"/>
      <c r="AB55" s="853"/>
      <c r="AC55" s="853"/>
      <c r="AD55" s="853"/>
      <c r="AE55" s="898"/>
      <c r="AF55" s="853"/>
      <c r="AG55" s="853"/>
      <c r="AH55" s="853"/>
      <c r="AI55" s="898"/>
      <c r="AJ55" s="898"/>
      <c r="AK55" s="898"/>
      <c r="AL55" s="922"/>
      <c r="AM55" s="922"/>
    </row>
    <row r="56" spans="1:39">
      <c r="C56" s="853"/>
      <c r="D56" s="853"/>
      <c r="E56" s="853"/>
      <c r="F56" s="853"/>
      <c r="G56" s="898"/>
      <c r="H56" s="853"/>
      <c r="I56" s="853"/>
      <c r="J56" s="853"/>
      <c r="K56" s="898"/>
      <c r="L56" s="853"/>
      <c r="M56" s="853"/>
      <c r="N56" s="853"/>
      <c r="O56" s="853"/>
      <c r="P56" s="853"/>
      <c r="Q56" s="898"/>
      <c r="R56" s="853"/>
      <c r="S56" s="853"/>
      <c r="T56" s="853"/>
      <c r="U56" s="898"/>
      <c r="V56" s="853"/>
      <c r="W56" s="853"/>
      <c r="X56" s="853"/>
      <c r="Y56" s="898"/>
      <c r="Z56" s="898"/>
      <c r="AA56" s="853"/>
      <c r="AB56" s="853"/>
      <c r="AC56" s="853"/>
      <c r="AD56" s="853"/>
      <c r="AE56" s="898"/>
      <c r="AF56" s="853"/>
      <c r="AG56" s="853"/>
      <c r="AH56" s="853"/>
      <c r="AI56" s="898"/>
      <c r="AJ56" s="898"/>
      <c r="AK56" s="898"/>
      <c r="AL56" s="922"/>
      <c r="AM56" s="922"/>
    </row>
    <row r="57" spans="1:39">
      <c r="C57" s="853"/>
      <c r="D57" s="853"/>
      <c r="E57" s="853"/>
      <c r="F57" s="853"/>
      <c r="G57" s="898"/>
      <c r="H57" s="853"/>
      <c r="I57" s="853"/>
      <c r="J57" s="853"/>
      <c r="K57" s="898"/>
      <c r="L57" s="853"/>
      <c r="M57" s="853"/>
      <c r="N57" s="853"/>
      <c r="O57" s="853"/>
      <c r="P57" s="853"/>
      <c r="Q57" s="898"/>
      <c r="R57" s="853"/>
      <c r="S57" s="853"/>
      <c r="T57" s="853"/>
      <c r="U57" s="898"/>
      <c r="V57" s="853"/>
      <c r="W57" s="853"/>
      <c r="X57" s="853"/>
      <c r="Y57" s="898"/>
      <c r="Z57" s="898"/>
      <c r="AA57" s="853"/>
      <c r="AB57" s="853"/>
      <c r="AC57" s="853"/>
      <c r="AD57" s="853"/>
      <c r="AE57" s="898"/>
      <c r="AF57" s="853"/>
      <c r="AG57" s="853"/>
      <c r="AH57" s="853"/>
      <c r="AI57" s="898"/>
      <c r="AJ57" s="898"/>
      <c r="AK57" s="898"/>
      <c r="AL57" s="922"/>
      <c r="AM57" s="922"/>
    </row>
    <row r="58" spans="1:39">
      <c r="C58" s="853"/>
      <c r="D58" s="853"/>
      <c r="E58" s="853"/>
      <c r="F58" s="853"/>
      <c r="G58" s="898"/>
      <c r="H58" s="853"/>
      <c r="I58" s="853"/>
      <c r="J58" s="853"/>
      <c r="K58" s="898"/>
      <c r="L58" s="853"/>
      <c r="M58" s="853"/>
      <c r="N58" s="853"/>
      <c r="O58" s="853"/>
      <c r="P58" s="853"/>
      <c r="Q58" s="898"/>
      <c r="R58" s="853"/>
      <c r="S58" s="853"/>
      <c r="T58" s="853"/>
      <c r="U58" s="898"/>
      <c r="V58" s="853"/>
      <c r="W58" s="853"/>
      <c r="X58" s="853"/>
      <c r="Y58" s="898"/>
      <c r="Z58" s="898"/>
      <c r="AA58" s="853"/>
      <c r="AB58" s="853"/>
      <c r="AC58" s="853"/>
      <c r="AD58" s="853"/>
      <c r="AE58" s="898"/>
      <c r="AF58" s="853"/>
      <c r="AG58" s="853"/>
      <c r="AH58" s="853"/>
      <c r="AI58" s="898"/>
      <c r="AJ58" s="898"/>
      <c r="AK58" s="898"/>
      <c r="AL58" s="922"/>
      <c r="AM58" s="922"/>
    </row>
    <row r="59" spans="1:39">
      <c r="C59" s="853"/>
      <c r="D59" s="853"/>
      <c r="E59" s="853"/>
      <c r="F59" s="853"/>
      <c r="G59" s="898"/>
      <c r="H59" s="853"/>
      <c r="I59" s="853"/>
      <c r="J59" s="853"/>
      <c r="K59" s="898"/>
      <c r="L59" s="853"/>
      <c r="M59" s="853"/>
      <c r="N59" s="853"/>
      <c r="O59" s="853"/>
      <c r="P59" s="853"/>
      <c r="Q59" s="898"/>
      <c r="R59" s="853"/>
      <c r="S59" s="853"/>
      <c r="T59" s="853"/>
      <c r="U59" s="898"/>
      <c r="V59" s="853"/>
      <c r="W59" s="853"/>
      <c r="X59" s="853"/>
      <c r="Y59" s="898"/>
      <c r="Z59" s="898"/>
      <c r="AA59" s="853"/>
      <c r="AB59" s="853"/>
      <c r="AC59" s="853"/>
      <c r="AD59" s="853"/>
      <c r="AE59" s="898"/>
      <c r="AF59" s="853"/>
      <c r="AG59" s="853"/>
      <c r="AH59" s="853"/>
      <c r="AI59" s="898"/>
      <c r="AJ59" s="898"/>
      <c r="AK59" s="898"/>
      <c r="AL59" s="922"/>
      <c r="AM59" s="922"/>
    </row>
    <row r="60" spans="1:39">
      <c r="C60" s="853"/>
      <c r="D60" s="853"/>
      <c r="E60" s="853"/>
      <c r="F60" s="853"/>
      <c r="G60" s="898"/>
      <c r="H60" s="853"/>
      <c r="I60" s="853"/>
      <c r="J60" s="853"/>
      <c r="K60" s="898"/>
      <c r="L60" s="853"/>
      <c r="M60" s="853"/>
      <c r="N60" s="853"/>
      <c r="O60" s="853"/>
      <c r="P60" s="853"/>
      <c r="Q60" s="898"/>
      <c r="R60" s="853"/>
      <c r="S60" s="853"/>
      <c r="T60" s="853"/>
      <c r="U60" s="898"/>
      <c r="V60" s="853"/>
      <c r="W60" s="853"/>
      <c r="X60" s="853"/>
      <c r="Y60" s="898"/>
      <c r="Z60" s="898"/>
      <c r="AA60" s="853"/>
      <c r="AB60" s="853"/>
      <c r="AC60" s="853"/>
      <c r="AD60" s="853"/>
      <c r="AE60" s="898"/>
      <c r="AF60" s="853"/>
      <c r="AG60" s="853"/>
      <c r="AH60" s="853"/>
      <c r="AI60" s="898"/>
      <c r="AJ60" s="898"/>
      <c r="AK60" s="898"/>
      <c r="AL60" s="922"/>
      <c r="AM60" s="922"/>
    </row>
    <row r="61" spans="1:39">
      <c r="C61" s="853"/>
      <c r="D61" s="853"/>
      <c r="E61" s="853"/>
      <c r="F61" s="853"/>
      <c r="G61" s="898"/>
      <c r="H61" s="853"/>
      <c r="I61" s="853"/>
      <c r="J61" s="853"/>
      <c r="K61" s="898"/>
      <c r="L61" s="853"/>
      <c r="M61" s="853"/>
      <c r="N61" s="853"/>
      <c r="O61" s="853"/>
      <c r="P61" s="853"/>
      <c r="Q61" s="898"/>
      <c r="R61" s="853"/>
      <c r="S61" s="853"/>
      <c r="T61" s="853"/>
      <c r="U61" s="898"/>
      <c r="V61" s="853"/>
      <c r="W61" s="853"/>
      <c r="X61" s="853"/>
      <c r="Y61" s="898"/>
      <c r="Z61" s="898"/>
      <c r="AA61" s="853"/>
      <c r="AB61" s="853"/>
      <c r="AC61" s="853"/>
      <c r="AD61" s="853"/>
      <c r="AE61" s="898"/>
      <c r="AF61" s="853"/>
      <c r="AG61" s="853"/>
      <c r="AH61" s="853"/>
      <c r="AI61" s="898"/>
      <c r="AJ61" s="898"/>
      <c r="AK61" s="898"/>
      <c r="AL61" s="922"/>
      <c r="AM61" s="922"/>
    </row>
    <row r="62" spans="1:39">
      <c r="C62" s="853"/>
      <c r="D62" s="853"/>
      <c r="E62" s="853"/>
      <c r="F62" s="853"/>
      <c r="G62" s="898"/>
      <c r="H62" s="853"/>
      <c r="I62" s="853"/>
      <c r="J62" s="853"/>
      <c r="K62" s="898"/>
      <c r="L62" s="853"/>
      <c r="M62" s="853"/>
      <c r="N62" s="853"/>
      <c r="O62" s="853"/>
      <c r="P62" s="853"/>
      <c r="Q62" s="898"/>
      <c r="R62" s="853"/>
      <c r="S62" s="853"/>
      <c r="T62" s="853"/>
      <c r="U62" s="898"/>
      <c r="V62" s="853"/>
      <c r="W62" s="853"/>
      <c r="X62" s="853"/>
      <c r="Y62" s="898"/>
      <c r="Z62" s="898"/>
      <c r="AA62" s="853"/>
      <c r="AB62" s="853"/>
      <c r="AC62" s="853"/>
      <c r="AD62" s="853"/>
      <c r="AE62" s="898"/>
      <c r="AF62" s="853"/>
      <c r="AG62" s="853"/>
      <c r="AH62" s="853"/>
      <c r="AI62" s="898"/>
      <c r="AJ62" s="898"/>
      <c r="AK62" s="898"/>
      <c r="AL62" s="922"/>
      <c r="AM62" s="922"/>
    </row>
    <row r="63" spans="1:39">
      <c r="C63" s="853"/>
      <c r="D63" s="853"/>
      <c r="E63" s="853"/>
      <c r="F63" s="853"/>
      <c r="G63" s="898"/>
      <c r="H63" s="853"/>
      <c r="I63" s="853"/>
      <c r="J63" s="853"/>
      <c r="K63" s="898"/>
      <c r="L63" s="853"/>
      <c r="M63" s="853"/>
      <c r="N63" s="853"/>
      <c r="O63" s="853"/>
      <c r="P63" s="853"/>
      <c r="Q63" s="898"/>
      <c r="R63" s="853"/>
      <c r="S63" s="853"/>
      <c r="T63" s="853"/>
      <c r="U63" s="898"/>
      <c r="V63" s="853"/>
      <c r="W63" s="853"/>
      <c r="X63" s="853"/>
      <c r="Y63" s="898"/>
      <c r="Z63" s="898"/>
      <c r="AA63" s="853"/>
      <c r="AB63" s="853"/>
      <c r="AC63" s="853"/>
      <c r="AD63" s="853"/>
      <c r="AE63" s="898"/>
      <c r="AF63" s="853"/>
      <c r="AG63" s="853"/>
      <c r="AH63" s="853"/>
      <c r="AI63" s="898"/>
      <c r="AJ63" s="898"/>
      <c r="AK63" s="898"/>
      <c r="AL63" s="922"/>
      <c r="AM63" s="922"/>
    </row>
    <row r="64" spans="1:39">
      <c r="C64" s="853"/>
      <c r="D64" s="853"/>
      <c r="E64" s="853"/>
      <c r="F64" s="853"/>
      <c r="G64" s="898"/>
      <c r="H64" s="853"/>
      <c r="I64" s="853"/>
      <c r="J64" s="853"/>
      <c r="K64" s="898"/>
      <c r="L64" s="853"/>
      <c r="M64" s="853"/>
      <c r="N64" s="853"/>
      <c r="O64" s="853"/>
      <c r="P64" s="853"/>
      <c r="Q64" s="898"/>
      <c r="R64" s="853"/>
      <c r="S64" s="853"/>
      <c r="T64" s="853"/>
      <c r="U64" s="898"/>
      <c r="V64" s="853"/>
      <c r="W64" s="853"/>
      <c r="X64" s="853"/>
      <c r="Y64" s="898"/>
      <c r="Z64" s="898"/>
      <c r="AA64" s="853"/>
      <c r="AB64" s="853"/>
      <c r="AC64" s="853"/>
      <c r="AD64" s="853"/>
      <c r="AE64" s="898"/>
      <c r="AF64" s="853"/>
      <c r="AG64" s="853"/>
      <c r="AH64" s="853"/>
      <c r="AI64" s="898"/>
      <c r="AJ64" s="898"/>
      <c r="AK64" s="898"/>
      <c r="AL64" s="922"/>
      <c r="AM64" s="922"/>
    </row>
    <row r="65" spans="3:39">
      <c r="C65" s="853"/>
      <c r="D65" s="853"/>
      <c r="E65" s="853"/>
      <c r="F65" s="853"/>
      <c r="G65" s="898"/>
      <c r="H65" s="853"/>
      <c r="I65" s="853"/>
      <c r="J65" s="853"/>
      <c r="K65" s="898"/>
      <c r="L65" s="853"/>
      <c r="M65" s="853"/>
      <c r="N65" s="853"/>
      <c r="O65" s="853"/>
      <c r="P65" s="853"/>
      <c r="Q65" s="898"/>
      <c r="R65" s="853"/>
      <c r="S65" s="853"/>
      <c r="T65" s="853"/>
      <c r="U65" s="898"/>
      <c r="V65" s="853"/>
      <c r="W65" s="853"/>
      <c r="X65" s="853"/>
      <c r="Y65" s="898"/>
      <c r="Z65" s="898"/>
      <c r="AA65" s="853"/>
      <c r="AB65" s="853"/>
      <c r="AC65" s="853"/>
      <c r="AD65" s="853"/>
      <c r="AE65" s="898"/>
      <c r="AF65" s="853"/>
      <c r="AG65" s="853"/>
      <c r="AH65" s="853"/>
      <c r="AI65" s="898"/>
      <c r="AJ65" s="898"/>
      <c r="AK65" s="898"/>
      <c r="AL65" s="922"/>
      <c r="AM65" s="922"/>
    </row>
  </sheetData>
  <mergeCells count="2">
    <mergeCell ref="AK3:AK4"/>
    <mergeCell ref="A50:B5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0" fitToWidth="2" fitToHeight="2" pageOrder="overThenDown" orientation="landscape" r:id="rId1"/>
  <rowBreaks count="1" manualBreakCount="1">
    <brk id="19" max="3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15"/>
  <sheetViews>
    <sheetView workbookViewId="0">
      <selection activeCell="E30" sqref="E30"/>
    </sheetView>
  </sheetViews>
  <sheetFormatPr defaultColWidth="9.109375" defaultRowHeight="13.8"/>
  <cols>
    <col min="1" max="2" width="9.109375" style="484"/>
    <col min="3" max="3" width="33.109375" style="484" customWidth="1"/>
    <col min="4" max="4" width="13.33203125" style="484" customWidth="1"/>
    <col min="5" max="16384" width="9.109375" style="484"/>
  </cols>
  <sheetData>
    <row r="2" spans="1:4">
      <c r="A2" s="984" t="s">
        <v>1018</v>
      </c>
      <c r="B2" s="984"/>
      <c r="C2" s="482" t="s">
        <v>1019</v>
      </c>
      <c r="D2" s="483">
        <v>2020</v>
      </c>
    </row>
    <row r="3" spans="1:4" ht="26.4">
      <c r="A3" s="485" t="s">
        <v>1020</v>
      </c>
      <c r="B3" s="485"/>
      <c r="C3" s="485" t="s">
        <v>1021</v>
      </c>
      <c r="D3" s="486">
        <f>D4+D5+D6</f>
        <v>1068296894</v>
      </c>
    </row>
    <row r="4" spans="1:4">
      <c r="A4" s="487"/>
      <c r="B4" s="487" t="s">
        <v>1022</v>
      </c>
      <c r="C4" s="487" t="s">
        <v>1023</v>
      </c>
      <c r="D4" s="488">
        <f>'ФХД 20'!B11</f>
        <v>986171585</v>
      </c>
    </row>
    <row r="5" spans="1:4">
      <c r="A5" s="487"/>
      <c r="B5" s="487" t="s">
        <v>1024</v>
      </c>
      <c r="C5" s="487" t="s">
        <v>1025</v>
      </c>
      <c r="D5" s="488">
        <f>'ФХД 20'!B43+'ФХД 20'!B44+'ФХД 20'!B45</f>
        <v>78563277</v>
      </c>
    </row>
    <row r="6" spans="1:4" ht="26.4">
      <c r="A6" s="487"/>
      <c r="B6" s="487" t="s">
        <v>1026</v>
      </c>
      <c r="C6" s="487" t="s">
        <v>1027</v>
      </c>
      <c r="D6" s="488">
        <f>'ФХД 20'!B46</f>
        <v>3562032</v>
      </c>
    </row>
    <row r="7" spans="1:4">
      <c r="A7" s="485" t="s">
        <v>1028</v>
      </c>
      <c r="B7" s="485"/>
      <c r="C7" s="485" t="s">
        <v>1029</v>
      </c>
      <c r="D7" s="486">
        <f>D8+D9+D10</f>
        <v>722855226</v>
      </c>
    </row>
    <row r="8" spans="1:4">
      <c r="A8" s="487"/>
      <c r="B8" s="487" t="s">
        <v>1030</v>
      </c>
      <c r="C8" s="487" t="s">
        <v>1031</v>
      </c>
      <c r="D8" s="488">
        <f>'ФХД 20'!B14</f>
        <v>345706864</v>
      </c>
    </row>
    <row r="9" spans="1:4" ht="26.4">
      <c r="A9" s="487"/>
      <c r="B9" s="487" t="s">
        <v>1032</v>
      </c>
      <c r="C9" s="487" t="s">
        <v>1033</v>
      </c>
      <c r="D9" s="488">
        <f>'ФХД 20'!B19</f>
        <v>267069160</v>
      </c>
    </row>
    <row r="10" spans="1:4" ht="26.4">
      <c r="A10" s="487"/>
      <c r="B10" s="487" t="s">
        <v>1034</v>
      </c>
      <c r="C10" s="487" t="s">
        <v>1035</v>
      </c>
      <c r="D10" s="488">
        <f>'ФХД 20'!B13+'ФХД 20'!B15+'ФХД 20'!B16+'ФХД 20'!B17</f>
        <v>110079202</v>
      </c>
    </row>
    <row r="11" spans="1:4">
      <c r="A11" s="485" t="s">
        <v>1036</v>
      </c>
      <c r="B11" s="485"/>
      <c r="C11" s="485" t="s">
        <v>1037</v>
      </c>
      <c r="D11" s="486">
        <f>'ФХД 20'!B18+'ФХД 20'!B32</f>
        <v>98227055</v>
      </c>
    </row>
    <row r="12" spans="1:4" ht="26.4">
      <c r="A12" s="485" t="s">
        <v>1038</v>
      </c>
      <c r="B12" s="485"/>
      <c r="C12" s="485" t="s">
        <v>1039</v>
      </c>
      <c r="D12" s="486">
        <f>D13+D14</f>
        <v>93121935</v>
      </c>
    </row>
    <row r="13" spans="1:4">
      <c r="A13" s="487"/>
      <c r="B13" s="487" t="s">
        <v>1040</v>
      </c>
      <c r="C13" s="487" t="s">
        <v>1041</v>
      </c>
      <c r="D13" s="488">
        <f>'ФХД 20'!B35</f>
        <v>6244191</v>
      </c>
    </row>
    <row r="14" spans="1:4">
      <c r="A14" s="487"/>
      <c r="B14" s="487" t="s">
        <v>1042</v>
      </c>
      <c r="C14" s="487" t="s">
        <v>809</v>
      </c>
      <c r="D14" s="488">
        <f>'ФХД 20'!B29+'ФХД 20'!B47</f>
        <v>86877744</v>
      </c>
    </row>
    <row r="15" spans="1:4">
      <c r="A15" s="489" t="s">
        <v>465</v>
      </c>
      <c r="B15" s="489"/>
      <c r="C15" s="485"/>
      <c r="D15" s="486">
        <f>D3+D7+D11+D12</f>
        <v>1982501110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12</vt:i4>
      </vt:variant>
    </vt:vector>
  </HeadingPairs>
  <TitlesOfParts>
    <vt:vector size="36" baseType="lpstr">
      <vt:lpstr>ВВП</vt:lpstr>
      <vt:lpstr>Лист1</vt:lpstr>
      <vt:lpstr>сводн</vt:lpstr>
      <vt:lpstr>Капрасходы</vt:lpstr>
      <vt:lpstr>HF-FS</vt:lpstr>
      <vt:lpstr>HF-HC</vt:lpstr>
      <vt:lpstr>HP-HF</vt:lpstr>
      <vt:lpstr>HC-HP</vt:lpstr>
      <vt:lpstr>FP</vt:lpstr>
      <vt:lpstr>выплаты 20</vt:lpstr>
      <vt:lpstr>премии 20</vt:lpstr>
      <vt:lpstr>РБ -20г</vt:lpstr>
      <vt:lpstr>ГОБМП по кодам</vt:lpstr>
      <vt:lpstr>ГОБМП отв Фонда</vt:lpstr>
      <vt:lpstr>ОСМС по кодам </vt:lpstr>
      <vt:lpstr>ОСМС отв Фонда</vt:lpstr>
      <vt:lpstr>МБ 20</vt:lpstr>
      <vt:lpstr>Расш МБ</vt:lpstr>
      <vt:lpstr>МБ свод 4-20</vt:lpstr>
      <vt:lpstr>не вх НСЗ образов</vt:lpstr>
      <vt:lpstr>ЛС</vt:lpstr>
      <vt:lpstr>ОДХ 20</vt:lpstr>
      <vt:lpstr>ООУ РК 20</vt:lpstr>
      <vt:lpstr>ФХД 20</vt:lpstr>
      <vt:lpstr>'HC-HP'!Заголовки_для_печати</vt:lpstr>
      <vt:lpstr>'HF-HC'!Заголовки_для_печати</vt:lpstr>
      <vt:lpstr>'HP-HF'!Заголовки_для_печати</vt:lpstr>
      <vt:lpstr>ВВП!Заголовки_для_печати</vt:lpstr>
      <vt:lpstr>'ФХД 20'!Заголовки_для_печати</vt:lpstr>
      <vt:lpstr>'HC-HP'!Область_печати</vt:lpstr>
      <vt:lpstr>'HF-FS'!Область_печати</vt:lpstr>
      <vt:lpstr>'HF-HC'!Область_печати</vt:lpstr>
      <vt:lpstr>'HP-HF'!Область_печати</vt:lpstr>
      <vt:lpstr>ВВП!Область_печати</vt:lpstr>
      <vt:lpstr>ЛС!Область_печати</vt:lpstr>
      <vt:lpstr>'ООУ РК 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2023-03-15T19:01:20Z</dcterms:modified>
</cp:coreProperties>
</file>