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idar\1\НСЗ страница\Индикатор ЦРП 1 доля АПП\Индикатор ЦРП 1 доля АПП\"/>
    </mc:Choice>
  </mc:AlternateContent>
  <bookViews>
    <workbookView xWindow="-120" yWindow="-120" windowWidth="29040" windowHeight="15840" tabRatio="896" activeTab="2"/>
  </bookViews>
  <sheets>
    <sheet name="1" sheetId="36" r:id="rId1"/>
    <sheet name="HF-FS" sheetId="1" r:id="rId2"/>
    <sheet name="HF-HC" sheetId="2" r:id="rId3"/>
    <sheet name="HF-HP" sheetId="3" r:id="rId4"/>
    <sheet name="HP-HC" sheetId="4" r:id="rId5"/>
    <sheet name="FP" sheetId="27" r:id="rId6"/>
    <sheet name="РБ здрав" sheetId="45" r:id="rId7"/>
    <sheet name="067" sheetId="54" r:id="rId8"/>
    <sheet name="МБ здрав+образ" sheetId="44" r:id="rId9"/>
    <sheet name="039" sheetId="42" r:id="rId10"/>
    <sheet name="выплаты" sheetId="37" r:id="rId11"/>
    <sheet name="премии" sheetId="38" r:id="rId12"/>
    <sheet name="РБ МЗ" sheetId="43" state="hidden" r:id="rId13"/>
    <sheet name="МБ" sheetId="46" state="hidden" r:id="rId14"/>
    <sheet name="ЛС розница" sheetId="55" r:id="rId15"/>
    <sheet name="ОДХ" sheetId="39" r:id="rId16"/>
    <sheet name="ООУ население" sheetId="41" r:id="rId17"/>
    <sheet name="ООУ предпр " sheetId="40" r:id="rId18"/>
    <sheet name="Лист1" sheetId="47" state="hidden" r:id="rId19"/>
    <sheet name="Лист2" sheetId="48" state="hidden" r:id="rId20"/>
    <sheet name="Лист3" sheetId="49" state="hidden" r:id="rId21"/>
    <sheet name="Лист4" sheetId="50" state="hidden" r:id="rId22"/>
    <sheet name="Лист5" sheetId="51" state="hidden" r:id="rId23"/>
    <sheet name="Лист6" sheetId="52" state="hidden" r:id="rId24"/>
    <sheet name="Лист7" sheetId="53" state="hidden" r:id="rId25"/>
    <sheet name="ФХД" sheetId="56" r:id="rId26"/>
  </sheets>
  <externalReferences>
    <externalReference r:id="rId27"/>
  </externalReferences>
  <definedNames>
    <definedName name="BuiltIn_Print_Titles">#N/A</definedName>
    <definedName name="BuiltIn_Print_Titles___0">#N/A</definedName>
    <definedName name="CountryList">[1]General!#REF!</definedName>
    <definedName name="CP">#REF!</definedName>
    <definedName name="FA">#REF!</definedName>
    <definedName name="FandP">#REF!</definedName>
    <definedName name="FS">#REF!</definedName>
    <definedName name="HTML_CodePage" hidden="1">9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macro">#REF!</definedName>
    <definedName name="NA">#REF!</definedName>
    <definedName name="ratios">#REF!</definedName>
    <definedName name="С07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2" l="1"/>
  <c r="N15" i="36" l="1"/>
  <c r="P21" i="4"/>
  <c r="I18" i="4"/>
  <c r="H18" i="4"/>
  <c r="O9" i="4"/>
  <c r="M8" i="4"/>
  <c r="L7" i="4"/>
  <c r="D13" i="4"/>
  <c r="D12" i="4" s="1"/>
  <c r="E4" i="4"/>
  <c r="O10" i="4"/>
  <c r="AC41" i="4"/>
  <c r="D31" i="4"/>
  <c r="F4" i="4"/>
  <c r="Y36" i="4"/>
  <c r="Y34" i="4"/>
  <c r="Y33" i="4"/>
  <c r="R25" i="4"/>
  <c r="AA40" i="4"/>
  <c r="G87" i="44"/>
  <c r="G89" i="44" s="1"/>
  <c r="AJ42" i="4"/>
  <c r="P6" i="4"/>
  <c r="C3" i="54"/>
  <c r="Y35" i="4"/>
  <c r="O5" i="4"/>
  <c r="D18" i="4"/>
  <c r="H60" i="45"/>
  <c r="H66" i="45" s="1"/>
  <c r="AB41" i="4"/>
  <c r="Y37" i="4"/>
  <c r="D11" i="4"/>
  <c r="G94" i="44" l="1"/>
  <c r="G92" i="44"/>
  <c r="M6" i="4"/>
  <c r="O6" i="4"/>
  <c r="L6" i="4"/>
  <c r="E5" i="2"/>
  <c r="D5" i="27"/>
  <c r="D6" i="27"/>
  <c r="D8" i="27"/>
  <c r="D7" i="27" s="1"/>
  <c r="D9" i="27"/>
  <c r="D10" i="27"/>
  <c r="D11" i="27"/>
  <c r="D13" i="27"/>
  <c r="D14" i="27"/>
  <c r="D4" i="27"/>
  <c r="D3" i="27" s="1"/>
  <c r="D12" i="27" l="1"/>
  <c r="D15" i="27"/>
  <c r="L11" i="36"/>
  <c r="K11" i="36"/>
  <c r="L5" i="36"/>
  <c r="E37" i="3"/>
  <c r="E36" i="3"/>
  <c r="E35" i="3"/>
  <c r="E34" i="3"/>
  <c r="E33" i="3"/>
  <c r="E31" i="3"/>
  <c r="E30" i="3"/>
  <c r="E29" i="3"/>
  <c r="E28" i="3"/>
  <c r="E26" i="3"/>
  <c r="E25" i="3"/>
  <c r="E24" i="3"/>
  <c r="E23" i="3"/>
  <c r="E21" i="3"/>
  <c r="E20" i="3"/>
  <c r="E19" i="3"/>
  <c r="E17" i="3"/>
  <c r="E16" i="3"/>
  <c r="E15" i="3"/>
  <c r="E14" i="3"/>
  <c r="E13" i="3"/>
  <c r="E11" i="3"/>
  <c r="E10" i="3"/>
  <c r="E9" i="3"/>
  <c r="E7" i="3"/>
  <c r="E6" i="3"/>
  <c r="E5" i="3"/>
  <c r="H8" i="2" l="1"/>
  <c r="K19" i="2"/>
  <c r="K22" i="2"/>
  <c r="K7" i="2"/>
  <c r="O10" i="1"/>
  <c r="L29" i="2"/>
  <c r="L30" i="2"/>
  <c r="L31" i="2"/>
  <c r="R27" i="55"/>
  <c r="M32" i="2" s="1"/>
  <c r="L32" i="2" s="1"/>
  <c r="R26" i="55"/>
  <c r="V27" i="4" l="1"/>
  <c r="M23" i="3"/>
  <c r="M22" i="3" s="1"/>
  <c r="M28" i="2"/>
  <c r="H62" i="45"/>
  <c r="E43" i="2"/>
  <c r="E42" i="2"/>
  <c r="E41" i="2"/>
  <c r="E39" i="2"/>
  <c r="E38" i="2"/>
  <c r="E37" i="2"/>
  <c r="E36" i="2"/>
  <c r="E35" i="2"/>
  <c r="E34" i="2"/>
  <c r="E28" i="2"/>
  <c r="E26" i="2"/>
  <c r="E25" i="2"/>
  <c r="E24" i="2"/>
  <c r="E22" i="2"/>
  <c r="E21" i="2"/>
  <c r="E20" i="2"/>
  <c r="E19" i="2"/>
  <c r="E17" i="2"/>
  <c r="E16" i="2"/>
  <c r="E15" i="2"/>
  <c r="E14" i="2"/>
  <c r="E11" i="2"/>
  <c r="E10" i="2"/>
  <c r="E9" i="2"/>
  <c r="E8" i="2"/>
  <c r="E6" i="2"/>
  <c r="M17" i="3"/>
  <c r="M10" i="3"/>
  <c r="M9" i="3"/>
  <c r="M22" i="2"/>
  <c r="M19" i="2"/>
  <c r="L28" i="2" l="1"/>
  <c r="M27" i="2"/>
  <c r="E13" i="2"/>
  <c r="M6" i="3" l="1"/>
  <c r="K6" i="3"/>
  <c r="K5" i="3"/>
  <c r="S3" i="45" l="1"/>
  <c r="L8" i="36" s="1"/>
  <c r="D6" i="1" l="1"/>
  <c r="N5" i="41"/>
  <c r="H5" i="41" s="1"/>
  <c r="M16" i="3"/>
  <c r="L16" i="3" s="1"/>
  <c r="L17" i="3"/>
  <c r="M14" i="3"/>
  <c r="M13" i="3"/>
  <c r="L13" i="3" s="1"/>
  <c r="M8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23" i="3"/>
  <c r="L18" i="3"/>
  <c r="L19" i="3"/>
  <c r="L20" i="3"/>
  <c r="L21" i="3"/>
  <c r="L11" i="3"/>
  <c r="L9" i="3"/>
  <c r="L6" i="3"/>
  <c r="L7" i="3"/>
  <c r="H8" i="41"/>
  <c r="N3" i="41"/>
  <c r="H3" i="41" s="1"/>
  <c r="H6" i="41"/>
  <c r="H7" i="41"/>
  <c r="H9" i="41"/>
  <c r="H10" i="41"/>
  <c r="H11" i="41"/>
  <c r="H12" i="41"/>
  <c r="H13" i="41"/>
  <c r="H14" i="41"/>
  <c r="H15" i="41"/>
  <c r="L10" i="3" l="1"/>
  <c r="L14" i="3"/>
  <c r="I12" i="3"/>
  <c r="K17" i="3"/>
  <c r="K16" i="3"/>
  <c r="K15" i="3"/>
  <c r="K14" i="3"/>
  <c r="K13" i="3"/>
  <c r="K12" i="3" s="1"/>
  <c r="K10" i="3"/>
  <c r="K9" i="3"/>
  <c r="N3" i="40"/>
  <c r="H3" i="40" s="1"/>
  <c r="H8" i="40"/>
  <c r="H5" i="40"/>
  <c r="H6" i="40"/>
  <c r="H7" i="40"/>
  <c r="H9" i="40"/>
  <c r="H10" i="40"/>
  <c r="H11" i="40"/>
  <c r="H12" i="40"/>
  <c r="H13" i="40"/>
  <c r="H14" i="40"/>
  <c r="H15" i="40"/>
  <c r="F16" i="3" l="1"/>
  <c r="F13" i="3"/>
  <c r="F5" i="3"/>
  <c r="F37" i="3"/>
  <c r="F36" i="3"/>
  <c r="F26" i="3"/>
  <c r="F34" i="3"/>
  <c r="F35" i="3"/>
  <c r="F33" i="3"/>
  <c r="F31" i="3"/>
  <c r="F30" i="3"/>
  <c r="F29" i="3"/>
  <c r="F28" i="3"/>
  <c r="F25" i="3"/>
  <c r="F24" i="3"/>
  <c r="F23" i="3"/>
  <c r="F20" i="3"/>
  <c r="F21" i="3"/>
  <c r="F19" i="3"/>
  <c r="F17" i="3"/>
  <c r="F15" i="3"/>
  <c r="F14" i="3"/>
  <c r="F11" i="3"/>
  <c r="F10" i="3"/>
  <c r="F9" i="3"/>
  <c r="F6" i="3"/>
  <c r="F7" i="3"/>
  <c r="F9" i="2"/>
  <c r="J15" i="42"/>
  <c r="J14" i="42"/>
  <c r="J13" i="42"/>
  <c r="D7" i="1"/>
  <c r="D5" i="1" s="1"/>
  <c r="D4" i="1" s="1"/>
  <c r="F32" i="2"/>
  <c r="G7" i="2"/>
  <c r="E7" i="2"/>
  <c r="F7" i="2"/>
  <c r="F11" i="2"/>
  <c r="F43" i="2"/>
  <c r="F42" i="2"/>
  <c r="F41" i="2"/>
  <c r="F35" i="2"/>
  <c r="F36" i="2"/>
  <c r="F37" i="2"/>
  <c r="F38" i="2"/>
  <c r="F39" i="2"/>
  <c r="F34" i="2"/>
  <c r="F28" i="2"/>
  <c r="F25" i="2"/>
  <c r="F26" i="2"/>
  <c r="F24" i="2"/>
  <c r="F22" i="2"/>
  <c r="F21" i="2"/>
  <c r="F20" i="2"/>
  <c r="F19" i="2"/>
  <c r="F15" i="2"/>
  <c r="F16" i="2"/>
  <c r="F17" i="2"/>
  <c r="F14" i="2"/>
  <c r="F12" i="2"/>
  <c r="F6" i="2"/>
  <c r="F5" i="2"/>
  <c r="E32" i="2"/>
  <c r="E12" i="2"/>
  <c r="J16" i="42" l="1"/>
  <c r="O9" i="1"/>
  <c r="D27" i="41"/>
  <c r="B31" i="39"/>
  <c r="B19" i="39" l="1"/>
  <c r="B35" i="39" s="1"/>
  <c r="B20" i="39"/>
  <c r="B36" i="39" s="1"/>
  <c r="B21" i="39"/>
  <c r="B37" i="39" s="1"/>
  <c r="B22" i="39"/>
  <c r="B38" i="39" s="1"/>
  <c r="B23" i="39"/>
  <c r="B39" i="39" s="1"/>
  <c r="B24" i="39"/>
  <c r="B40" i="39" s="1"/>
  <c r="B25" i="39"/>
  <c r="B41" i="39" s="1"/>
  <c r="B26" i="39"/>
  <c r="B42" i="39" s="1"/>
  <c r="D28" i="41" s="1"/>
  <c r="B18" i="39"/>
  <c r="B34" i="39" s="1"/>
  <c r="P14" i="1" l="1"/>
  <c r="P13" i="1" s="1"/>
  <c r="L16" i="36" s="1"/>
  <c r="D4" i="4"/>
  <c r="D3" i="4" s="1"/>
  <c r="M5" i="3"/>
  <c r="M5" i="2"/>
  <c r="N10" i="4"/>
  <c r="N6" i="4" s="1"/>
  <c r="M15" i="3"/>
  <c r="M11" i="2"/>
  <c r="L11" i="2" s="1"/>
  <c r="N18" i="2"/>
  <c r="L20" i="2"/>
  <c r="L21" i="2"/>
  <c r="L22" i="2"/>
  <c r="M18" i="2"/>
  <c r="L15" i="2"/>
  <c r="L16" i="2"/>
  <c r="L17" i="2"/>
  <c r="M14" i="2"/>
  <c r="L14" i="2" s="1"/>
  <c r="L6" i="2"/>
  <c r="L12" i="2"/>
  <c r="L5" i="2"/>
  <c r="M7" i="2"/>
  <c r="M4" i="2" s="1"/>
  <c r="M10" i="2"/>
  <c r="L10" i="2" s="1"/>
  <c r="M9" i="2"/>
  <c r="L9" i="2" s="1"/>
  <c r="M8" i="2"/>
  <c r="L8" i="2" s="1"/>
  <c r="R36" i="38"/>
  <c r="E27" i="40"/>
  <c r="E29" i="40" s="1"/>
  <c r="P12" i="1" s="1"/>
  <c r="K14" i="2"/>
  <c r="K5" i="2"/>
  <c r="L5" i="3" l="1"/>
  <c r="M4" i="3"/>
  <c r="L15" i="3"/>
  <c r="M12" i="3"/>
  <c r="I42" i="2"/>
  <c r="I30" i="3"/>
  <c r="M13" i="2"/>
  <c r="L19" i="2"/>
  <c r="P9" i="1"/>
  <c r="T12" i="1"/>
  <c r="L7" i="2"/>
  <c r="I7" i="2"/>
  <c r="L15" i="36" l="1"/>
  <c r="L14" i="36"/>
  <c r="K35" i="4"/>
  <c r="C5" i="1"/>
  <c r="L23" i="36" l="1"/>
  <c r="M15" i="36"/>
  <c r="M14" i="36"/>
  <c r="G4" i="4"/>
  <c r="E8" i="3" l="1"/>
  <c r="D14" i="36" l="1"/>
  <c r="D23" i="36" s="1"/>
  <c r="E14" i="36"/>
  <c r="E23" i="36" s="1"/>
  <c r="F14" i="36"/>
  <c r="F23" i="36" s="1"/>
  <c r="G14" i="36"/>
  <c r="G23" i="36" s="1"/>
  <c r="H14" i="36"/>
  <c r="H23" i="36" s="1"/>
  <c r="I14" i="36"/>
  <c r="I23" i="36" s="1"/>
  <c r="J14" i="36"/>
  <c r="J23" i="36" s="1"/>
  <c r="K14" i="36"/>
  <c r="C14" i="36"/>
  <c r="C23" i="36" s="1"/>
  <c r="D22" i="36"/>
  <c r="E22" i="36"/>
  <c r="F22" i="36"/>
  <c r="G22" i="36"/>
  <c r="H22" i="36"/>
  <c r="I22" i="36"/>
  <c r="J22" i="36"/>
  <c r="C22" i="36"/>
  <c r="N19" i="36" l="1"/>
  <c r="N18" i="36"/>
  <c r="K6" i="36"/>
  <c r="G6" i="36"/>
  <c r="G20" i="36" s="1"/>
  <c r="J6" i="36"/>
  <c r="J20" i="36" s="1"/>
  <c r="F6" i="36"/>
  <c r="F20" i="36" s="1"/>
  <c r="I6" i="36"/>
  <c r="I20" i="36" s="1"/>
  <c r="E6" i="36"/>
  <c r="E20" i="36" s="1"/>
  <c r="C6" i="36"/>
  <c r="C20" i="36" s="1"/>
  <c r="H6" i="36"/>
  <c r="H20" i="36" s="1"/>
  <c r="D6" i="36"/>
  <c r="D20" i="36" s="1"/>
  <c r="J44" i="36"/>
  <c r="I44" i="36"/>
  <c r="J38" i="36"/>
  <c r="I38" i="36"/>
  <c r="H38" i="36"/>
  <c r="G38" i="36"/>
  <c r="F38" i="36"/>
  <c r="E38" i="36"/>
  <c r="D38" i="36"/>
  <c r="K30" i="36"/>
  <c r="K31" i="36" s="1"/>
  <c r="J30" i="36"/>
  <c r="J31" i="36" s="1"/>
  <c r="I30" i="36"/>
  <c r="I31" i="36" s="1"/>
  <c r="H30" i="36"/>
  <c r="H31" i="36" s="1"/>
  <c r="G30" i="36"/>
  <c r="G31" i="36" s="1"/>
  <c r="F30" i="36"/>
  <c r="F31" i="36" s="1"/>
  <c r="E30" i="36"/>
  <c r="E31" i="36" s="1"/>
  <c r="D30" i="36"/>
  <c r="D31" i="36" s="1"/>
  <c r="C30" i="36"/>
  <c r="C31" i="36" s="1"/>
  <c r="K28" i="36"/>
  <c r="K29" i="36" s="1"/>
  <c r="J28" i="36"/>
  <c r="J29" i="36" s="1"/>
  <c r="I28" i="36"/>
  <c r="I29" i="36" s="1"/>
  <c r="H28" i="36"/>
  <c r="H29" i="36" s="1"/>
  <c r="F28" i="36"/>
  <c r="F29" i="36" s="1"/>
  <c r="D28" i="36"/>
  <c r="D29" i="36" s="1"/>
  <c r="C28" i="36"/>
  <c r="C29" i="36" s="1"/>
  <c r="I8" i="36"/>
  <c r="H8" i="36"/>
  <c r="F8" i="36"/>
  <c r="C8" i="36"/>
  <c r="K5" i="36"/>
  <c r="E28" i="36" l="1"/>
  <c r="E29" i="36" s="1"/>
  <c r="D8" i="36"/>
  <c r="K20" i="36"/>
  <c r="M5" i="36"/>
  <c r="G28" i="36"/>
  <c r="G29" i="36" s="1"/>
  <c r="E8" i="36"/>
  <c r="G8" i="36"/>
  <c r="K22" i="36"/>
  <c r="K23" i="36"/>
  <c r="AE33" i="4"/>
  <c r="AE34" i="4"/>
  <c r="AE36" i="4"/>
  <c r="AE37" i="4"/>
  <c r="S17" i="4"/>
  <c r="T17" i="4"/>
  <c r="Q19" i="4"/>
  <c r="Q20" i="4"/>
  <c r="Q21" i="4"/>
  <c r="AE19" i="4"/>
  <c r="AE20" i="4"/>
  <c r="AE21" i="4"/>
  <c r="Q35" i="4"/>
  <c r="AE35" i="4"/>
  <c r="E32" i="4"/>
  <c r="L22" i="4"/>
  <c r="F17" i="4"/>
  <c r="Y17" i="4"/>
  <c r="AE7" i="4"/>
  <c r="Q5" i="4"/>
  <c r="AE5" i="4"/>
  <c r="AE4" i="4"/>
  <c r="E26" i="4"/>
  <c r="AE8" i="4"/>
  <c r="AE10" i="4"/>
  <c r="AE15" i="4"/>
  <c r="N32" i="4"/>
  <c r="P32" i="4"/>
  <c r="Q23" i="4"/>
  <c r="Q24" i="4"/>
  <c r="Q26" i="4"/>
  <c r="Q27" i="4"/>
  <c r="Q28" i="4"/>
  <c r="Q29" i="4"/>
  <c r="Q30" i="4"/>
  <c r="Q31" i="4"/>
  <c r="Q34" i="4"/>
  <c r="Q36" i="4"/>
  <c r="Q37" i="4"/>
  <c r="Q38" i="4"/>
  <c r="Q39" i="4"/>
  <c r="Q40" i="4"/>
  <c r="Q41" i="4"/>
  <c r="Q42" i="4"/>
  <c r="S22" i="4"/>
  <c r="T22" i="4"/>
  <c r="M22" i="4"/>
  <c r="N22" i="4"/>
  <c r="P22" i="4"/>
  <c r="E22" i="4"/>
  <c r="E17" i="4"/>
  <c r="Q13" i="4"/>
  <c r="Q7" i="4"/>
  <c r="Q8" i="4"/>
  <c r="Q10" i="4"/>
  <c r="Q15" i="4"/>
  <c r="D26" i="4"/>
  <c r="E4" i="1"/>
  <c r="F4" i="1"/>
  <c r="G4" i="1"/>
  <c r="D22" i="4"/>
  <c r="F22" i="4"/>
  <c r="F26" i="4"/>
  <c r="C4" i="1" l="1"/>
  <c r="L12" i="36" s="1"/>
  <c r="L22" i="36" s="1"/>
  <c r="R17" i="4"/>
  <c r="Q17" i="4" s="1"/>
  <c r="Q18" i="4"/>
  <c r="AE18" i="4"/>
  <c r="AG17" i="4"/>
  <c r="AE17" i="4" s="1"/>
  <c r="AG32" i="4"/>
  <c r="AE32" i="4" s="1"/>
  <c r="O32" i="4"/>
  <c r="F32" i="4"/>
  <c r="Q4" i="4"/>
  <c r="O22" i="4"/>
  <c r="M32" i="4"/>
  <c r="D17" i="4"/>
  <c r="E32" i="3"/>
  <c r="L32" i="4"/>
  <c r="R32" i="4"/>
  <c r="Q32" i="4" s="1"/>
  <c r="Q9" i="4"/>
  <c r="Q6" i="4"/>
  <c r="AE9" i="4"/>
  <c r="Q33" i="4"/>
  <c r="AA39" i="4"/>
  <c r="Y32" i="4"/>
  <c r="Q25" i="4"/>
  <c r="R22" i="4"/>
  <c r="Q22" i="4" s="1"/>
  <c r="D32" i="4" l="1"/>
  <c r="AE6" i="4"/>
  <c r="K18" i="4" l="1"/>
  <c r="Z40" i="4"/>
  <c r="Z42" i="4"/>
  <c r="U28" i="4"/>
  <c r="U29" i="4"/>
  <c r="U30" i="4"/>
  <c r="X26" i="4"/>
  <c r="I17" i="4"/>
  <c r="K9" i="4"/>
  <c r="K8" i="4"/>
  <c r="K7" i="4"/>
  <c r="T12" i="4"/>
  <c r="S12" i="4"/>
  <c r="R12" i="4"/>
  <c r="O12" i="4"/>
  <c r="P12" i="4"/>
  <c r="N12" i="4"/>
  <c r="M12" i="4"/>
  <c r="J12" i="4"/>
  <c r="I12" i="4"/>
  <c r="H12" i="4"/>
  <c r="E12" i="4"/>
  <c r="F12" i="4"/>
  <c r="K13" i="4"/>
  <c r="K4" i="4"/>
  <c r="K14" i="4"/>
  <c r="K5" i="4"/>
  <c r="K15" i="4"/>
  <c r="G16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11" i="4"/>
  <c r="G3" i="4" s="1"/>
  <c r="J17" i="4"/>
  <c r="H17" i="4"/>
  <c r="M17" i="4"/>
  <c r="N17" i="4"/>
  <c r="O17" i="4"/>
  <c r="L17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6" i="4"/>
  <c r="K37" i="4"/>
  <c r="K38" i="4"/>
  <c r="K39" i="4"/>
  <c r="K40" i="4"/>
  <c r="K41" i="4"/>
  <c r="K42" i="4"/>
  <c r="O3" i="4"/>
  <c r="P3" i="4"/>
  <c r="C13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20" i="4"/>
  <c r="C19" i="4"/>
  <c r="C18" i="4"/>
  <c r="C17" i="4"/>
  <c r="C16" i="4"/>
  <c r="C11" i="4"/>
  <c r="AK11" i="4" s="1"/>
  <c r="C8" i="4"/>
  <c r="C9" i="4"/>
  <c r="C10" i="4"/>
  <c r="C15" i="4"/>
  <c r="C7" i="4"/>
  <c r="C14" i="4"/>
  <c r="C5" i="4"/>
  <c r="E3" i="4"/>
  <c r="F3" i="4"/>
  <c r="H3" i="4"/>
  <c r="I3" i="4"/>
  <c r="J3" i="4"/>
  <c r="Q3" i="4"/>
  <c r="Q43" i="4" s="1"/>
  <c r="R3" i="4"/>
  <c r="S3" i="4"/>
  <c r="T3" i="4"/>
  <c r="U3" i="4"/>
  <c r="V3" i="4"/>
  <c r="W3" i="4"/>
  <c r="X3" i="4"/>
  <c r="Y3" i="4"/>
  <c r="Y43" i="4" s="1"/>
  <c r="Z3" i="4"/>
  <c r="AA3" i="4"/>
  <c r="AA43" i="4" s="1"/>
  <c r="AB3" i="4"/>
  <c r="AC3" i="4"/>
  <c r="AD3" i="4"/>
  <c r="AD43" i="4" s="1"/>
  <c r="AE3" i="4"/>
  <c r="AE43" i="4" s="1"/>
  <c r="AF3" i="4"/>
  <c r="AF43" i="4" s="1"/>
  <c r="AG3" i="4"/>
  <c r="AG43" i="4" s="1"/>
  <c r="AH3" i="4"/>
  <c r="AH43" i="4" s="1"/>
  <c r="AI3" i="4"/>
  <c r="AI43" i="4" s="1"/>
  <c r="AJ3" i="4"/>
  <c r="AJ43" i="4" s="1"/>
  <c r="AB39" i="4"/>
  <c r="S43" i="4" l="1"/>
  <c r="K12" i="4"/>
  <c r="AK42" i="4"/>
  <c r="AK38" i="4"/>
  <c r="AK19" i="4"/>
  <c r="AK37" i="4"/>
  <c r="AK21" i="4"/>
  <c r="X43" i="4"/>
  <c r="AK16" i="4"/>
  <c r="AK23" i="4"/>
  <c r="AK36" i="4"/>
  <c r="AK28" i="4"/>
  <c r="AK20" i="4"/>
  <c r="R43" i="4"/>
  <c r="AK13" i="4"/>
  <c r="AK24" i="4"/>
  <c r="G18" i="4"/>
  <c r="M3" i="4"/>
  <c r="M43" i="4" s="1"/>
  <c r="P17" i="4"/>
  <c r="K17" i="4" s="1"/>
  <c r="I43" i="4"/>
  <c r="F43" i="4"/>
  <c r="AK40" i="4"/>
  <c r="AK29" i="4"/>
  <c r="AK14" i="4"/>
  <c r="J43" i="4"/>
  <c r="T43" i="4"/>
  <c r="AK30" i="4"/>
  <c r="AK34" i="4"/>
  <c r="AB43" i="4"/>
  <c r="AK15" i="4"/>
  <c r="O43" i="4"/>
  <c r="AK22" i="4"/>
  <c r="AK35" i="4"/>
  <c r="AK8" i="4"/>
  <c r="AK33" i="4"/>
  <c r="AK25" i="4"/>
  <c r="AK32" i="4"/>
  <c r="AK5" i="4"/>
  <c r="AK9" i="4"/>
  <c r="AK7" i="4"/>
  <c r="AK18" i="4"/>
  <c r="G17" i="4"/>
  <c r="C12" i="4"/>
  <c r="H43" i="4"/>
  <c r="E43" i="4"/>
  <c r="D35" i="3"/>
  <c r="C35" i="3" s="1"/>
  <c r="D34" i="3"/>
  <c r="C34" i="3" s="1"/>
  <c r="D33" i="3"/>
  <c r="C33" i="3" s="1"/>
  <c r="D31" i="3"/>
  <c r="C31" i="3" s="1"/>
  <c r="D30" i="3"/>
  <c r="C30" i="3" s="1"/>
  <c r="D29" i="3"/>
  <c r="C29" i="3" s="1"/>
  <c r="D25" i="3"/>
  <c r="C25" i="3" s="1"/>
  <c r="D24" i="3"/>
  <c r="C24" i="3" s="1"/>
  <c r="D21" i="3"/>
  <c r="C21" i="3" s="1"/>
  <c r="D20" i="3"/>
  <c r="C20" i="3" s="1"/>
  <c r="D17" i="3"/>
  <c r="C17" i="3" s="1"/>
  <c r="D15" i="3"/>
  <c r="C15" i="3" s="1"/>
  <c r="D14" i="3"/>
  <c r="C14" i="3" s="1"/>
  <c r="D13" i="3"/>
  <c r="C13" i="3" s="1"/>
  <c r="D11" i="3"/>
  <c r="C11" i="3" s="1"/>
  <c r="D10" i="3"/>
  <c r="C10" i="3" s="1"/>
  <c r="D9" i="3"/>
  <c r="C9" i="3" s="1"/>
  <c r="D6" i="3"/>
  <c r="C6" i="3" s="1"/>
  <c r="D5" i="3"/>
  <c r="C5" i="3" s="1"/>
  <c r="D32" i="3"/>
  <c r="C32" i="3" s="1"/>
  <c r="D8" i="3"/>
  <c r="C8" i="3" s="1"/>
  <c r="E4" i="3"/>
  <c r="G4" i="3"/>
  <c r="E12" i="3"/>
  <c r="G12" i="3"/>
  <c r="G18" i="3"/>
  <c r="E18" i="3"/>
  <c r="G22" i="3"/>
  <c r="E27" i="3"/>
  <c r="G27" i="3"/>
  <c r="D28" i="3"/>
  <c r="C28" i="3" s="1"/>
  <c r="F22" i="3"/>
  <c r="F18" i="3"/>
  <c r="D16" i="3"/>
  <c r="C16" i="3" s="1"/>
  <c r="F4" i="3"/>
  <c r="D37" i="3"/>
  <c r="C37" i="3" s="1"/>
  <c r="D26" i="3"/>
  <c r="C26" i="3" s="1"/>
  <c r="G38" i="3" l="1"/>
  <c r="P43" i="4"/>
  <c r="AK17" i="4"/>
  <c r="D18" i="3"/>
  <c r="C18" i="3" s="1"/>
  <c r="D7" i="3"/>
  <c r="C7" i="3" s="1"/>
  <c r="F27" i="3"/>
  <c r="F12" i="3"/>
  <c r="D12" i="3" s="1"/>
  <c r="C12" i="3" s="1"/>
  <c r="D19" i="3"/>
  <c r="C19" i="3" s="1"/>
  <c r="AK12" i="4"/>
  <c r="G43" i="4"/>
  <c r="L3" i="4"/>
  <c r="D4" i="3"/>
  <c r="C4" i="3" s="1"/>
  <c r="F38" i="3" l="1"/>
  <c r="D27" i="3"/>
  <c r="C27" i="3" s="1"/>
  <c r="L43" i="4"/>
  <c r="L8" i="3" l="1"/>
  <c r="H5" i="1"/>
  <c r="C7" i="1"/>
  <c r="T7" i="1" s="1"/>
  <c r="C6" i="1"/>
  <c r="T6" i="1" l="1"/>
  <c r="D36" i="2" l="1"/>
  <c r="C36" i="2" s="1"/>
  <c r="G4" i="2"/>
  <c r="D42" i="2"/>
  <c r="C42" i="2" s="1"/>
  <c r="F40" i="2"/>
  <c r="G33" i="2"/>
  <c r="D38" i="2"/>
  <c r="C38" i="2" s="1"/>
  <c r="D37" i="2"/>
  <c r="C37" i="2" s="1"/>
  <c r="F27" i="2"/>
  <c r="D25" i="2"/>
  <c r="C25" i="2" s="1"/>
  <c r="D24" i="2"/>
  <c r="C24" i="2" s="1"/>
  <c r="D26" i="2"/>
  <c r="C26" i="2" s="1"/>
  <c r="D20" i="2"/>
  <c r="C20" i="2" s="1"/>
  <c r="D21" i="2"/>
  <c r="C21" i="2" s="1"/>
  <c r="D22" i="2"/>
  <c r="C22" i="2" s="1"/>
  <c r="D19" i="2"/>
  <c r="C19" i="2" s="1"/>
  <c r="C15" i="2"/>
  <c r="C16" i="2"/>
  <c r="C12" i="2"/>
  <c r="C17" i="2"/>
  <c r="C29" i="2"/>
  <c r="C30" i="2"/>
  <c r="C31" i="2"/>
  <c r="C32" i="2"/>
  <c r="C39" i="2"/>
  <c r="D6" i="2"/>
  <c r="C6" i="2" s="1"/>
  <c r="D8" i="2"/>
  <c r="C8" i="2" s="1"/>
  <c r="D9" i="2"/>
  <c r="C9" i="2" s="1"/>
  <c r="D10" i="2"/>
  <c r="C10" i="2" s="1"/>
  <c r="D35" i="2" l="1"/>
  <c r="C35" i="2" s="1"/>
  <c r="D43" i="2"/>
  <c r="C43" i="2" s="1"/>
  <c r="F33" i="2"/>
  <c r="D28" i="2"/>
  <c r="C28" i="2" s="1"/>
  <c r="F23" i="2"/>
  <c r="D34" i="2"/>
  <c r="C34" i="2" s="1"/>
  <c r="D41" i="2"/>
  <c r="C41" i="2" s="1"/>
  <c r="F4" i="2"/>
  <c r="F44" i="2" l="1"/>
  <c r="D5" i="2"/>
  <c r="C5" i="2" l="1"/>
  <c r="M38" i="3"/>
  <c r="N38" i="3"/>
  <c r="O38" i="3"/>
  <c r="P38" i="3"/>
  <c r="Q38" i="3"/>
  <c r="R38" i="3"/>
  <c r="K18" i="2" l="1"/>
  <c r="L22" i="3" l="1"/>
  <c r="E22" i="3"/>
  <c r="D23" i="3"/>
  <c r="C23" i="3" s="1"/>
  <c r="L27" i="2"/>
  <c r="K8" i="3"/>
  <c r="Q40" i="2"/>
  <c r="O43" i="2"/>
  <c r="E23" i="2"/>
  <c r="D23" i="2" s="1"/>
  <c r="C23" i="2" s="1"/>
  <c r="D11" i="2"/>
  <c r="C11" i="2" s="1"/>
  <c r="E40" i="2"/>
  <c r="D40" i="2" s="1"/>
  <c r="V26" i="4" l="1"/>
  <c r="U27" i="4"/>
  <c r="AK27" i="4" s="1"/>
  <c r="D22" i="3"/>
  <c r="U31" i="4"/>
  <c r="AK31" i="4" s="1"/>
  <c r="W26" i="4"/>
  <c r="W43" i="4" s="1"/>
  <c r="D14" i="2"/>
  <c r="C40" i="2"/>
  <c r="E33" i="2"/>
  <c r="D33" i="2" s="1"/>
  <c r="C33" i="2" s="1"/>
  <c r="E27" i="2"/>
  <c r="D27" i="2" s="1"/>
  <c r="C27" i="2" s="1"/>
  <c r="E18" i="2"/>
  <c r="D18" i="2" s="1"/>
  <c r="C18" i="2" s="1"/>
  <c r="D7" i="2"/>
  <c r="C7" i="2" s="1"/>
  <c r="S16" i="1"/>
  <c r="Q16" i="1" s="1"/>
  <c r="C22" i="3" l="1"/>
  <c r="V43" i="4"/>
  <c r="U26" i="4"/>
  <c r="D13" i="2"/>
  <c r="C13" i="2" s="1"/>
  <c r="C14" i="2"/>
  <c r="E4" i="2"/>
  <c r="U43" i="4" l="1"/>
  <c r="AK26" i="4"/>
  <c r="D4" i="2"/>
  <c r="E44" i="2"/>
  <c r="M44" i="2"/>
  <c r="N44" i="2"/>
  <c r="O44" i="2"/>
  <c r="P44" i="2"/>
  <c r="Q44" i="2"/>
  <c r="R44" i="2"/>
  <c r="L18" i="2"/>
  <c r="L13" i="2"/>
  <c r="L12" i="3" l="1"/>
  <c r="L4" i="3"/>
  <c r="C4" i="2"/>
  <c r="D44" i="2"/>
  <c r="C44" i="2" s="1"/>
  <c r="C20" i="1"/>
  <c r="D20" i="1"/>
  <c r="E20" i="1"/>
  <c r="F20" i="1"/>
  <c r="G20" i="1"/>
  <c r="H20" i="1"/>
  <c r="I20" i="1"/>
  <c r="J20" i="1"/>
  <c r="K20" i="1"/>
  <c r="L20" i="1"/>
  <c r="M20" i="1"/>
  <c r="N20" i="1"/>
  <c r="Q20" i="1"/>
  <c r="R20" i="1"/>
  <c r="S20" i="1"/>
  <c r="I27" i="3"/>
  <c r="J38" i="3"/>
  <c r="H16" i="3"/>
  <c r="S16" i="3" s="1"/>
  <c r="H17" i="3"/>
  <c r="S17" i="3" s="1"/>
  <c r="H18" i="3"/>
  <c r="S18" i="3" s="1"/>
  <c r="H19" i="3"/>
  <c r="S19" i="3" s="1"/>
  <c r="H20" i="3"/>
  <c r="S20" i="3" s="1"/>
  <c r="H21" i="3"/>
  <c r="S21" i="3" s="1"/>
  <c r="H22" i="3"/>
  <c r="S22" i="3" s="1"/>
  <c r="H23" i="3"/>
  <c r="S23" i="3" s="1"/>
  <c r="H24" i="3"/>
  <c r="S24" i="3" s="1"/>
  <c r="H25" i="3"/>
  <c r="S25" i="3" s="1"/>
  <c r="H26" i="3"/>
  <c r="S26" i="3" s="1"/>
  <c r="H28" i="3"/>
  <c r="S28" i="3" s="1"/>
  <c r="H29" i="3"/>
  <c r="S29" i="3" s="1"/>
  <c r="H31" i="3"/>
  <c r="S31" i="3" s="1"/>
  <c r="H32" i="3"/>
  <c r="S32" i="3" s="1"/>
  <c r="H33" i="3"/>
  <c r="S33" i="3" s="1"/>
  <c r="H34" i="3"/>
  <c r="S34" i="3" s="1"/>
  <c r="H35" i="3"/>
  <c r="S35" i="3" s="1"/>
  <c r="H36" i="3"/>
  <c r="H37" i="3"/>
  <c r="S37" i="3" s="1"/>
  <c r="H6" i="3"/>
  <c r="S6" i="3" s="1"/>
  <c r="H7" i="3"/>
  <c r="S7" i="3" s="1"/>
  <c r="H8" i="3"/>
  <c r="S8" i="3" s="1"/>
  <c r="H9" i="3"/>
  <c r="S9" i="3" s="1"/>
  <c r="H10" i="3"/>
  <c r="S10" i="3" s="1"/>
  <c r="H11" i="3"/>
  <c r="S11" i="3" s="1"/>
  <c r="H5" i="3"/>
  <c r="H15" i="3"/>
  <c r="S15" i="3" s="1"/>
  <c r="H14" i="3"/>
  <c r="S14" i="3" s="1"/>
  <c r="H13" i="3"/>
  <c r="S13" i="3" s="1"/>
  <c r="T4" i="1"/>
  <c r="T5" i="1"/>
  <c r="T8" i="1"/>
  <c r="T11" i="1"/>
  <c r="T13" i="1"/>
  <c r="T14" i="1"/>
  <c r="T15" i="1"/>
  <c r="T16" i="1"/>
  <c r="T17" i="1"/>
  <c r="T18" i="1"/>
  <c r="T19" i="1"/>
  <c r="T10" i="1"/>
  <c r="L4" i="2" l="1"/>
  <c r="S5" i="3"/>
  <c r="C4" i="4"/>
  <c r="AK4" i="4" s="1"/>
  <c r="L38" i="3"/>
  <c r="K10" i="4"/>
  <c r="AK10" i="4" s="1"/>
  <c r="I38" i="3"/>
  <c r="O20" i="1"/>
  <c r="H12" i="3"/>
  <c r="S12" i="3" s="1"/>
  <c r="K4" i="3"/>
  <c r="L44" i="2" l="1"/>
  <c r="N3" i="4"/>
  <c r="K6" i="4"/>
  <c r="T9" i="1"/>
  <c r="P20" i="1"/>
  <c r="T20" i="1" s="1"/>
  <c r="L6" i="36" s="1"/>
  <c r="H4" i="3"/>
  <c r="L20" i="36" l="1"/>
  <c r="L7" i="36"/>
  <c r="L28" i="36"/>
  <c r="L29" i="36" s="1"/>
  <c r="N14" i="36"/>
  <c r="M30" i="36"/>
  <c r="M29" i="36" s="1"/>
  <c r="N43" i="4"/>
  <c r="K3" i="4"/>
  <c r="K43" i="4" s="1"/>
  <c r="S4" i="3"/>
  <c r="H6" i="2"/>
  <c r="S6" i="2" s="1"/>
  <c r="H15" i="2"/>
  <c r="S15" i="2" s="1"/>
  <c r="H16" i="2"/>
  <c r="S16" i="2" s="1"/>
  <c r="H12" i="2"/>
  <c r="S12" i="2" s="1"/>
  <c r="H17" i="2"/>
  <c r="S17" i="2" s="1"/>
  <c r="H18" i="2"/>
  <c r="S18" i="2" s="1"/>
  <c r="H19" i="2"/>
  <c r="S19" i="2" s="1"/>
  <c r="H20" i="2"/>
  <c r="S20" i="2" s="1"/>
  <c r="H21" i="2"/>
  <c r="S21" i="2" s="1"/>
  <c r="H22" i="2"/>
  <c r="S22" i="2" s="1"/>
  <c r="H23" i="2"/>
  <c r="S23" i="2" s="1"/>
  <c r="H24" i="2"/>
  <c r="S24" i="2" s="1"/>
  <c r="H25" i="2"/>
  <c r="S25" i="2" s="1"/>
  <c r="H26" i="2"/>
  <c r="S26" i="2" s="1"/>
  <c r="H27" i="2"/>
  <c r="S27" i="2" s="1"/>
  <c r="H28" i="2"/>
  <c r="S28" i="2" s="1"/>
  <c r="H29" i="2"/>
  <c r="S29" i="2" s="1"/>
  <c r="H30" i="2"/>
  <c r="S30" i="2" s="1"/>
  <c r="H31" i="2"/>
  <c r="S31" i="2" s="1"/>
  <c r="H32" i="2"/>
  <c r="S32" i="2" s="1"/>
  <c r="H33" i="2"/>
  <c r="S33" i="2" s="1"/>
  <c r="H34" i="2"/>
  <c r="S34" i="2" s="1"/>
  <c r="H35" i="2"/>
  <c r="S35" i="2" s="1"/>
  <c r="H36" i="2"/>
  <c r="S36" i="2" s="1"/>
  <c r="H37" i="2"/>
  <c r="S37" i="2" s="1"/>
  <c r="H38" i="2"/>
  <c r="S38" i="2" s="1"/>
  <c r="H39" i="2"/>
  <c r="S39" i="2" s="1"/>
  <c r="H41" i="2"/>
  <c r="S41" i="2" s="1"/>
  <c r="H43" i="2"/>
  <c r="S43" i="2" s="1"/>
  <c r="J44" i="2"/>
  <c r="K13" i="2"/>
  <c r="H13" i="2" s="1"/>
  <c r="S13" i="2" s="1"/>
  <c r="H11" i="2"/>
  <c r="S11" i="2" s="1"/>
  <c r="H9" i="2"/>
  <c r="S9" i="2" s="1"/>
  <c r="S8" i="2"/>
  <c r="I40" i="2"/>
  <c r="L30" i="36" l="1"/>
  <c r="L31" i="36" s="1"/>
  <c r="M7" i="36"/>
  <c r="I4" i="2"/>
  <c r="H14" i="2"/>
  <c r="S14" i="2" s="1"/>
  <c r="H5" i="2"/>
  <c r="S5" i="2" s="1"/>
  <c r="H10" i="2"/>
  <c r="S10" i="2" s="1"/>
  <c r="I44" i="2" l="1"/>
  <c r="K40" i="2"/>
  <c r="H40" i="2" s="1"/>
  <c r="S40" i="2" s="1"/>
  <c r="H42" i="2"/>
  <c r="S42" i="2" s="1"/>
  <c r="K27" i="3"/>
  <c r="H30" i="3"/>
  <c r="S30" i="3" s="1"/>
  <c r="AC39" i="4"/>
  <c r="Z41" i="4"/>
  <c r="AK41" i="4" s="1"/>
  <c r="K4" i="2"/>
  <c r="H4" i="2" s="1"/>
  <c r="S4" i="2" s="1"/>
  <c r="H7" i="2"/>
  <c r="S7" i="2" s="1"/>
  <c r="H27" i="3" l="1"/>
  <c r="K38" i="3"/>
  <c r="AC43" i="4"/>
  <c r="Z39" i="4"/>
  <c r="K44" i="2"/>
  <c r="Z43" i="4" l="1"/>
  <c r="AK39" i="4"/>
  <c r="S27" i="3"/>
  <c r="H38" i="3"/>
  <c r="H44" i="2"/>
  <c r="H46" i="2" s="1"/>
  <c r="H47" i="2" l="1"/>
  <c r="S44" i="2"/>
  <c r="E38" i="3" l="1"/>
  <c r="D36" i="3"/>
  <c r="C36" i="3" s="1"/>
  <c r="S36" i="3" s="1"/>
  <c r="D38" i="3" l="1"/>
  <c r="C38" i="3"/>
  <c r="S38" i="3" s="1"/>
  <c r="C3" i="4" l="1"/>
  <c r="C43" i="4" s="1"/>
  <c r="D43" i="4"/>
  <c r="C6" i="4"/>
  <c r="AK6" i="4" s="1"/>
  <c r="AK3" i="4" s="1"/>
  <c r="AK43" i="4" s="1"/>
</calcChain>
</file>

<file path=xl/sharedStrings.xml><?xml version="1.0" encoding="utf-8"?>
<sst xmlns="http://schemas.openxmlformats.org/spreadsheetml/2006/main" count="3166" uniqueCount="1143">
  <si>
    <t>Государственные средства</t>
  </si>
  <si>
    <t>Частные средства</t>
  </si>
  <si>
    <t xml:space="preserve"> Прямые зарубежные содействия</t>
  </si>
  <si>
    <t>Всего</t>
  </si>
  <si>
    <t>FS.1</t>
  </si>
  <si>
    <t>FS.1.1</t>
  </si>
  <si>
    <t>FS.1.2</t>
  </si>
  <si>
    <t>FS.1.3</t>
  </si>
  <si>
    <t>FS.1.4</t>
  </si>
  <si>
    <t>FS.2</t>
  </si>
  <si>
    <t>FS.3</t>
  </si>
  <si>
    <t>FS.3.1</t>
  </si>
  <si>
    <t>FS.3.2</t>
  </si>
  <si>
    <t>FS.3.3</t>
  </si>
  <si>
    <t>FS.3.4</t>
  </si>
  <si>
    <t>FS.4</t>
  </si>
  <si>
    <t>FS.5</t>
  </si>
  <si>
    <t>FS.6.</t>
  </si>
  <si>
    <t>FS.7</t>
  </si>
  <si>
    <t>FS.7.1</t>
  </si>
  <si>
    <t>FS.7.2</t>
  </si>
  <si>
    <t>Трансферты из государственных доходов</t>
  </si>
  <si>
    <t xml:space="preserve">Средства из государственого бюджета </t>
  </si>
  <si>
    <t>Государственные трансферты за определённые группы населения</t>
  </si>
  <si>
    <t>Субсидии</t>
  </si>
  <si>
    <t>Прочие трансферты из государственных внутренних доходов</t>
  </si>
  <si>
    <t>Трансферты, выделенные государством из доходов иностранного происхождения</t>
  </si>
  <si>
    <t>Взносы на социальное страхование</t>
  </si>
  <si>
    <t>Взносы работников на социальное страхование</t>
  </si>
  <si>
    <t>Взносы работодателей на социальное страхование</t>
  </si>
  <si>
    <t>Взносы самозанятых на социальное страхование</t>
  </si>
  <si>
    <t>Прочие взносы на на социальное страхование</t>
  </si>
  <si>
    <t>Обязательная предоплата (кроме FS.3)</t>
  </si>
  <si>
    <t>Добровольное страхование</t>
  </si>
  <si>
    <t>Прочие национальные доходы</t>
  </si>
  <si>
    <t>Прямые зарубежные трансферты</t>
  </si>
  <si>
    <t>Прямые зарубежные финансовые трансферты</t>
  </si>
  <si>
    <t>Прямая иностранная помощь в натуральной форме</t>
  </si>
  <si>
    <t xml:space="preserve">HF.1 </t>
  </si>
  <si>
    <t>Схемы государственного финансирования и финансирования на основе обязательных отчисленией</t>
  </si>
  <si>
    <t xml:space="preserve">HF.1.1 </t>
  </si>
  <si>
    <t>Государственные схемы</t>
  </si>
  <si>
    <t>HF.1.2/HF.1.3</t>
  </si>
  <si>
    <t>Схемы обязательного медицинского страхования на основе взносов/ОМСС</t>
  </si>
  <si>
    <t xml:space="preserve">HF.2 </t>
  </si>
  <si>
    <t xml:space="preserve">Схемы добровольных медицинских взносов  </t>
  </si>
  <si>
    <t xml:space="preserve">HF.2.1 </t>
  </si>
  <si>
    <t>Схемы добровольного медицинского страхования</t>
  </si>
  <si>
    <t>HF.2.2</t>
  </si>
  <si>
    <t>Схемы финансирования некоммерческих организаций</t>
  </si>
  <si>
    <t xml:space="preserve">HF.2.3 </t>
  </si>
  <si>
    <t>Схемы финансирования предприятий</t>
  </si>
  <si>
    <t xml:space="preserve">HF.3 </t>
  </si>
  <si>
    <t>Частные расходы домохозяйств</t>
  </si>
  <si>
    <t>HF.3.1</t>
  </si>
  <si>
    <t>Выплаты из кармана, за исключением разделения затрат</t>
  </si>
  <si>
    <t>HF.3.2</t>
  </si>
  <si>
    <t>Разделение затрат с плательщиками, являющимися третьей стороной</t>
  </si>
  <si>
    <t xml:space="preserve">HF.4 </t>
  </si>
  <si>
    <t xml:space="preserve">Международные схемы финансирования </t>
  </si>
  <si>
    <t>HF.4.1</t>
  </si>
  <si>
    <t>Обязательные схемы (нерезидентские)</t>
  </si>
  <si>
    <t xml:space="preserve">HF.4.2 </t>
  </si>
  <si>
    <t>Добровольные схемы (нерезидентские)</t>
  </si>
  <si>
    <t>HF.0</t>
  </si>
  <si>
    <t>Неустановленные схемы финансирования</t>
  </si>
  <si>
    <t>ВСЕГО</t>
  </si>
  <si>
    <t>Государственный сектор</t>
  </si>
  <si>
    <t>Негосударственный сектор</t>
  </si>
  <si>
    <t>Внешние источники финансирования</t>
  </si>
  <si>
    <t>Добровольные Схемы(нерезидентские)</t>
  </si>
  <si>
    <t xml:space="preserve">HC.1 </t>
  </si>
  <si>
    <t>Услуги лечения</t>
  </si>
  <si>
    <t>HC.2</t>
  </si>
  <si>
    <t>Реабилитационное лечение</t>
  </si>
  <si>
    <t>HC.1.1</t>
  </si>
  <si>
    <t>Медицинские услуги на стационарном уровне</t>
  </si>
  <si>
    <t xml:space="preserve">HC.2.1 </t>
  </si>
  <si>
    <t>Реабилитационное лечение в стационаре</t>
  </si>
  <si>
    <t>HC.1.2</t>
  </si>
  <si>
    <t>Лечение в дневном стационаре</t>
  </si>
  <si>
    <t>HC.2.2</t>
  </si>
  <si>
    <t>Дневная реабилитационная помощь</t>
  </si>
  <si>
    <t xml:space="preserve">HC.1.3 </t>
  </si>
  <si>
    <t>Амбулаторное лечение</t>
  </si>
  <si>
    <t>HC.1.3.1</t>
  </si>
  <si>
    <t>Основные медицинские услуги на амбулаторном уровне</t>
  </si>
  <si>
    <t>HC.1.3.2</t>
  </si>
  <si>
    <t>Амбулаторное стоматологическое лечение</t>
  </si>
  <si>
    <t>HC.1.3.3</t>
  </si>
  <si>
    <t>Специализированное амбулаторное лечение</t>
  </si>
  <si>
    <t>HC.1.3.9</t>
  </si>
  <si>
    <t>Прочие иные виды амбулаторных лечебных услуг, не поименованные отдельно</t>
  </si>
  <si>
    <t>HC.2.3</t>
  </si>
  <si>
    <t>Амбулаторная реабилитационная помощь</t>
  </si>
  <si>
    <t>HC.1.4</t>
  </si>
  <si>
    <t>Домашний лечебный уход</t>
  </si>
  <si>
    <t>HC.2.4</t>
  </si>
  <si>
    <t>Реабилитационная помощь на дому</t>
  </si>
  <si>
    <t xml:space="preserve">HC.3 </t>
  </si>
  <si>
    <t>Долгосрочный медицинский уход</t>
  </si>
  <si>
    <t>HC.3.1</t>
  </si>
  <si>
    <t>Стационарная долгосрочная помощь (медицинская)</t>
  </si>
  <si>
    <t>HC.3.2</t>
  </si>
  <si>
    <t>Дневные случаи долгосрочной помощи (медицинские)</t>
  </si>
  <si>
    <t>HC.3.3</t>
  </si>
  <si>
    <t>Амбулаторная долгосрочная помощь (медицинская)</t>
  </si>
  <si>
    <t>HC.3.4</t>
  </si>
  <si>
    <t>Долгосрочная помощь (медицинская) на дому</t>
  </si>
  <si>
    <t xml:space="preserve">HC.4 </t>
  </si>
  <si>
    <t>Вспомогательные услуги</t>
  </si>
  <si>
    <t>HC.4.1</t>
  </si>
  <si>
    <t>Лабораторные услуги</t>
  </si>
  <si>
    <t>HC.4.2</t>
  </si>
  <si>
    <t>Диагностические услуги</t>
  </si>
  <si>
    <t>HC.4.3</t>
  </si>
  <si>
    <t>Транспортировка пациентов</t>
  </si>
  <si>
    <t xml:space="preserve">HC.5 </t>
  </si>
  <si>
    <t>Предоставление медицинских товаров</t>
  </si>
  <si>
    <t xml:space="preserve">HC.5.1 </t>
  </si>
  <si>
    <t>Фармацевтические и прочие медицинские товары недлительного пользования</t>
  </si>
  <si>
    <t>HC.5.1.1</t>
  </si>
  <si>
    <t>Лекарства, отпускаемые по рецепту</t>
  </si>
  <si>
    <t>HC.5.1.2</t>
  </si>
  <si>
    <t>Лекарства, отпускаемые без рецепта</t>
  </si>
  <si>
    <t>HC.5.1.3</t>
  </si>
  <si>
    <t>Прочие медицинские товары недлительного пользования</t>
  </si>
  <si>
    <t xml:space="preserve">HC.5.2 </t>
  </si>
  <si>
    <t>Терапевтические приборы и прочие медицинские товары длительного пользования</t>
  </si>
  <si>
    <t xml:space="preserve">HC.6 </t>
  </si>
  <si>
    <t>Профилактические услуги</t>
  </si>
  <si>
    <t>HC.6.1</t>
  </si>
  <si>
    <t>Информационная, образовательная и консультационная программы</t>
  </si>
  <si>
    <t>HC.6.2</t>
  </si>
  <si>
    <t>Программы иммунизации</t>
  </si>
  <si>
    <t>HC.6.3</t>
  </si>
  <si>
    <t>Программы по обнаружению заболеваний на ранних стадиях/скрининг</t>
  </si>
  <si>
    <t>HC.6.4</t>
  </si>
  <si>
    <t>Программа мониторинга состояния здоровья</t>
  </si>
  <si>
    <t>HC.6.5</t>
  </si>
  <si>
    <t xml:space="preserve">Программы надзора над инфекционными и не инфекционными заболеваниями, травмами и воздействием на среду здоровья </t>
  </si>
  <si>
    <t>HC.6.6</t>
  </si>
  <si>
    <t>Программы подготовки к стихийным бедствиям и реагированию на чрезвычайные ситуации</t>
  </si>
  <si>
    <t xml:space="preserve">HC.7 </t>
  </si>
  <si>
    <t xml:space="preserve">Администрирование, система здравоохранения и финансовое администрирование </t>
  </si>
  <si>
    <t xml:space="preserve">HC.7.1 </t>
  </si>
  <si>
    <t>HC.7.2</t>
  </si>
  <si>
    <t>Администрирование финансирования здравоохранения</t>
  </si>
  <si>
    <t xml:space="preserve">HC.0 </t>
  </si>
  <si>
    <t>Прочие медицинские услуги</t>
  </si>
  <si>
    <t xml:space="preserve">Внешние источники финансирования </t>
  </si>
  <si>
    <t xml:space="preserve">HP.1 </t>
  </si>
  <si>
    <t>Больницы общего профиля</t>
  </si>
  <si>
    <t xml:space="preserve">HP.1.1 </t>
  </si>
  <si>
    <t xml:space="preserve">HP.1.2 </t>
  </si>
  <si>
    <t>Психиатрические больницы и больницы для лечения алкогольной или наркотической зависимости</t>
  </si>
  <si>
    <t xml:space="preserve">HP.1.3 </t>
  </si>
  <si>
    <t>Специализированные больницы (кроме психиатрических больниц для лечения алкогольной или наркотической зависимости)</t>
  </si>
  <si>
    <t xml:space="preserve">HP.2 </t>
  </si>
  <si>
    <t>Учреждения длительного ухода</t>
  </si>
  <si>
    <t>Учреждения длительного сестринского ухода</t>
  </si>
  <si>
    <t>HP.2.2</t>
  </si>
  <si>
    <t>Учреждения для душевнобольных и наркозависимых</t>
  </si>
  <si>
    <t xml:space="preserve">HP.2.9 </t>
  </si>
  <si>
    <t>Другие учреждения длительного ухода</t>
  </si>
  <si>
    <t>HP.3</t>
  </si>
  <si>
    <t>Поставщики амбулаторных медицинских услуг</t>
  </si>
  <si>
    <t xml:space="preserve">HP.3.1 </t>
  </si>
  <si>
    <t>Лечебная практика</t>
  </si>
  <si>
    <t xml:space="preserve">HP.3.2 </t>
  </si>
  <si>
    <t>Стоматологические поликлиники/кабинеты</t>
  </si>
  <si>
    <t xml:space="preserve">HP.3.3 </t>
  </si>
  <si>
    <t>Кабинеты других специалистов</t>
  </si>
  <si>
    <t xml:space="preserve">HP.3.4 </t>
  </si>
  <si>
    <t>Центры амбулаторного лечения</t>
  </si>
  <si>
    <t>HP.3.5</t>
  </si>
  <si>
    <t>Поставщики медицинских услуг на дому</t>
  </si>
  <si>
    <t xml:space="preserve">HP.4 </t>
  </si>
  <si>
    <t>Организации, предоставляющие дополнительные услуги</t>
  </si>
  <si>
    <t xml:space="preserve">HP.4.1 </t>
  </si>
  <si>
    <t>Организации, предоставляющие услуги по транспортации пациентов и спасению жизни пациента в чрезвычайных ситуациях</t>
  </si>
  <si>
    <t>HP.4.2</t>
  </si>
  <si>
    <t>Медицинские и диагностические лаборатории</t>
  </si>
  <si>
    <t>Прочие поставщики вспомогательных услуг</t>
  </si>
  <si>
    <t xml:space="preserve">HP.5 </t>
  </si>
  <si>
    <t>Поставщики и розничные продавцы медицинских товаров</t>
  </si>
  <si>
    <t xml:space="preserve">HP.5.1 </t>
  </si>
  <si>
    <t>Аптеки</t>
  </si>
  <si>
    <t xml:space="preserve">HP.5.2 </t>
  </si>
  <si>
    <t>Организации розничных продаж и прочие поставщики медицинских товаров длительного пользования и медицинских приборов</t>
  </si>
  <si>
    <t>HP.5.9</t>
  </si>
  <si>
    <t>Все прочие незначительные продавцы и иные поставщики лекарственных средств и товаров медицинского назначения</t>
  </si>
  <si>
    <t xml:space="preserve">HP.6 </t>
  </si>
  <si>
    <t>Организации, оказывающие профилактические услуги</t>
  </si>
  <si>
    <t xml:space="preserve">HP.7 </t>
  </si>
  <si>
    <t xml:space="preserve">Организации управления здравоохранением </t>
  </si>
  <si>
    <t xml:space="preserve">HP.7.1 </t>
  </si>
  <si>
    <t>Государственные учреждения управления здравоохранением</t>
  </si>
  <si>
    <t>HP.7.2</t>
  </si>
  <si>
    <t>Агенства социального медицинского страхования</t>
  </si>
  <si>
    <t>HP.7.3</t>
  </si>
  <si>
    <t xml:space="preserve">Управление частного страхования здравоохранения </t>
  </si>
  <si>
    <t>HP.7.9</t>
  </si>
  <si>
    <t>Прочие административные органы здравоохранения</t>
  </si>
  <si>
    <t xml:space="preserve">HP.8 </t>
  </si>
  <si>
    <t>Прочие сектора экономики</t>
  </si>
  <si>
    <t>HP.8.1</t>
  </si>
  <si>
    <t>Домохозяйства как поставщики медицинских услуг на дому</t>
  </si>
  <si>
    <t xml:space="preserve">HP.8.2 </t>
  </si>
  <si>
    <t>Все прочие предприятия как организации, предоставляющие вторичную медицинскую помощь</t>
  </si>
  <si>
    <t xml:space="preserve">HP.8.9 </t>
  </si>
  <si>
    <t>Прочие предприятия</t>
  </si>
  <si>
    <t xml:space="preserve">HP.9 </t>
  </si>
  <si>
    <t>Остальной мир</t>
  </si>
  <si>
    <t>HP.0</t>
  </si>
  <si>
    <t>Неустановленные провайдеры медицинских услуг</t>
  </si>
  <si>
    <t>HP.2.1</t>
  </si>
  <si>
    <t xml:space="preserve">HP.3 </t>
  </si>
  <si>
    <t xml:space="preserve">HP.4.9 </t>
  </si>
  <si>
    <t>Больничные организации</t>
  </si>
  <si>
    <t>Прочие организации, предоставляющие дополнительные услуги</t>
  </si>
  <si>
    <t>Прочие административные органы здравоохрнения</t>
  </si>
  <si>
    <t>Программы обнаружение заболеваний на ранних стадиях/скрининг</t>
  </si>
  <si>
    <t xml:space="preserve">Программы надзора над инфекционными и не инфекционными заболеваниями, травмами и воздействие на среду здоровья </t>
  </si>
  <si>
    <t>Итого</t>
  </si>
  <si>
    <t>HF.1.1.1</t>
  </si>
  <si>
    <t>HF.1.1.2</t>
  </si>
  <si>
    <t>Республиканский бюджет</t>
  </si>
  <si>
    <t>Местный бюджет</t>
  </si>
  <si>
    <t>Коды по ССЗ 2011</t>
  </si>
  <si>
    <t> Наименование расходов</t>
  </si>
  <si>
    <t>FP. 1</t>
  </si>
  <si>
    <t>Компенсационные расходы работникам</t>
  </si>
  <si>
    <t>FP. 1.1</t>
  </si>
  <si>
    <t>Заработная плата</t>
  </si>
  <si>
    <t>FP. 1.2</t>
  </si>
  <si>
    <t>Социальные выплаты</t>
  </si>
  <si>
    <t>FP. 1.3</t>
  </si>
  <si>
    <t>Все прочие расходы, связанные с работниками</t>
  </si>
  <si>
    <t>FP. 3</t>
  </si>
  <si>
    <t>Материалы и услуги</t>
  </si>
  <si>
    <t>FP. 3.2</t>
  </si>
  <si>
    <t>Товары здравоохранения</t>
  </si>
  <si>
    <t>FP. 3.3</t>
  </si>
  <si>
    <t>Услуги не связанные со здравоохранением</t>
  </si>
  <si>
    <t>FP. 3.4</t>
  </si>
  <si>
    <t>Товары не связанные со здравоохранением</t>
  </si>
  <si>
    <t>FP. 4</t>
  </si>
  <si>
    <t>Потребление основного капитала</t>
  </si>
  <si>
    <t>FP. 5</t>
  </si>
  <si>
    <t>Прочие расходы, затраченные на "входы"</t>
  </si>
  <si>
    <t>FP. 5.1</t>
  </si>
  <si>
    <t>Налоги</t>
  </si>
  <si>
    <t>FP. 5.2</t>
  </si>
  <si>
    <t>Прочие расходы</t>
  </si>
  <si>
    <t>Текущие расходы</t>
  </si>
  <si>
    <t>Республиканский уровень</t>
  </si>
  <si>
    <t>Местный уровень</t>
  </si>
  <si>
    <t>Основные показатели расходов на здравоохранение в динамике</t>
  </si>
  <si>
    <t>ВВП в тыс. тенге</t>
  </si>
  <si>
    <t>Общие расходы</t>
  </si>
  <si>
    <t>Капитальные затраты</t>
  </si>
  <si>
    <t>Общие гос расходы</t>
  </si>
  <si>
    <t>Гос расходы</t>
  </si>
  <si>
    <t>частные расходы</t>
  </si>
  <si>
    <t>ДМС + предприятия</t>
  </si>
  <si>
    <t>Прямые платежи</t>
  </si>
  <si>
    <t>Донорские расходы</t>
  </si>
  <si>
    <t>ТРЗ от ВВП</t>
  </si>
  <si>
    <t>ОРЗ от ВВП в %</t>
  </si>
  <si>
    <t>гос. расходы в % от ВВП</t>
  </si>
  <si>
    <t>частные расходы в % от ВВП</t>
  </si>
  <si>
    <t>Население в тыс. человек</t>
  </si>
  <si>
    <t>Курс доллара</t>
  </si>
  <si>
    <t>ТРЗ per capita в тг.</t>
  </si>
  <si>
    <t>в $</t>
  </si>
  <si>
    <t>ОРЗ per capita в тг.</t>
  </si>
  <si>
    <t>Доли гос расходов от гос бюджета</t>
  </si>
  <si>
    <t>Прочие учреждения интернатного типа с долгосрочным уходом</t>
  </si>
  <si>
    <t>Сводный отчет о страховых выплатах</t>
  </si>
  <si>
    <t>по страховым (перестраховочным) организациям Республики Казахстан</t>
  </si>
  <si>
    <t>по состоянию на 01.01.2020 года</t>
  </si>
  <si>
    <t>(в тысячах тенге)</t>
  </si>
  <si>
    <t xml:space="preserve">№ </t>
  </si>
  <si>
    <t>Наименование классов страхования</t>
  </si>
  <si>
    <t xml:space="preserve">Расходы по осуществлению страховых выплат </t>
  </si>
  <si>
    <t>Расходы по осуществлению страховых выплат по договорам, принятым на  перестрахование</t>
  </si>
  <si>
    <t>Количество заявленных претензий</t>
  </si>
  <si>
    <t>Количество страховых выплат</t>
  </si>
  <si>
    <t>Возмещение по регрессному требованию</t>
  </si>
  <si>
    <t>Возмещение расходов по рискам, переданным на перестрахование</t>
  </si>
  <si>
    <t>Чистые расходы по осуществлению страховых выплат</t>
  </si>
  <si>
    <t>Расходы по урегулированию страховых  убытков</t>
  </si>
  <si>
    <t>всего</t>
  </si>
  <si>
    <t>в том числе возмещение, переданное перестраховщику по регрессу</t>
  </si>
  <si>
    <t xml:space="preserve">в том числе </t>
  </si>
  <si>
    <t>от резидентов</t>
  </si>
  <si>
    <t>от нерезидентов</t>
  </si>
  <si>
    <t>1</t>
  </si>
  <si>
    <t>Обязательное страхование</t>
  </si>
  <si>
    <t>гражданско-правовая ответственность владельцев транспортных средств</t>
  </si>
  <si>
    <t>гражданско-правовая ответственность перевозчика перед пассажирами</t>
  </si>
  <si>
    <t>страхование в растениеводстве</t>
  </si>
  <si>
    <t>страхование гражданско-правовой ответственности частных нотариусов</t>
  </si>
  <si>
    <t>экологическое страхование</t>
  </si>
  <si>
    <t>гражданско-правовая ответственность аудиторских организаций</t>
  </si>
  <si>
    <t>страхование туриста</t>
  </si>
  <si>
    <t>гражданско-правовая ответственность владельцев объектов, деятельность которых связана с опасностью причинения вреда третьим лицам</t>
  </si>
  <si>
    <t>страхование работника от несчастных случаев при исполнении им трудовых (служебных) обязанностей</t>
  </si>
  <si>
    <t>иные виды (классы) страхования</t>
  </si>
  <si>
    <t>Добровольное личное страхование</t>
  </si>
  <si>
    <t>страхование жизни</t>
  </si>
  <si>
    <t>аннуитетное страхование, в том числе</t>
  </si>
  <si>
    <t>2.2.1</t>
  </si>
  <si>
    <t>договоры пенсионного аннуитета</t>
  </si>
  <si>
    <t>2.2.2</t>
  </si>
  <si>
    <t>договоры аннуитета</t>
  </si>
  <si>
    <t>2.2.3</t>
  </si>
  <si>
    <t>иные виды аннуитетного страхования</t>
  </si>
  <si>
    <t>страхование от несчастных случаев</t>
  </si>
  <si>
    <t>страхование на случай болезни, в том числе:</t>
  </si>
  <si>
    <t>2.4.1</t>
  </si>
  <si>
    <t>выезжающие за рубеж</t>
  </si>
  <si>
    <t>Добровольное имущественное страхование</t>
  </si>
  <si>
    <t>страхование автомобильного транспорта</t>
  </si>
  <si>
    <t>страхование железнодорожного транспорта</t>
  </si>
  <si>
    <t>страхование воздушного транспорта</t>
  </si>
  <si>
    <t>страхование водного транспорта</t>
  </si>
  <si>
    <t>страхование космических объектов</t>
  </si>
  <si>
    <t>страхование грузов</t>
  </si>
  <si>
    <t>страхование имущества от ущерба, за исключением классов, указанных в строках 3.1-3.6 настоящей Формы</t>
  </si>
  <si>
    <t>страхование гражданско-правовой ответственности владельцев автомобильного транспорта</t>
  </si>
  <si>
    <t>страхование гражданско-правовой ответственности владельцев воздушного транспорта</t>
  </si>
  <si>
    <t>страхование гражданско-правовой ответственности владельцев водного транспорта</t>
  </si>
  <si>
    <t>страхование гражданско-правовой ответственности владельцев космических объектов</t>
  </si>
  <si>
    <t>страхование профессиональной ответственности</t>
  </si>
  <si>
    <t>страхование гражданско-правовой ответственности, за исключением классов, указанных в строках 3.8-3.12 настоящей Формы</t>
  </si>
  <si>
    <t>страхование займов</t>
  </si>
  <si>
    <t>ипотечное страхование</t>
  </si>
  <si>
    <t>страхование гарантий и поручительств</t>
  </si>
  <si>
    <t>страхование от прочих финансовых убытков</t>
  </si>
  <si>
    <t>страхование убытков финансовых организаций за исключением классов, указанных в строках 3.14-3.17 настоящей Формы</t>
  </si>
  <si>
    <t>титульное страхование</t>
  </si>
  <si>
    <t>страхование судебных расходов</t>
  </si>
  <si>
    <t xml:space="preserve"> </t>
  </si>
  <si>
    <t>Сводный отчет о страховых премиях</t>
  </si>
  <si>
    <t>№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</si>
  <si>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</si>
  <si>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</si>
  <si>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</si>
  <si>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Изменение активов перестрахования в резерве незаработанной премии</t>
  </si>
  <si>
    <t>в том числе</t>
  </si>
  <si>
    <t>резиденту</t>
  </si>
  <si>
    <t>нерезиденту</t>
  </si>
  <si>
    <r>
      <t>Чистая сумма</t>
    </r>
    <r>
      <rPr>
        <b/>
        <sz val="11"/>
        <rFont val="Cambria"/>
        <family val="1"/>
        <charset val="204"/>
      </rPr>
      <t xml:space="preserve"> </t>
    </r>
    <r>
      <rPr>
        <b/>
        <sz val="11"/>
        <color indexed="8"/>
        <rFont val="Cambria"/>
        <family val="1"/>
        <charset val="204"/>
      </rPr>
      <t>страховых</t>
    </r>
    <r>
      <rPr>
        <b/>
        <sz val="11"/>
        <rFont val="Cambria"/>
        <family val="1"/>
        <charset val="204"/>
      </rPr>
      <t xml:space="preserve"> </t>
    </r>
    <r>
      <rPr>
        <b/>
        <sz val="11"/>
        <color indexed="8"/>
        <rFont val="Cambria"/>
        <family val="1"/>
        <charset val="204"/>
      </rPr>
      <t>премий</t>
    </r>
  </si>
  <si>
    <r>
      <t>Изменение</t>
    </r>
    <r>
      <rPr>
        <b/>
        <sz val="11"/>
        <rFont val="Cambria"/>
        <family val="1"/>
        <charset val="204"/>
      </rPr>
      <t xml:space="preserve"> </t>
    </r>
    <r>
      <rPr>
        <b/>
        <sz val="11"/>
        <color indexed="8"/>
        <rFont val="Cambria"/>
        <family val="1"/>
        <charset val="204"/>
      </rPr>
      <t>резерва</t>
    </r>
    <r>
      <rPr>
        <b/>
        <sz val="11"/>
        <rFont val="Cambria"/>
        <family val="1"/>
        <charset val="204"/>
      </rPr>
      <t xml:space="preserve"> </t>
    </r>
    <r>
      <rPr>
        <b/>
        <sz val="11"/>
        <color indexed="8"/>
        <rFont val="Cambria"/>
        <family val="1"/>
        <charset val="204"/>
      </rPr>
      <t>незаработанной</t>
    </r>
    <r>
      <rPr>
        <b/>
        <sz val="11"/>
        <rFont val="Cambria"/>
        <family val="1"/>
        <charset val="204"/>
      </rPr>
      <t xml:space="preserve"> </t>
    </r>
    <r>
      <rPr>
        <b/>
        <sz val="11"/>
        <color indexed="8"/>
        <rFont val="Cambria"/>
        <family val="1"/>
        <charset val="204"/>
      </rPr>
      <t>премии</t>
    </r>
  </si>
  <si>
    <r>
      <t>Чистая</t>
    </r>
    <r>
      <rPr>
        <b/>
        <sz val="11"/>
        <rFont val="Cambria"/>
        <family val="1"/>
        <charset val="204"/>
      </rPr>
      <t xml:space="preserve"> </t>
    </r>
    <r>
      <rPr>
        <b/>
        <sz val="11"/>
        <color indexed="8"/>
        <rFont val="Cambria"/>
        <family val="1"/>
        <charset val="204"/>
      </rPr>
      <t>сумма</t>
    </r>
    <r>
      <rPr>
        <b/>
        <sz val="11"/>
        <rFont val="Cambria"/>
        <family val="1"/>
        <charset val="204"/>
      </rPr>
      <t xml:space="preserve"> </t>
    </r>
    <r>
      <rPr>
        <b/>
        <sz val="11"/>
        <color indexed="8"/>
        <rFont val="Cambria"/>
        <family val="1"/>
        <charset val="204"/>
      </rPr>
      <t>заработанных</t>
    </r>
    <r>
      <rPr>
        <b/>
        <sz val="11"/>
        <rFont val="Cambria"/>
        <family val="1"/>
        <charset val="204"/>
      </rPr>
      <t xml:space="preserve"> </t>
    </r>
    <r>
      <rPr>
        <b/>
        <sz val="11"/>
        <color indexed="8"/>
        <rFont val="Cambria"/>
        <family val="1"/>
        <charset val="204"/>
      </rPr>
      <t>страховых</t>
    </r>
    <r>
      <rPr>
        <b/>
        <sz val="11"/>
        <rFont val="Cambria"/>
        <family val="1"/>
        <charset val="204"/>
      </rPr>
      <t xml:space="preserve"> </t>
    </r>
    <r>
      <rPr>
        <b/>
        <sz val="11"/>
        <color indexed="8"/>
        <rFont val="Cambria"/>
        <family val="1"/>
        <charset val="204"/>
      </rPr>
      <t>премий</t>
    </r>
  </si>
  <si>
    <r>
      <t>от</t>
    </r>
    <r>
      <rPr>
        <b/>
        <sz val="11"/>
        <rFont val="Cambria"/>
        <family val="1"/>
        <charset val="204"/>
      </rPr>
      <t xml:space="preserve"> </t>
    </r>
    <r>
      <rPr>
        <b/>
        <sz val="11"/>
        <color indexed="8"/>
        <rFont val="Cambria"/>
        <family val="1"/>
        <charset val="204"/>
      </rPr>
      <t>резидента</t>
    </r>
  </si>
  <si>
    <r>
      <t>от</t>
    </r>
    <r>
      <rPr>
        <b/>
        <sz val="11"/>
        <rFont val="Cambria"/>
        <family val="1"/>
        <charset val="204"/>
      </rPr>
      <t xml:space="preserve"> </t>
    </r>
    <r>
      <rPr>
        <b/>
        <sz val="11"/>
        <color indexed="8"/>
        <rFont val="Cambria"/>
        <family val="1"/>
        <charset val="204"/>
      </rPr>
      <t>нерезидента</t>
    </r>
  </si>
  <si>
    <t xml:space="preserve">1.7 Үй шаруашылықтарының денсаулық сақтау саласындағы шығыстары </t>
  </si>
  <si>
    <t xml:space="preserve">Расходы домашних хозяйств  на здравоохранение </t>
  </si>
  <si>
    <t>тоқсандағы орташа үй шаруашылығына шаққанда, теңге</t>
  </si>
  <si>
    <t xml:space="preserve">в среднем на домашнее хозяйство в квартал, тенге </t>
  </si>
  <si>
    <t xml:space="preserve">Республика бойынша - 
барлығы
По республике -
всего </t>
  </si>
  <si>
    <t>Оның ішінде
В том числе</t>
  </si>
  <si>
    <t>қалалық жер
городская местность</t>
  </si>
  <si>
    <t>ауылдық жер
сельская местность</t>
  </si>
  <si>
    <t>Денсаулық сақтау шығыстары - барлығы</t>
  </si>
  <si>
    <t>Расходы на здравоохранение - всего</t>
  </si>
  <si>
    <t>Фармацевтикалық өнімдер</t>
  </si>
  <si>
    <t>Фармацевтическая продукция</t>
  </si>
  <si>
    <t>Медициналық мақсаттағы өзге де  өнімдер</t>
  </si>
  <si>
    <t>Прочая продукция медицинского назначения</t>
  </si>
  <si>
    <t>Емдейтін жабдықтар мен аппараттар</t>
  </si>
  <si>
    <t>Лечебное оборудование и аппараты</t>
  </si>
  <si>
    <t>Медициналық қызметтер</t>
  </si>
  <si>
    <t xml:space="preserve">Медицинские услуги </t>
  </si>
  <si>
    <t>Стоматологиялық қызметтер</t>
  </si>
  <si>
    <t>Стоматологические услуги</t>
  </si>
  <si>
    <t>Парамедициналық қызметтер</t>
  </si>
  <si>
    <t>Парамедицинские услуги</t>
  </si>
  <si>
    <t>Ауруханалардың қызметтері</t>
  </si>
  <si>
    <t xml:space="preserve">Услуги больниц </t>
  </si>
  <si>
    <t>Денсаулық сақтауға арналған бейресми шығыстар</t>
  </si>
  <si>
    <t>Неформальные расходы на здравоохранение</t>
  </si>
  <si>
    <t>Объем оказанных услуг по основному виду деятельности, всего</t>
  </si>
  <si>
    <t>Оказано услуг в области здравоохранения, всего</t>
  </si>
  <si>
    <t>в том числе:</t>
  </si>
  <si>
    <t>Услуги больниц</t>
  </si>
  <si>
    <t>услуги хирургических отделений больниц</t>
  </si>
  <si>
    <t>услуги гинекологических отделений больниц и родильных домов</t>
  </si>
  <si>
    <t>услуги центров реабилитации</t>
  </si>
  <si>
    <t>услуги психиатрических больниц</t>
  </si>
  <si>
    <t>услуги больниц, предоставляемые под контролем врачей прочие</t>
  </si>
  <si>
    <t>услуги прочих больниц</t>
  </si>
  <si>
    <t>Услуги в области врачебной практики общей</t>
  </si>
  <si>
    <t>Услуги в области специальной врачебной практики</t>
  </si>
  <si>
    <t>Услуги в области стоматологии</t>
  </si>
  <si>
    <t>Услуги по охране здоровья человека прочие</t>
  </si>
  <si>
    <t>Оказано услуг в области предоставления социальных услуг с обеспечением проживания, всего</t>
  </si>
  <si>
    <t>Услуги по уходу за больными с обеспечением проживания</t>
  </si>
  <si>
    <t>Услуги, связанные с проживанием лиц с умственными или физическими недостатками, психическими заболеваниями и наркологическими расстройствами</t>
  </si>
  <si>
    <t>Услуги, связанные с проживанием, для престарелых и инвалидов</t>
  </si>
  <si>
    <t>Услуги, связанные с проживанием, прочие</t>
  </si>
  <si>
    <t>Оказано услуг в области предоставления социальных услуг без обеспечения проживания, всего</t>
  </si>
  <si>
    <t>Услуги, социальные без обеспечения проживания для престарелых и инвалидов</t>
  </si>
  <si>
    <t>Услуги по дневному уходу за детьми</t>
  </si>
  <si>
    <t>Услуги социальные без обеспечения проживания прочие, не включенные в другие группировки</t>
  </si>
  <si>
    <t>HC 1.1</t>
  </si>
  <si>
    <t>HP 1.1</t>
  </si>
  <si>
    <t>HC 2.1</t>
  </si>
  <si>
    <t>HC 1.3.1</t>
  </si>
  <si>
    <t>HP 3.1</t>
  </si>
  <si>
    <t>HC 1.3.3</t>
  </si>
  <si>
    <t>HP 3.3</t>
  </si>
  <si>
    <t>HC 1.3.2</t>
  </si>
  <si>
    <t>HP 3.2</t>
  </si>
  <si>
    <t>HC 1.3.9</t>
  </si>
  <si>
    <t>HC 3.1</t>
  </si>
  <si>
    <t>HP 2.1</t>
  </si>
  <si>
    <t>HP 2.2</t>
  </si>
  <si>
    <t>не исп в нсз</t>
  </si>
  <si>
    <t>HP 3.5</t>
  </si>
  <si>
    <t>Всего 2019</t>
  </si>
  <si>
    <t>население</t>
  </si>
  <si>
    <t>предприятия</t>
  </si>
  <si>
    <t>бюджет_x000D_</t>
  </si>
  <si>
    <t>больницы</t>
  </si>
  <si>
    <t>ОВП</t>
  </si>
  <si>
    <t>СВП</t>
  </si>
  <si>
    <t>стоматология</t>
  </si>
  <si>
    <t>Прочие</t>
  </si>
  <si>
    <t>Отнесение по категории поставщика (HP)</t>
  </si>
  <si>
    <t>3.1</t>
  </si>
  <si>
    <t>3.4</t>
  </si>
  <si>
    <t>3.2</t>
  </si>
  <si>
    <t>в соответствии с наименованием услуг</t>
  </si>
  <si>
    <t xml:space="preserve">средний размер домохозяйства </t>
  </si>
  <si>
    <t>население в 2018г. (тыс. чел)</t>
  </si>
  <si>
    <t>количество домохозяств (тыс.)</t>
  </si>
  <si>
    <t>НР 3.3</t>
  </si>
  <si>
    <t>НР 1.1</t>
  </si>
  <si>
    <t>Расходы на здравоохранение - всего за 2019 на одно домохозяйство</t>
  </si>
  <si>
    <t>Расходы на здравоохранение - всего в 2019</t>
  </si>
  <si>
    <t xml:space="preserve">Приложение </t>
  </si>
  <si>
    <t>Сводная нформация о расходах местных и республиканских бюджетов по 039 бюджетной программе "Оказание амбулаторно-поликлинических услуг и медицинских услуг субъектами сельского здравоохранения, за исключением оказываемой за счет средств республиканского бюджета, и оказание услуг Call-центрами" в разрезе форм помощи за 2019 год</t>
  </si>
  <si>
    <t>тыс.тенге</t>
  </si>
  <si>
    <t>Наименование</t>
  </si>
  <si>
    <t>Республиканский бюджет (ЦТТ)</t>
  </si>
  <si>
    <t>Скорректированный бюджет</t>
  </si>
  <si>
    <t>Исполнение</t>
  </si>
  <si>
    <t>Всего расходы, из них на:</t>
  </si>
  <si>
    <t>ПМСП</t>
  </si>
  <si>
    <t>КДП</t>
  </si>
  <si>
    <t>СКПН</t>
  </si>
  <si>
    <t>Скорая медицинская помощь</t>
  </si>
  <si>
    <t>ЗОЖ</t>
  </si>
  <si>
    <t>Наркология</t>
  </si>
  <si>
    <t>Кожно-венерологические услуги</t>
  </si>
  <si>
    <t>Травпункты</t>
  </si>
  <si>
    <t>Военкомат</t>
  </si>
  <si>
    <t>Реабилитация</t>
  </si>
  <si>
    <t>Инфекция</t>
  </si>
  <si>
    <t>Дорогостоящие услуги</t>
  </si>
  <si>
    <t>Лизинг</t>
  </si>
  <si>
    <t>Другие виды услуг *</t>
  </si>
  <si>
    <t xml:space="preserve">  </t>
  </si>
  <si>
    <t xml:space="preserve">Периодичность </t>
  </si>
  <si>
    <t xml:space="preserve">месячная </t>
  </si>
  <si>
    <t xml:space="preserve">Единица измерения </t>
  </si>
  <si>
    <t xml:space="preserve">тыс.тенге </t>
  </si>
  <si>
    <t xml:space="preserve">Коды бюджетной классификации </t>
  </si>
  <si>
    <t xml:space="preserve">Наименование </t>
  </si>
  <si>
    <t xml:space="preserve">Скорректированный бюджет на отчетный финансовый год </t>
  </si>
  <si>
    <t xml:space="preserve">Сводный план поступлений и финансирования по платежам, сводный план финансирования по обязательствам на отчетный период </t>
  </si>
  <si>
    <t xml:space="preserve">Принятые обязательства </t>
  </si>
  <si>
    <t xml:space="preserve">Неоплаченные обязательства </t>
  </si>
  <si>
    <t xml:space="preserve">Исполнение поступлениий бюджета и/или оплаченных обязательств по бюджетным программам (подпрограммам) </t>
  </si>
  <si>
    <t>Отклонение по платежам</t>
  </si>
  <si>
    <t>Отклонение по обязательствам</t>
  </si>
  <si>
    <t xml:space="preserve">Исп-е поступ-ий бюджета и/или оплач. обяз-в по бюдж. прогр. (подпрогр.)  к свод. плану  поступ-ий и финанс-ия  на отчет. период, % </t>
  </si>
  <si>
    <t xml:space="preserve">Исп-е поступ-ий бюджета и/или оплач. обяз-ва по бюдж. прогр. (подпрогр.) к исполняемому бюджету, % </t>
  </si>
  <si>
    <t xml:space="preserve">по платежам </t>
  </si>
  <si>
    <t xml:space="preserve">по обязательствам </t>
  </si>
  <si>
    <t xml:space="preserve">1 </t>
  </si>
  <si>
    <t>4-8</t>
  </si>
  <si>
    <t>5-6</t>
  </si>
  <si>
    <t>226</t>
  </si>
  <si>
    <t>Министерство здравоохранения Республики Казахстан</t>
  </si>
  <si>
    <t>001</t>
  </si>
  <si>
    <t>Формирование государственной политики в области здравоохранения</t>
  </si>
  <si>
    <t>100</t>
  </si>
  <si>
    <t>Обеспечение деятельности уполномоченного органа в области здравоохранения</t>
  </si>
  <si>
    <t>131</t>
  </si>
  <si>
    <t>Оплата труда технического персонала</t>
  </si>
  <si>
    <t>135</t>
  </si>
  <si>
    <t>Взносы работодателей по техническому персоналу</t>
  </si>
  <si>
    <t>136</t>
  </si>
  <si>
    <t>Командировки и служебные разъезды внутри страны технического персонала</t>
  </si>
  <si>
    <t>142</t>
  </si>
  <si>
    <t>Приобретение лекарственных средств и прочих изделий медицинского назначения</t>
  </si>
  <si>
    <t>159</t>
  </si>
  <si>
    <t>Оплата прочих услуг и работ</t>
  </si>
  <si>
    <t>165</t>
  </si>
  <si>
    <t>Исполнение исполнительных документов, судебных актов</t>
  </si>
  <si>
    <t>169</t>
  </si>
  <si>
    <t>Прочие текущие затраты</t>
  </si>
  <si>
    <t>322</t>
  </si>
  <si>
    <t>Трансферты физическим лицам</t>
  </si>
  <si>
    <t>414</t>
  </si>
  <si>
    <t>Приобретение машин, оборудования, инструментов, производственного и хозяйственного инвентаря</t>
  </si>
  <si>
    <t>103</t>
  </si>
  <si>
    <t>Проведение социологических, аналитических исследований и оказание консалтинговых услуг</t>
  </si>
  <si>
    <t>155</t>
  </si>
  <si>
    <t>Оплата услуг в рамках государственного социального заказа</t>
  </si>
  <si>
    <t>156</t>
  </si>
  <si>
    <t>Оплата консалтинговых услуг и исследований</t>
  </si>
  <si>
    <t>104</t>
  </si>
  <si>
    <t>Обеспечение функционирования информационных систем и информационно-техническое обеспечение государственного органа</t>
  </si>
  <si>
    <t>149</t>
  </si>
  <si>
    <t>Приобретение прочих запасов</t>
  </si>
  <si>
    <t>105</t>
  </si>
  <si>
    <t>Поддержка реформирования системы здравоохранения</t>
  </si>
  <si>
    <t>111</t>
  </si>
  <si>
    <t>Капитальные расходы Министерства здравоохранения Республики Казахстан</t>
  </si>
  <si>
    <t>412</t>
  </si>
  <si>
    <t>Приобретение помещений, зданий, сооружений, передаточных устройств</t>
  </si>
  <si>
    <t>416</t>
  </si>
  <si>
    <t>Приобретение нематериальных активов</t>
  </si>
  <si>
    <t>419</t>
  </si>
  <si>
    <t>Приобретение прочих основных средств</t>
  </si>
  <si>
    <t>123</t>
  </si>
  <si>
    <t>Текущие административные расходы</t>
  </si>
  <si>
    <t>Оплата труда</t>
  </si>
  <si>
    <t>112</t>
  </si>
  <si>
    <t>Дополнительные денежные выплаты</t>
  </si>
  <si>
    <t>113</t>
  </si>
  <si>
    <t>Компенсационные выплаты</t>
  </si>
  <si>
    <t>121</t>
  </si>
  <si>
    <t>Социальный налог</t>
  </si>
  <si>
    <t>122</t>
  </si>
  <si>
    <t>Социальные отчисления в Государственный фонд социального страхования</t>
  </si>
  <si>
    <t>Взносы на обязательное страхование</t>
  </si>
  <si>
    <t>124</t>
  </si>
  <si>
    <t>Отчисления на обязательное социальное медицинское страхование</t>
  </si>
  <si>
    <t>144</t>
  </si>
  <si>
    <t>Приобретение топлива, горюче-смазочных материалов</t>
  </si>
  <si>
    <t>151</t>
  </si>
  <si>
    <t>Оплата коммунальных услуг</t>
  </si>
  <si>
    <t>152</t>
  </si>
  <si>
    <t>Оплата услуг связи</t>
  </si>
  <si>
    <t>153</t>
  </si>
  <si>
    <t>Оплата транспортных услуг</t>
  </si>
  <si>
    <t>154</t>
  </si>
  <si>
    <t>Оплата аренды за помещение</t>
  </si>
  <si>
    <t>161</t>
  </si>
  <si>
    <t>Командировки и служебные разъезды внутри страны</t>
  </si>
  <si>
    <t>003</t>
  </si>
  <si>
    <t>Подготовка специалистов в организациях технического и профессионального, послесреднего образования и оказание социальной поддержки обучающимся</t>
  </si>
  <si>
    <t>324</t>
  </si>
  <si>
    <t>Стипендии</t>
  </si>
  <si>
    <t>005</t>
  </si>
  <si>
    <t>Повышение квалификации и переподготовка кадров организаций здравоохранения</t>
  </si>
  <si>
    <t>006</t>
  </si>
  <si>
    <t>Подготовка специалистов с высшим, послевузовским образованием и оказание социальной поддержки обучающимся</t>
  </si>
  <si>
    <t>013</t>
  </si>
  <si>
    <t>Прикладные научные исследования в области здравоохранения и санитарно-эпидемиологического благополучия населения</t>
  </si>
  <si>
    <t>020</t>
  </si>
  <si>
    <t>Реформирование системы здравоохранения</t>
  </si>
  <si>
    <t>024</t>
  </si>
  <si>
    <t>Целевой вклад в АОО «Назарбаев Университет»</t>
  </si>
  <si>
    <t>166</t>
  </si>
  <si>
    <t>Целевой вклад</t>
  </si>
  <si>
    <t>053</t>
  </si>
  <si>
    <t>Обеспечение хранения специального медицинского резерва и развитие инфраструктуры здравоохранения</t>
  </si>
  <si>
    <t>108</t>
  </si>
  <si>
    <t>Хранение специального медицинского резерва</t>
  </si>
  <si>
    <t>Капитальные расходы государственных организаций здравоохранения на республиканском уровне</t>
  </si>
  <si>
    <t>418</t>
  </si>
  <si>
    <t>Материально-техническое оснащение государственных предприятий</t>
  </si>
  <si>
    <t>Целевые трансферты на развитие областным бюджетам, бюджетам городов  республиканского значения, столицы на строительство, реконструкцию объектов здравоохранения и областному бюджету Алматинской области, бюджету города Алматы для сейсмоусиления объектов здравоохранения</t>
  </si>
  <si>
    <t>441</t>
  </si>
  <si>
    <t>Целевые трансферты на развитие другим уровням государственного управления</t>
  </si>
  <si>
    <t>114</t>
  </si>
  <si>
    <t>Строительство и реконструкция объектов здравоохранения на республиканском уровне</t>
  </si>
  <si>
    <t>431</t>
  </si>
  <si>
    <t>Строительство новых объектов и реконструкция имеющихся объектов</t>
  </si>
  <si>
    <t>115</t>
  </si>
  <si>
    <t>Целевые текущие трансферты областным бюджетам, бюджетам городов  республиканского значения, столицы на проведение медицинской организацией мероприятий, снижающих половое влечение, осуществляемых на основании решения суда</t>
  </si>
  <si>
    <t>339</t>
  </si>
  <si>
    <t>Текущие трансферты другим уровням государственного управления</t>
  </si>
  <si>
    <t>116</t>
  </si>
  <si>
    <t>Целевые текущие трансферты областным бюджетам, бюджетам городов республиканского значения, столицы на материально-техническое оснащение организаций здравоохранения на местном уровне</t>
  </si>
  <si>
    <t>117</t>
  </si>
  <si>
    <t>Целевые текущие трансферты областному бюджету Алматинской области на проведение капитального ремонта сейсмоусиляемых объектов здравоохранения</t>
  </si>
  <si>
    <t>061</t>
  </si>
  <si>
    <t>Социальное медицинское страхование: повышение доступности, качества, экономической эффективности и финансовой защиты</t>
  </si>
  <si>
    <t>004</t>
  </si>
  <si>
    <t>За счет внешних займов</t>
  </si>
  <si>
    <t>162</t>
  </si>
  <si>
    <t>Командировки и служебные разъезды за пределы страны</t>
  </si>
  <si>
    <t>016</t>
  </si>
  <si>
    <t>За счет софинансирования внешних займов из республиканского бюджета</t>
  </si>
  <si>
    <t>066</t>
  </si>
  <si>
    <t>Оказание медицинской помощи в рамках обязательного социального медицинского страхования и его сопровождение</t>
  </si>
  <si>
    <t>Услуги по учету и перечислению в Фонд социального медицинского страхования отчислений работодателей и взносов</t>
  </si>
  <si>
    <t>067</t>
  </si>
  <si>
    <t>Обеспечение гарантированного объема бесплатной медицинской помощи</t>
  </si>
  <si>
    <t>Трансферты Фонду социального медицинского страхования на оплату гарантированного объема бесплатной медицинской помощи</t>
  </si>
  <si>
    <t>351</t>
  </si>
  <si>
    <t>Трансферты фонду социального медицинского страхования</t>
  </si>
  <si>
    <t>102</t>
  </si>
  <si>
    <t>Услуги по обеспечению финансирования гарантированного объема бесплатной медицинской помощи</t>
  </si>
  <si>
    <t>Оказание медицинской помощи с применением инновационных медицинских технологий и лечение за рубежом</t>
  </si>
  <si>
    <t>106</t>
  </si>
  <si>
    <t>Оказание медицинской помощи больным социально-значимыми заболеваниями, за исключением направлений, финансируемых через Фонд социального медицинского страхования</t>
  </si>
  <si>
    <t>Обязательные профессиональные пенсионные взносы</t>
  </si>
  <si>
    <t>141</t>
  </si>
  <si>
    <t>Приобретение продуктов питания</t>
  </si>
  <si>
    <t>107</t>
  </si>
  <si>
    <t>Оказание медицинской помощи в форме санитарной авиации</t>
  </si>
  <si>
    <t>109</t>
  </si>
  <si>
    <t>Реализация концепции создания Национального научного онкологического центра</t>
  </si>
  <si>
    <t>Услуги по координации в области трансплантологии</t>
  </si>
  <si>
    <t>Целевые текущие трансферты бюджету города Нур-Султана на погашение кредиторской задолженности по обязательствам организаций здравоохранения за счет средств республиканского бюджета</t>
  </si>
  <si>
    <t>070</t>
  </si>
  <si>
    <t>Охрана общественного здоровья</t>
  </si>
  <si>
    <t>Обеспечение санитарно-эпидемиологического благополучия населения</t>
  </si>
  <si>
    <t>101</t>
  </si>
  <si>
    <t>Целевые текущие трансферты областным бюджетам, бюджетам городов  республиканского значения, столицы на закуп вакцин и других иммунобиологических препаратов</t>
  </si>
  <si>
    <t>Целевые текущие трансферты областным бюджетам, бюджетам городов  республиканского значения, столицы на пропаганду здорового образа жизни</t>
  </si>
  <si>
    <t>Борьба с наркоманией и наркобизнесом</t>
  </si>
  <si>
    <t>Пропаганда здорового образа жизни</t>
  </si>
  <si>
    <t>Реализация мероприятий по профилактике и борьбе со СПИД</t>
  </si>
  <si>
    <t>Целевые текущие трансферты областным бюджетам, бюджетам городов  республиканского значения, столицы на реализацию мероприятий по профилактике и борьбе со СПИД</t>
  </si>
  <si>
    <t>Капитальные расходы государственных организаций здравоохранения, осуществляющих деятельность в области санитарно-эпидемиологического благополучия населения</t>
  </si>
  <si>
    <t>413</t>
  </si>
  <si>
    <t>Приобретение транспортных средств</t>
  </si>
  <si>
    <t>Проведение мероприятий за счет средств на представительские затраты</t>
  </si>
  <si>
    <t>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проектов государственно-частного партнерства, концессионных проектов, консультативное сопровождение проектов государственно-частного партнерства и концессионных проектов</t>
  </si>
  <si>
    <t>Обеспечение базового финансирования субъектов научной и (или) научно-технической деятельности</t>
  </si>
  <si>
    <t>Обеспечение реализации страновой программы по укреплению сотрудничества между Казахстаном и Организацией экономического сотрудничества и развития</t>
  </si>
  <si>
    <t>138</t>
  </si>
  <si>
    <t>Обеспечение повышения квалификации государственных служащих</t>
  </si>
  <si>
    <t>Исполнение республиканского бюджета здравоохранения областей, г.г.Нур-Султан, Алматы и Шымкент за 2019 год</t>
  </si>
  <si>
    <t xml:space="preserve">Скорректированный бюджет </t>
  </si>
  <si>
    <t xml:space="preserve">Исполн-е </t>
  </si>
  <si>
    <t>% исполнения</t>
  </si>
  <si>
    <t>05</t>
  </si>
  <si>
    <t>Здравоохранение</t>
  </si>
  <si>
    <t>2</t>
  </si>
  <si>
    <t>Охрана здоровья населения</t>
  </si>
  <si>
    <t>9</t>
  </si>
  <si>
    <t>Прочие услуги в области здравоохранения</t>
  </si>
  <si>
    <t>Исполнение местного бюджета здравоохранения областей, г.г.Нур-Султан, Алматы и Шымкент за 2019 год</t>
  </si>
  <si>
    <t>СВОД</t>
  </si>
  <si>
    <t>123 Аппарат акима района в городе, города районного значения, поселка, аула (села), аульного (сельского) округа</t>
  </si>
  <si>
    <t>124 Аппарат акима города районного значения, села, поселка, сельского округа</t>
  </si>
  <si>
    <t xml:space="preserve">253 Управление здравоохранения области (13 областей) </t>
  </si>
  <si>
    <t>271 Управление строительства области</t>
  </si>
  <si>
    <t>288 Управление строительства, архитектуры и градостроительства области</t>
  </si>
  <si>
    <t>314 Управление комфортной городской среды города республиканского значения, столицы</t>
  </si>
  <si>
    <t>322 Управление общественного здоровья города республиканского значения, столицы (г. Алматы)</t>
  </si>
  <si>
    <t>339 Управление общественного здравоохранения города республиканского значения, столицы (г. Нур-Султан)</t>
  </si>
  <si>
    <t>340 Управление регенерации городской среды города республиканского значения, столицы</t>
  </si>
  <si>
    <t>353 Управление здравоохранения города республиканского значения, столицы (г. Шымкент)</t>
  </si>
  <si>
    <t>754 Управление общественного здоровья области (Туркестанская область)</t>
  </si>
  <si>
    <t>04</t>
  </si>
  <si>
    <t>Образование</t>
  </si>
  <si>
    <t>4</t>
  </si>
  <si>
    <t>Техническое и профессиональное, послесреднее образование</t>
  </si>
  <si>
    <t>043</t>
  </si>
  <si>
    <t>Подготовка специалистов в организациях технического и профессионального, послесреднего образования</t>
  </si>
  <si>
    <t>011</t>
  </si>
  <si>
    <t>За счет трансфертов из республиканского бюджета</t>
  </si>
  <si>
    <t>015</t>
  </si>
  <si>
    <t>За счет средств местного бюджета</t>
  </si>
  <si>
    <t>044</t>
  </si>
  <si>
    <t>Оказание социальной поддержки обучающимся по программам технического и профессионального, послесреднего образования</t>
  </si>
  <si>
    <t>057</t>
  </si>
  <si>
    <t>5</t>
  </si>
  <si>
    <t>Переподготовка и повышение квалификации специалистов</t>
  </si>
  <si>
    <t>Повышение квалификации и переподготовка кадров</t>
  </si>
  <si>
    <t>Прочие услуги в области образования</t>
  </si>
  <si>
    <t>034</t>
  </si>
  <si>
    <t>Капитальные расходы государственных организаций образования системы  здравоохранения</t>
  </si>
  <si>
    <t>Услуги по охране материнства и детства</t>
  </si>
  <si>
    <t>007</t>
  </si>
  <si>
    <t>041</t>
  </si>
  <si>
    <t>Дополнительное обеспечение гарантированного объема бесплатной медицинской помощи по решению местных представительных органов областей</t>
  </si>
  <si>
    <t>042</t>
  </si>
  <si>
    <t>Проведение медицинской организацией мероприятий, снижающих половое влечение, осуществляемые на основании решения суда</t>
  </si>
  <si>
    <t>026</t>
  </si>
  <si>
    <t>Сейсмоусиление объектов здравоохранения</t>
  </si>
  <si>
    <t>038</t>
  </si>
  <si>
    <t>Строительство и реконструкция объектов здравоохранения</t>
  </si>
  <si>
    <t>009</t>
  </si>
  <si>
    <t>Сейсмоусиление объектов общественного здоровья в городе Алматы</t>
  </si>
  <si>
    <t>3</t>
  </si>
  <si>
    <t>Специализированная медицинская помощь</t>
  </si>
  <si>
    <t>027</t>
  </si>
  <si>
    <t>Централизованный закуп вакцин и других медицинских иммунобиологических препаратов для проведения иммунопрофилактики населения</t>
  </si>
  <si>
    <t>Поликлиники</t>
  </si>
  <si>
    <t>039</t>
  </si>
  <si>
    <t>Оказание амбулаторно-поликлинических услуг и медицинских услуг субъектами сельского здравоохранения, за исключением оказываемой за счет средств республиканского бюджета, и оказание услуг Call-центрами</t>
  </si>
  <si>
    <t>Другие виды медицинской помощи</t>
  </si>
  <si>
    <t>029</t>
  </si>
  <si>
    <t>Областные базы спецмедснабжения</t>
  </si>
  <si>
    <t>002</t>
  </si>
  <si>
    <t>Организация в экстренных случаях доставки тяжелобольных людей до ближайшей организации здравоохранения, оказывающей врачебную помощь</t>
  </si>
  <si>
    <t>Услуги по реализации государственной политики на местном уровне в области здравоохранения</t>
  </si>
  <si>
    <t>Капитальные расходы государственных органов здравоохранения</t>
  </si>
  <si>
    <t>Капитальные расходы медицинских организаций здравоохранения</t>
  </si>
  <si>
    <t>008</t>
  </si>
  <si>
    <t>Реализация мероприятий по профилактике и борьбе со СПИД в Республике Казахстан</t>
  </si>
  <si>
    <t>Обеспечение граждан бесплатным или льготным проездом за пределы населенного пункта на лечение</t>
  </si>
  <si>
    <t>018</t>
  </si>
  <si>
    <t>Информационно-аналитические услуги в области здравоохранения</t>
  </si>
  <si>
    <t>023</t>
  </si>
  <si>
    <t>Социальная поддержка медицинских и фармацевтических работников, направленных для работы в сельскую местность</t>
  </si>
  <si>
    <t>028</t>
  </si>
  <si>
    <t>Содержание вновь вводимых объектов здравоохранения</t>
  </si>
  <si>
    <t>030</t>
  </si>
  <si>
    <t>033</t>
  </si>
  <si>
    <t>Капитальные расходы медицинских  организаций здравоохранения</t>
  </si>
  <si>
    <t>Разработка или корректировка технико-экономического обоснования местных бюджетных инвестиционных проектов и концессионных проектов и проведение его экспертизы, консультативное сопровождение концессионных проектов</t>
  </si>
  <si>
    <t>Отчет об исполнении государственного бюджета</t>
  </si>
  <si>
    <t xml:space="preserve">на 1 января 2020 годa  </t>
  </si>
  <si>
    <t xml:space="preserve">Утвержденный бюджет на отчетный финансовый год </t>
  </si>
  <si>
    <t xml:space="preserve">Уточненный бюджет на отчетный финансовый год </t>
  </si>
  <si>
    <t>Аппарат акима района в городе, города районного значения, поселка, села, сельского округа</t>
  </si>
  <si>
    <t>Аппарат акима города районного значения, села, поселка, сельского округа</t>
  </si>
  <si>
    <t>253</t>
  </si>
  <si>
    <t>Управление здравоохранения области</t>
  </si>
  <si>
    <t>Централизованный закуп и хранение вакцин и других медицинских иммунобиологических препаратов для проведения иммунопрофилактики населения</t>
  </si>
  <si>
    <t>271</t>
  </si>
  <si>
    <t>Управление строительства области</t>
  </si>
  <si>
    <t>288</t>
  </si>
  <si>
    <t>Управление строительства, архитектуры и градостроительства области</t>
  </si>
  <si>
    <t>314</t>
  </si>
  <si>
    <t>Управление комфортной городской среды города республиканского значения, столицы</t>
  </si>
  <si>
    <t>Строительство и реконструкция объектов общественного здоровья</t>
  </si>
  <si>
    <t>Управление общественного здоровья города республиканского значения, столицы</t>
  </si>
  <si>
    <t>Услуги по реализации государственной политики на местном уровне в области общественного здоровья</t>
  </si>
  <si>
    <t>Информационно-аналитические услуги в области общественного здоровья</t>
  </si>
  <si>
    <t>Базы спецмедснабжения города республиканского значения, столицы</t>
  </si>
  <si>
    <t>Капитальные расходы государственного органа</t>
  </si>
  <si>
    <t>Капитальные расходы медицинских организаций общественного здоровья</t>
  </si>
  <si>
    <t>Дополнительное обеспечение гарантированного объема бесплатной медицинской помощи по решению местных представительных органов города республиканского значения, столицы</t>
  </si>
  <si>
    <t>323</t>
  </si>
  <si>
    <t>Управление спорта города республиканского значения, столицы</t>
  </si>
  <si>
    <t>Дополнительное образование для детей и юношества по спорту</t>
  </si>
  <si>
    <t>Общеобразовательное обучение одаренных в спорте детей в специализированных организациях образования</t>
  </si>
  <si>
    <t>Управление общественного здравоохранения города республиканского значения, столицы</t>
  </si>
  <si>
    <t>Погашение кредиторской задолженности по обязательствам организаций здравоохранения</t>
  </si>
  <si>
    <t>340</t>
  </si>
  <si>
    <t>Управление регенерации городской среды города республиканского значения, столицы</t>
  </si>
  <si>
    <t>353</t>
  </si>
  <si>
    <t>Управление здравоохранения города республиканского значения, столицы</t>
  </si>
  <si>
    <t xml:space="preserve"> Капитальные расходы медицинских организаций здравоохранения</t>
  </si>
  <si>
    <t>754</t>
  </si>
  <si>
    <t>Управление общественного здоровья области</t>
  </si>
  <si>
    <t>Областные базы специального медицинского снабжения</t>
  </si>
  <si>
    <t>HP 7.2</t>
  </si>
  <si>
    <t>HC 7.2</t>
  </si>
  <si>
    <t>HP 1.2</t>
  </si>
  <si>
    <t>HP 4.1</t>
  </si>
  <si>
    <t>HC 4.3</t>
  </si>
  <si>
    <t>HP 6</t>
  </si>
  <si>
    <t>HC 6.5</t>
  </si>
  <si>
    <t>HC 6.2</t>
  </si>
  <si>
    <t>HC 6.1</t>
  </si>
  <si>
    <t>HP 7.1</t>
  </si>
  <si>
    <t>HC 7.1</t>
  </si>
  <si>
    <t>HP 0</t>
  </si>
  <si>
    <t xml:space="preserve">HC 0 </t>
  </si>
  <si>
    <t>HP 1.3</t>
  </si>
  <si>
    <t>HF 1.1.1</t>
  </si>
  <si>
    <t>HC 6.4</t>
  </si>
  <si>
    <t>HP 5.1</t>
  </si>
  <si>
    <t>HP.3.4</t>
  </si>
  <si>
    <t>HP.1.1</t>
  </si>
  <si>
    <t>HC.5.2</t>
  </si>
  <si>
    <t>HP.3.2</t>
  </si>
  <si>
    <t>HF 1.1.2</t>
  </si>
  <si>
    <t xml:space="preserve">HF </t>
  </si>
  <si>
    <t>HP</t>
  </si>
  <si>
    <t>HC</t>
  </si>
  <si>
    <t xml:space="preserve">HF   </t>
  </si>
  <si>
    <t>HC 1.2</t>
  </si>
  <si>
    <t xml:space="preserve">HC 1.3 </t>
  </si>
  <si>
    <t>HC 1.4</t>
  </si>
  <si>
    <t>HC 6.6</t>
  </si>
  <si>
    <t>HC 6.3</t>
  </si>
  <si>
    <t xml:space="preserve">HC 5.1 </t>
  </si>
  <si>
    <t xml:space="preserve">HC 5.2 </t>
  </si>
  <si>
    <t>HC 4.2</t>
  </si>
  <si>
    <t>HC 4.1</t>
  </si>
  <si>
    <t>HC 3.2</t>
  </si>
  <si>
    <t>HC 3.3</t>
  </si>
  <si>
    <t>HC 3.4</t>
  </si>
  <si>
    <t>HC 2.4</t>
  </si>
  <si>
    <t>HC 2.3</t>
  </si>
  <si>
    <t>HC 2.2</t>
  </si>
  <si>
    <t xml:space="preserve">HC 2.1 </t>
  </si>
  <si>
    <t xml:space="preserve">HP 2.1 </t>
  </si>
  <si>
    <t xml:space="preserve">HP 2.9 </t>
  </si>
  <si>
    <t xml:space="preserve">HP 3.1 </t>
  </si>
  <si>
    <t xml:space="preserve">HP 3.2 </t>
  </si>
  <si>
    <t xml:space="preserve">HP 3.3 </t>
  </si>
  <si>
    <t xml:space="preserve">HP 3.4 </t>
  </si>
  <si>
    <t>HP 4.2</t>
  </si>
  <si>
    <t xml:space="preserve">HP 5.2 </t>
  </si>
  <si>
    <t>HP 5.9</t>
  </si>
  <si>
    <t>HP 7.3</t>
  </si>
  <si>
    <t>HP 7.9</t>
  </si>
  <si>
    <t>HP 8.1</t>
  </si>
  <si>
    <t xml:space="preserve">HP 8.2 </t>
  </si>
  <si>
    <t xml:space="preserve">HP 8.9 </t>
  </si>
  <si>
    <t xml:space="preserve">HP 9 </t>
  </si>
  <si>
    <t>HP 4.3</t>
  </si>
  <si>
    <t>Всего оказанных услуг по основному и по вторичному виду деятельности</t>
  </si>
  <si>
    <t/>
  </si>
  <si>
    <t>Денсаулық сақтау мен әлеуметтік қызмет көрсету саласында көрсетілген қызметтердің көлемі, қызмет түрлері бойынша
Объем оказанных услуг в области здравоохранения и предоставления социальных услуг по видам деятельности</t>
  </si>
  <si>
    <t>1.2 Аурухана мекемелерінің қызметі
Деятельность больничных учреждений</t>
  </si>
  <si>
    <t>мың теңге</t>
  </si>
  <si>
    <t>тыс. тенге</t>
  </si>
  <si>
    <t>ЭҚТӨЖ бойынша қызмет түрінің коды                                                                                   Код вида услуг по КПВЭД</t>
  </si>
  <si>
    <t>Есепті кезеңге, барлығы_x000D_
За отчетный период, всего</t>
  </si>
  <si>
    <t>Оның ішінде қаражаттары есебінен_x000D_
В том числе за счет средств</t>
  </si>
  <si>
    <t>бюджет_x000D_
бюджета</t>
  </si>
  <si>
    <t>халық_x000D_
населения</t>
  </si>
  <si>
    <t>кәсіпорындар_x000D_
предприятий</t>
  </si>
  <si>
    <t>Барлық негізгі және қосалқы түрі бойынша көрсетілген қызметтердің көлемі</t>
  </si>
  <si>
    <t>Негізгі қызмет түрлерімен көрсетілген қызметтер, барлығы</t>
  </si>
  <si>
    <t xml:space="preserve"> 86, 87, 88</t>
  </si>
  <si>
    <t xml:space="preserve">Денсаулық сақтау саласындағы көрсетілген қызметтердің көлемі, барлығы   </t>
  </si>
  <si>
    <t>соның ішінде:</t>
  </si>
  <si>
    <t>86.10.1</t>
  </si>
  <si>
    <t>ауруханалардың хирургия бөлімшелерінің қызметтері</t>
  </si>
  <si>
    <t>86.10.11</t>
  </si>
  <si>
    <t>ауруханалар мен перзентханалардың гинекологиялық бөлімшелерінің қызметтері</t>
  </si>
  <si>
    <t>86.10.12</t>
  </si>
  <si>
    <t>сауықтыру орталықтарының қызметтері</t>
  </si>
  <si>
    <t>86.10.13</t>
  </si>
  <si>
    <t>психиатриялық ауруханалардың қызметтері</t>
  </si>
  <si>
    <t>86.10.14</t>
  </si>
  <si>
    <t>ауруханалардың дәрігерлердің  бақылауымен ұсынылатын өзге де қызметтері</t>
  </si>
  <si>
    <t>86.10.15</t>
  </si>
  <si>
    <t>өзге де ауруханалардың қызметтері</t>
  </si>
  <si>
    <t>86.10.19</t>
  </si>
  <si>
    <t>Жалпы дәрігерлік тәжірибе саласындағы қызметтер</t>
  </si>
  <si>
    <t>86.21.1</t>
  </si>
  <si>
    <t>Мамандырылған дәрігерлік тәжірибе саласындағы қызметтер</t>
  </si>
  <si>
    <t>86.22.1</t>
  </si>
  <si>
    <t>Стоматология саласындағы қызметтер</t>
  </si>
  <si>
    <t>86.23.1</t>
  </si>
  <si>
    <t>Адам денсаулығын қорғау байынша өзге де қызметтер</t>
  </si>
  <si>
    <t>86.90.1</t>
  </si>
  <si>
    <t xml:space="preserve">Тұратын орынды қамтамасыз етумен әлеуметтік қызмет көрсету саласындағы көрсетілген қызметтердің көлемі, барлығы   </t>
  </si>
  <si>
    <t>-</t>
  </si>
  <si>
    <t>Тұрумен байланысты өзге де қызметтер</t>
  </si>
  <si>
    <t>87.90.1</t>
  </si>
  <si>
    <t xml:space="preserve">Тұратын орынды қамтамасыз етусіз әлеуметтік қызмет көрсету саласындағы көрсетілген қызметтердің көлемі, барлығы   </t>
  </si>
  <si>
    <t>Басқа топтамаларға кірмеген, тұратын орнымен қамтамасыз етусіз әлеуметтік қызметтер</t>
  </si>
  <si>
    <t>88.99.1</t>
  </si>
  <si>
    <t>Барлық қосалқы қызмет түрі бойынша көрсетілген қызметтердің көлемі</t>
  </si>
  <si>
    <t>Всего объем оказанных услуг по вторичному виду деятельности</t>
  </si>
  <si>
    <t xml:space="preserve">Тамақ өнімдері </t>
  </si>
  <si>
    <t xml:space="preserve">Продукты пищевые </t>
  </si>
  <si>
    <t xml:space="preserve">Электр энергиясы, газ, бу және ыстық су </t>
  </si>
  <si>
    <t xml:space="preserve">Электроэнергия, газ, пар и вода горячая </t>
  </si>
  <si>
    <t xml:space="preserve">Табиғи су; суды өңдеу және бөлу бойынша қызметтер </t>
  </si>
  <si>
    <t xml:space="preserve">Вода природная; услуги по обработке и распределению воды </t>
  </si>
  <si>
    <t xml:space="preserve">Кәріз бойынша қызметтер; ағынды су </t>
  </si>
  <si>
    <t xml:space="preserve">Услуги по канализации; воды сточные </t>
  </si>
  <si>
    <t xml:space="preserve">Қалдықтарды жинау, өңдеу және жою бойынша қызметтер; қайталама шикізатты алу бойынша қызметтер </t>
  </si>
  <si>
    <t xml:space="preserve">Услуги по сбору, обработке и удалению отходов; услуги по получению вторичного сырья </t>
  </si>
  <si>
    <t xml:space="preserve">Автомобильдер мен мотоциклдер саудасынан басқа көтерме сауда бойынша қызметтер </t>
  </si>
  <si>
    <t xml:space="preserve">Услуги по торговле оптовой, кроме торговли автомобилями и мотоциклами </t>
  </si>
  <si>
    <t xml:space="preserve">Автомобильдер мен мотоциклдерді қоспағанда, бөлшек сауда бойынша қызметтер </t>
  </si>
  <si>
    <t xml:space="preserve">Услуги по торговле розничной, за исключением автомобилями и мотоциклами </t>
  </si>
  <si>
    <t xml:space="preserve">Құрлық көлігінің қызметтері және құбырлармен тасымалдау </t>
  </si>
  <si>
    <t xml:space="preserve">Услуги сухопутного транспорта и транспортирование по трубопроводам </t>
  </si>
  <si>
    <t xml:space="preserve">Сақтау бойынша қызметтер және қосалқы көлік қызметтері </t>
  </si>
  <si>
    <t>Услуги по хранению и услуги транспортные вспомогательные</t>
  </si>
  <si>
    <t xml:space="preserve">Тұруды ұйымдастыру бойынша қызметтер </t>
  </si>
  <si>
    <t xml:space="preserve">Услуги по организации проживания </t>
  </si>
  <si>
    <t xml:space="preserve">Тамақ өнімдері мен сусындарды ұсыну бойынша қызметтер </t>
  </si>
  <si>
    <t>Услуги по предоставлению продуктов питания и напитков</t>
  </si>
  <si>
    <t xml:space="preserve">Жылжымайтын мүлікпен байланысты қызметтер </t>
  </si>
  <si>
    <t xml:space="preserve">Услуги, связанные с имуществом недвижимым </t>
  </si>
  <si>
    <t xml:space="preserve">Жалға беру бойынша қызметтер </t>
  </si>
  <si>
    <t xml:space="preserve">Услуги  по аренде </t>
  </si>
  <si>
    <t>Білім беру саласындағы қызметтер</t>
  </si>
  <si>
    <t xml:space="preserve">Услуги в области образования </t>
  </si>
  <si>
    <t xml:space="preserve">Спорт  қызметтері  және демалысты ұйымдастыру бойынша қызметтер </t>
  </si>
  <si>
    <t xml:space="preserve">Услуги спортивные и услуги по организации отдыха </t>
  </si>
  <si>
    <t>Өзге де жеке қызметтер</t>
  </si>
  <si>
    <t xml:space="preserve">Услуги индивидуальные прочие </t>
  </si>
  <si>
    <t>1.3 Жалпы дәрігерлік тәжірибе 
Общая врачебная практика</t>
  </si>
  <si>
    <t xml:space="preserve">Негізгі қызмет түрлерімен көрсетілген қызметтер, барлығы  </t>
  </si>
  <si>
    <t>Қарттар мен мүгедектерге арналған тұратын орнымен қамтамасыз етусіз әлеуметтік қызметтер</t>
  </si>
  <si>
    <t>88.10.1</t>
  </si>
  <si>
    <t xml:space="preserve">Қағаз және қағаз бұйымдары </t>
  </si>
  <si>
    <t>Бумага и изделия бумажные</t>
  </si>
  <si>
    <t xml:space="preserve">Басып шығару және жаңғырту бойынша қызметтер </t>
  </si>
  <si>
    <t xml:space="preserve">Услуги по печатанию и воспроизведению </t>
  </si>
  <si>
    <t>Автомобильдер мен мотоциклдерді қоспағанда, бөлшек сауда бойынша қызметтер</t>
  </si>
  <si>
    <t>Услуги, связанные с имуществом недвижимым</t>
  </si>
  <si>
    <t xml:space="preserve">Кәсіби, ғылыми және техникалық өзге де  қызметтер </t>
  </si>
  <si>
    <t xml:space="preserve">Услуги профессиональные, научные и технические прочие </t>
  </si>
  <si>
    <t xml:space="preserve">Кеңселік әкімшілік, кеңселік қосалқы және өзге де қызметтер </t>
  </si>
  <si>
    <t xml:space="preserve">Услуги офисные административные, офисные вспомогательные и прочие </t>
  </si>
  <si>
    <t>1.4 Арнайы дәрігерлік тәжірибе  
Специальная врачебная практика</t>
  </si>
  <si>
    <t xml:space="preserve">Негізгі қызмет түрлерімен көрсетілген қызметтер, барлығы </t>
  </si>
  <si>
    <t xml:space="preserve">Денсаулық сақтау саласындағы көрсетілген қызметтердің көлемі, барлығы  </t>
  </si>
  <si>
    <t xml:space="preserve">Білім беру саласындағы қызметтер </t>
  </si>
  <si>
    <t>1.5 Стоматологиялық қызмет
Стоматологическая деятельность</t>
  </si>
  <si>
    <t xml:space="preserve">Фармацевтикалық өнімдер және негізгі фармацевтикалық препараттар </t>
  </si>
  <si>
    <t xml:space="preserve">Продукты фармацевтические и препараты фармацевтические основные </t>
  </si>
  <si>
    <t xml:space="preserve">Туристік агенттіктердің,  туроператорлардың қызметтері және брондау бойынша қызметтер мен оларға ілеспе қызметтер </t>
  </si>
  <si>
    <t xml:space="preserve">Услуги туристических агентств, туроператоров и услуги по бронированию и сопутствующие им услуги </t>
  </si>
  <si>
    <t>1.6 Адам денсаулығын қорғау бойынша өзге де қызметтер
Прочая деятельность по охране здоровья человека</t>
  </si>
  <si>
    <t>Жылжымайтын мүлікпен байланысты қызметтер</t>
  </si>
  <si>
    <t xml:space="preserve">Сәулет, инженерлік ізденістер, техникалық сынақтар және талдау саласындағы қызметтер </t>
  </si>
  <si>
    <t xml:space="preserve">Услуги в области архитектуры, инженерных изысканий, технических испытаний и анализа </t>
  </si>
  <si>
    <t>Жалға беру бойынша қызметтер</t>
  </si>
  <si>
    <t xml:space="preserve">Өзге де жеке қызметтер </t>
  </si>
  <si>
    <t>1.7 Тұруды қамтамасыз етумен әлеуметтік қызметтер көрсету
Предоставление социальных услуг с обеспечением проживания</t>
  </si>
  <si>
    <t xml:space="preserve"> 86.10.13</t>
  </si>
  <si>
    <t xml:space="preserve">Тұратын орынды қамтамасыз етумен әлеуметтік қызмет көрсету саласындағы көрсетілген қызметтердің көлемі, барлығы </t>
  </si>
  <si>
    <t>Тұруды қамтамасыз етумен науқастарды күту бойынша қызметтер</t>
  </si>
  <si>
    <t xml:space="preserve"> 87.10.1</t>
  </si>
  <si>
    <t>Ақыл-ой немесе дене кемшіліктері, психикалық аурулар және наркологиялық ауытқулары бар адамдардың тұруымен байланысты қызметтер</t>
  </si>
  <si>
    <t xml:space="preserve"> 87.20.1</t>
  </si>
  <si>
    <t>Қарттар мен мүгедектерге арналған тұратын орнымен байланысты қызметтер</t>
  </si>
  <si>
    <t xml:space="preserve"> 87.30.1</t>
  </si>
  <si>
    <t xml:space="preserve"> 87.90.1</t>
  </si>
  <si>
    <t xml:space="preserve"> 88.10.1</t>
  </si>
  <si>
    <t>Балаларға күндізгі қарау бойынша қызметтер</t>
  </si>
  <si>
    <t xml:space="preserve"> 88.91.1</t>
  </si>
  <si>
    <t xml:space="preserve"> 88.99.1</t>
  </si>
  <si>
    <t>1.8 Тұруды қамтамасыз етусіз әлеуметтік қызметтер көрсету
Предоставление социальных услуг без обеспечения проживания</t>
  </si>
  <si>
    <t>Барлық негізгі қызмет түрлерімен көрсетілген қызметтер</t>
  </si>
  <si>
    <t>86+87+88</t>
  </si>
  <si>
    <t>Всего объем оказанных услуг по основному виду деятельности</t>
  </si>
  <si>
    <t xml:space="preserve">Тұратын орынды қамтамасыз етумен әлеуметтік қызмет көрсету саласындағы көрсетілген қызметтердің көлемі, барлығы  </t>
  </si>
  <si>
    <t>Ақыл-ой немесе дене кемшіліктері, психикалық аурулар және наркологиялық ауытқулары бар адамдардың тұруымен байланысты қызметтер, 87.20.1</t>
  </si>
  <si>
    <t>Қарттар мен мүгедектерге арналған тұратын орнымен қамтамасыз етусіз әлеуметтік қызметтер, 88.10.1</t>
  </si>
  <si>
    <t>Услуги социальные без обеспечения проживания для престарелых и инвалидов</t>
  </si>
  <si>
    <t>88.91.1</t>
  </si>
  <si>
    <t>ТОҚЫМА</t>
  </si>
  <si>
    <t>Текстиль</t>
  </si>
  <si>
    <t xml:space="preserve">Киімдер </t>
  </si>
  <si>
    <t xml:space="preserve">Одежда </t>
  </si>
  <si>
    <t>Қағаз және қағаз бұйымдары</t>
  </si>
  <si>
    <t xml:space="preserve">Бумага и изделия бумажные </t>
  </si>
  <si>
    <t xml:space="preserve">Машиналар мен жабдықтардан басқа дайын металл өнімдер </t>
  </si>
  <si>
    <t xml:space="preserve">Изделия металлические готовые, кроме машин и оборудования </t>
  </si>
  <si>
    <t>Жиһаз</t>
  </si>
  <si>
    <t xml:space="preserve">Мебель </t>
  </si>
  <si>
    <t>Тұруды ұйымдастыру бойынша қызметтер</t>
  </si>
  <si>
    <t>Услуги по организации проживания 55</t>
  </si>
  <si>
    <t xml:space="preserve">Ғимараттарға және аумақтарға қызмет көрсету саласындағы қызмет </t>
  </si>
  <si>
    <t xml:space="preserve">Услуги в области обслуживания зданий и территорий </t>
  </si>
  <si>
    <t>HP 3.4</t>
  </si>
  <si>
    <t>Предоставление социальных услуг с обеспечением проживания</t>
  </si>
  <si>
    <t>РБ</t>
  </si>
  <si>
    <t>в МБ</t>
  </si>
  <si>
    <t>кап расходы</t>
  </si>
  <si>
    <t>Уточненный план закупа</t>
  </si>
  <si>
    <t>Санитарная авиация</t>
  </si>
  <si>
    <t>ПМСП+село</t>
  </si>
  <si>
    <t>Скрининг</t>
  </si>
  <si>
    <t>КДУ вне КПН</t>
  </si>
  <si>
    <t>Амбулаторный гемодиализ</t>
  </si>
  <si>
    <t>Стационарозамещающая медицинская помощь</t>
  </si>
  <si>
    <t>Стационарная медицинская помощь</t>
  </si>
  <si>
    <t>ВТМУ</t>
  </si>
  <si>
    <t>Восстановительное лечение и медицинская реабилитация</t>
  </si>
  <si>
    <t>Паллиативная помощь и сестринский уход</t>
  </si>
  <si>
    <t>Патологоанатомическая диагностика</t>
  </si>
  <si>
    <t>Услуги по заготовке, переработке, хранению крови и ее компонентов</t>
  </si>
  <si>
    <t>Медико-социальная помощь ВИЧ-инфицированным и больным СПИД</t>
  </si>
  <si>
    <t>Медицинская помощь  больным туберкулезом</t>
  </si>
  <si>
    <t xml:space="preserve">Медицинская помощь больным психическими заболеваниями </t>
  </si>
  <si>
    <t>Медицинская помощь больным наркоманией, алкоголизмом и ЦВАД</t>
  </si>
  <si>
    <t>Медицинская помощь больным инфекционными заболеваниями</t>
  </si>
  <si>
    <t xml:space="preserve">Медицинская помощь онкологическим больным </t>
  </si>
  <si>
    <t>Медицинская помощь онкогематологическим больным</t>
  </si>
  <si>
    <t>АЛО</t>
  </si>
  <si>
    <t xml:space="preserve">Объем розничной торговли по отдельным товарным группам                                                                                                                                           </t>
  </si>
  <si>
    <t>млн.тенге</t>
  </si>
  <si>
    <t xml:space="preserve">Всего,  в том числе </t>
  </si>
  <si>
    <t>Торговля продовольственными товарами, из них</t>
  </si>
  <si>
    <t>Мясо, в  том числе  мясо домашней птицы и мясные продукты (с учетом колбасных изделий)</t>
  </si>
  <si>
    <t xml:space="preserve">     в том числе:</t>
  </si>
  <si>
    <t xml:space="preserve">          мясо, в  том числе  мясо домашней птицы и мясные продукты </t>
  </si>
  <si>
    <t xml:space="preserve">          колбасные изделия</t>
  </si>
  <si>
    <t>Рыба, ракообразные и моллюски</t>
  </si>
  <si>
    <t>Молочные продукты и яйца</t>
  </si>
  <si>
    <t xml:space="preserve">Фрукты и овощи свежие </t>
  </si>
  <si>
    <t xml:space="preserve">     из них картофель свежий</t>
  </si>
  <si>
    <t>Сахар</t>
  </si>
  <si>
    <t>Шоколад, изделия кондитерские из шоколада и  сахара</t>
  </si>
  <si>
    <t>Изделия хлебобулочные</t>
  </si>
  <si>
    <t>Напитки, включая алкогольные</t>
  </si>
  <si>
    <t>водка и ликеро-водочные изделия, коньяк</t>
  </si>
  <si>
    <t>коньяк</t>
  </si>
  <si>
    <t>вино виноградное и плодовоягодное</t>
  </si>
  <si>
    <t xml:space="preserve">     из них шампанское</t>
  </si>
  <si>
    <t>пиво</t>
  </si>
  <si>
    <t>безалкогольные напитки</t>
  </si>
  <si>
    <t>Табачные изделия</t>
  </si>
  <si>
    <t>Торговля непродовольственными товарами, из них</t>
  </si>
  <si>
    <t>Фармацевтические товары</t>
  </si>
  <si>
    <t>Медицинские и ортопедические товары</t>
  </si>
  <si>
    <t>Косметические изделия и туалетные принадлежности</t>
  </si>
  <si>
    <t>Текстильные товары</t>
  </si>
  <si>
    <t>Одежда</t>
  </si>
  <si>
    <t>Обувь</t>
  </si>
  <si>
    <t>Изделия из кожи и дорожные принадлежности</t>
  </si>
  <si>
    <t>Мебель</t>
  </si>
  <si>
    <t>Посуда фаянсовая, изделия из
стекла, фарфора и керамики,
изделия ножевые и приборы,
оборудование и изделия
неэлектрические бытовые, не
включенные в другие группировки</t>
  </si>
  <si>
    <t>Осветительные приборы</t>
  </si>
  <si>
    <t>Портьеры, сетчатые занавеси и различные предметы домашнего обихода из текстильных материалов</t>
  </si>
  <si>
    <t>Электрические бытовые приборы</t>
  </si>
  <si>
    <t>Аудио- и видеоаппаратура</t>
  </si>
  <si>
    <t>Музыкальные и видео  записи</t>
  </si>
  <si>
    <t>х</t>
  </si>
  <si>
    <t>Музыкальные инструменты и партитуры</t>
  </si>
  <si>
    <t>Скобяные товары</t>
  </si>
  <si>
    <t>Краски, лаки и эмали</t>
  </si>
  <si>
    <t>Стекло</t>
  </si>
  <si>
    <t>Санитарно-техническое оборудование</t>
  </si>
  <si>
    <t>Строительные материалы, не включенные в другие группировки</t>
  </si>
  <si>
    <t>Книги</t>
  </si>
  <si>
    <t>Газеты и журналы</t>
  </si>
  <si>
    <t>Канцелярские товары</t>
  </si>
  <si>
    <t>Компьютеры и программное обеспечение, не приспособленное
к индивидуальным требованиям заказчика</t>
  </si>
  <si>
    <t>Фотоаппаратура, оборудование и приборы оптические точные</t>
  </si>
  <si>
    <t>Оборудование электросвязи</t>
  </si>
  <si>
    <t>Часы и ювелирные изделия</t>
  </si>
  <si>
    <t>Спортивные товары, включая велосипеды</t>
  </si>
  <si>
    <t>Игры и игрушки</t>
  </si>
  <si>
    <t>Чистящие средства</t>
  </si>
  <si>
    <t xml:space="preserve"> -</t>
  </si>
  <si>
    <t>Обои и покрытия напольные,  ковры и изделия ковровые</t>
  </si>
  <si>
    <t>Сувениры и изделия кустарного промысла и предметы культового и религиозного назначения</t>
  </si>
  <si>
    <t>Бытовое жидкое топливо, газ в баллонах, уголь, 
древесное топливо</t>
  </si>
  <si>
    <t>Новые пассажирские автомобили легковые</t>
  </si>
  <si>
    <t>Подержанные пассажирские автомобили</t>
  </si>
  <si>
    <t>Шины</t>
  </si>
  <si>
    <t>Прочие детали и принадлежности для автомобилей</t>
  </si>
  <si>
    <t>* до 2009 года данные пересчитаны по отдельным товарным позициям в соответствии с версией СНТВУТ 2009 года.</t>
  </si>
  <si>
    <t>4. Ағымдағы шығыс</t>
  </si>
  <si>
    <t>4.1 Барлығы</t>
  </si>
  <si>
    <t>Есепті кезеңде, барлығы_x000D_
За отчетный год, всего</t>
  </si>
  <si>
    <t>соның ішінде
в том числе</t>
  </si>
  <si>
    <t>денсаулық сақтау және әлеуметтік қызметтер_x000D_
деятельность в области здравоохранения</t>
  </si>
  <si>
    <t>олардан_x000D_
из них</t>
  </si>
  <si>
    <t>тұратын орынмен қамтамасыз ете отырып әлеуметтік қызмет көрсету_x000D_
предоставление социальных услуг с обеспечением проживания</t>
  </si>
  <si>
    <t>тұратын орнымен қамтамасыз етусіз әлеуметтік қызметтер_x000D_
предоставление социальных услуг без обеспечения проживания</t>
  </si>
  <si>
    <t>ауруханалар_x000D_
больницы</t>
  </si>
  <si>
    <t>жалпы дәрігерлік тәжірибе_x000D_
общая врачебная практика</t>
  </si>
  <si>
    <t>арнайы дәрігерлік тәжірибе_x000D_
специальная врачебная практика</t>
  </si>
  <si>
    <t>стоматология     лық қызмет_x000D_
стоматологи  ческая деятельность</t>
  </si>
  <si>
    <t>адам денсаулығын сақтау бойынша басқа қызметтер_x000D_
прочая деятельность по охране здоровья человека</t>
  </si>
  <si>
    <t>Ағымдағы шығыстар</t>
  </si>
  <si>
    <t>Жұмыс күшін ұстауға жұмсалған шығынның жалпы сомасы</t>
  </si>
  <si>
    <t>Общая сумма затрат на содержание рабочей силы</t>
  </si>
  <si>
    <t>оның ішінде жалақы қоры</t>
  </si>
  <si>
    <t>из них фонд заработной платы</t>
  </si>
  <si>
    <t>Тамақ өнімдеріне шығыстар</t>
  </si>
  <si>
    <t>Расходы на продукты питания</t>
  </si>
  <si>
    <t>Дәрілік заттар мен таңу материалдарына шығыстар</t>
  </si>
  <si>
    <t>Расходы на медикаменты и перевязочные материалы</t>
  </si>
  <si>
    <t>Отын алуға шығыстар</t>
  </si>
  <si>
    <t>Расходы на топливо</t>
  </si>
  <si>
    <t>Ағымдағы шаруашылық мақсаттарға арналған тауарлар мен материалдарға шығыстар</t>
  </si>
  <si>
    <t>Расходы на товары и материалы для текущих хозяйственных целей</t>
  </si>
  <si>
    <t>Жұмсақ мүліктер мен киім-кешекке шығыстар</t>
  </si>
  <si>
    <t>Расходы на мягкий инвентарь и обмундирования</t>
  </si>
  <si>
    <t>Негізгі құралдарды жалдауға шығыстар</t>
  </si>
  <si>
    <t>Расходы на аренду основных средств</t>
  </si>
  <si>
    <t>Алынған қызметтер бойынша шығындар</t>
  </si>
  <si>
    <t>Расходы по приобретенным услугам</t>
  </si>
  <si>
    <t>байланыс қызметі</t>
  </si>
  <si>
    <t>услуги связи</t>
  </si>
  <si>
    <t>коммуналдық қызметтер</t>
  </si>
  <si>
    <t>коммунальные услуги</t>
  </si>
  <si>
    <t>кеңес беру, ақпараттық және аудиторлық ұйымдар қызметі</t>
  </si>
  <si>
    <t>услуги консультационных, информационных и аудиторских  организаций</t>
  </si>
  <si>
    <t>сот, төрелік сот, нотариалдық қызметтер</t>
  </si>
  <si>
    <t>судебные, арбитражные, нотариальные услуги</t>
  </si>
  <si>
    <t>маркетингтік қызметтер</t>
  </si>
  <si>
    <t>маркетинговые услуги</t>
  </si>
  <si>
    <t>ғимараттарды және имараттарды ағымдағы жөндеу</t>
  </si>
  <si>
    <t>текущий ремонт зданий и сооружений</t>
  </si>
  <si>
    <t>машиналар мен жабдықтарды (көлік құралдарын қоса) ағымдағы жөндеу</t>
  </si>
  <si>
    <t>текущий ремонт машин и оборудования (включая транспортные средства)</t>
  </si>
  <si>
    <t>оқуға, біліктілікті арттыруға қызметтер</t>
  </si>
  <si>
    <t>услуги на обучение, повышение квалификации</t>
  </si>
  <si>
    <t>басқалары</t>
  </si>
  <si>
    <t>другие</t>
  </si>
  <si>
    <t>Меншіктен төленген табыс</t>
  </si>
  <si>
    <t>Выплаченный доход от собственности</t>
  </si>
  <si>
    <t>-пайыздар</t>
  </si>
  <si>
    <t>-проценты</t>
  </si>
  <si>
    <t>-дивиденттер</t>
  </si>
  <si>
    <t>-дивиденты</t>
  </si>
  <si>
    <t>Есепті кезеңге амортизациялық аударымдар (негізгі құралдар және материалдық емес активтер), барлығы</t>
  </si>
  <si>
    <t>Амортизационные отчисления за отчетный период (основные средства и  нематериальные активы), всего</t>
  </si>
  <si>
    <t>Іссапар шығындары</t>
  </si>
  <si>
    <t>Командировочные расходы</t>
  </si>
  <si>
    <t>Басқа да ағымдағы шығыстар</t>
  </si>
  <si>
    <t>Другие текущие расходы</t>
  </si>
  <si>
    <t xml:space="preserve">Салықтар:                                                            </t>
  </si>
  <si>
    <t xml:space="preserve">   Налоги: </t>
  </si>
  <si>
    <t>Корпоративтік табыс салығы</t>
  </si>
  <si>
    <t>Корпоративный подоходный налог</t>
  </si>
  <si>
    <t>Жер салығы</t>
  </si>
  <si>
    <t>Земельный налог</t>
  </si>
  <si>
    <t>Мүлік салығы</t>
  </si>
  <si>
    <t>Налог на имущество</t>
  </si>
  <si>
    <t>Қосылған құн салығы</t>
  </si>
  <si>
    <t>Налог на добавленную стоимость</t>
  </si>
  <si>
    <t>Көлік құралдарына салынатын салық</t>
  </si>
  <si>
    <t>Налог на транспортные средства</t>
  </si>
  <si>
    <t>Өзге де салығы</t>
  </si>
  <si>
    <t>Прочие налоги</t>
  </si>
  <si>
    <t>Басқа да міндетті төлемдер мен алымдар</t>
  </si>
  <si>
    <t>Другие обязательные платежи и сборы</t>
  </si>
  <si>
    <t>Әлеуметтік аударымдар</t>
  </si>
  <si>
    <t>Социальные отчисления</t>
  </si>
  <si>
    <t>Әлеуметтік салық бойынша жасалатын аударымдар</t>
  </si>
  <si>
    <t>Отчисления по социальному налогу</t>
  </si>
  <si>
    <t xml:space="preserve">Міндетті әлеуметтік медициналық сақтандыруға аударымдар </t>
  </si>
  <si>
    <t>Отчисления на обязательное  социальное медицинское страхование</t>
  </si>
  <si>
    <t>Өзге де аударымдары</t>
  </si>
  <si>
    <t>Прочие отчисления</t>
  </si>
  <si>
    <t>Өзге де шығыстар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</si>
</sst>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3" formatCode="_-* #,##0.00\ _₽_-;\-* #,##0.00\ _₽_-;_-* &quot;-&quot;??\ _₽_-;_-@_-"/>
    <numFmt numFmtId="164" formatCode="_-* #,##0.00_-;\-* #,##0.00_-;_-* &quot;-&quot;??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_р_._-;\-* #,##0.00_р_._-;_-* &quot;-&quot;??_р_._-;_-@_-"/>
    <numFmt numFmtId="168" formatCode="_-* #,##0.00\ _р_._-;\-* #,##0.00\ _р_._-;_-* &quot;-&quot;??\ _р_._-;_-@_-"/>
    <numFmt numFmtId="169" formatCode="0.0"/>
    <numFmt numFmtId="170" formatCode="_-* #,##0_р_._-;\-* #,##0_р_._-;_-* &quot;-&quot;??_р_._-;_-@_-"/>
    <numFmt numFmtId="171" formatCode="_-* #,##0.000_р_._-;\-* #,##0.000_р_._-;_-* &quot;-&quot;??_р_._-;_-@_-"/>
    <numFmt numFmtId="172" formatCode="#."/>
    <numFmt numFmtId="173" formatCode="#.00"/>
    <numFmt numFmtId="174" formatCode="&quot;$&quot;#.00"/>
    <numFmt numFmtId="175" formatCode="_-* ###,0&quot;.&quot;00&quot;$&quot;_-;\-* ###,0&quot;.&quot;00&quot;$&quot;_-;_-* &quot;-&quot;??&quot;$&quot;_-;_-@_-"/>
    <numFmt numFmtId="176" formatCode="_(* ##,#0&quot;.&quot;0_);_(* \(###,0&quot;.&quot;00\);_(* &quot;-&quot;??_);_(@_)"/>
    <numFmt numFmtId="177" formatCode="General_)"/>
    <numFmt numFmtId="178" formatCode="0&quot;.&quot;000"/>
    <numFmt numFmtId="179" formatCode="&quot;fl&quot;#,##0_);\(&quot;fl&quot;#,##0\)"/>
    <numFmt numFmtId="180" formatCode="&quot;fl&quot;#,##0_);[Red]\(&quot;fl&quot;#,##0\)"/>
    <numFmt numFmtId="181" formatCode="&quot;fl&quot;###,0&quot;.&quot;00_);\(&quot;fl&quot;###,0&quot;.&quot;00\)"/>
    <numFmt numFmtId="182" formatCode="000"/>
    <numFmt numFmtId="183" formatCode="_-* #,##0.00[$€-1]_-;\-* #,##0.00[$€-1]_-;_-* &quot;-&quot;??[$€-1]_-"/>
    <numFmt numFmtId="184" formatCode="_-* #,##0_?_._-;\-* #,##0_?_._-;_-* &quot;-&quot;_?_._-;_-@_-"/>
    <numFmt numFmtId="185" formatCode="_-* ###,0&quot;.&quot;00_?_._-;\-* ###,0&quot;.&quot;00_?_._-;_-* &quot;-&quot;??_?_._-;_-@_-"/>
    <numFmt numFmtId="186" formatCode="&quot;fl&quot;###,0&quot;.&quot;00_);[Red]\(&quot;fl&quot;###,0&quot;.&quot;00\)"/>
    <numFmt numFmtId="187" formatCode="_(&quot;fl&quot;* #,##0_);_(&quot;fl&quot;* \(#,##0\);_(&quot;fl&quot;* &quot;-&quot;_);_(@_)"/>
    <numFmt numFmtId="188" formatCode="#,##0_);[Blue]\(\-\)\ #,##0_)"/>
    <numFmt numFmtId="189" formatCode="%#.00"/>
    <numFmt numFmtId="190" formatCode="[$-419]General"/>
    <numFmt numFmtId="191" formatCode="0.0%"/>
    <numFmt numFmtId="192" formatCode="_(* #,##0.00_);_(* \(#,##0.00\);_(* &quot;-&quot;??_);_(@_)"/>
    <numFmt numFmtId="193" formatCode="#,##0.0"/>
    <numFmt numFmtId="194" formatCode="_-* #,##0.0_р_._-;\-* #,##0.0_р_._-;_-* &quot;-&quot;??_р_._-;_-@_-"/>
    <numFmt numFmtId="195" formatCode="###\ ###\ ###\ ###\ ##0"/>
    <numFmt numFmtId="196" formatCode="###\ ###\ ###\ ##0"/>
  </numFmts>
  <fonts count="1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sz val="10"/>
      <name val="Helv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0"/>
      <name val="BalticHlv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7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indexed="8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9" tint="-0.499984740745262"/>
      <name val="Calibri"/>
      <family val="2"/>
      <charset val="204"/>
      <scheme val="minor"/>
    </font>
    <font>
      <b/>
      <sz val="8"/>
      <color theme="9" tint="-0.499984740745262"/>
      <name val="Calibri"/>
      <family val="2"/>
      <charset val="204"/>
      <scheme val="minor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1"/>
      <color rgb="FF00000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1"/>
      <name val="Cambria"/>
      <family val="1"/>
      <charset val="204"/>
    </font>
    <font>
      <b/>
      <sz val="11"/>
      <color indexed="8"/>
      <name val="Cambria"/>
      <family val="1"/>
      <charset val="204"/>
    </font>
    <font>
      <i/>
      <sz val="11"/>
      <color rgb="FF00000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8"/>
      <name val="Calibri"/>
      <family val="2"/>
      <charset val="204"/>
    </font>
    <font>
      <sz val="8"/>
      <name val="Arial"/>
      <family val="2"/>
      <charset val="204"/>
    </font>
    <font>
      <b/>
      <sz val="8"/>
      <name val="Calibri"/>
      <family val="2"/>
      <charset val="204"/>
    </font>
    <font>
      <sz val="9"/>
      <name val="Arial"/>
      <family val="2"/>
      <charset val="204"/>
    </font>
    <font>
      <sz val="9"/>
      <name val="KZ 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b/>
      <u/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sz val="9"/>
      <color theme="1"/>
      <name val="Calibri"/>
      <family val="2"/>
      <charset val="204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b/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162"/>
      <scheme val="minor"/>
    </font>
    <font>
      <b/>
      <sz val="8"/>
      <name val="Arial Cyr"/>
      <charset val="204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</fonts>
  <fills count="7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4BACC6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68">
    <xf numFmtId="0" fontId="0" fillId="0" borderId="0"/>
    <xf numFmtId="0" fontId="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2" fillId="0" borderId="0"/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horizontal="center"/>
    </xf>
    <xf numFmtId="0" fontId="3" fillId="0" borderId="0"/>
    <xf numFmtId="0" fontId="3" fillId="0" borderId="0"/>
    <xf numFmtId="0" fontId="2" fillId="0" borderId="0">
      <alignment horizontal="center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2" fillId="0" borderId="0">
      <alignment horizontal="center"/>
    </xf>
    <xf numFmtId="0" fontId="14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" fillId="0" borderId="0">
      <alignment horizontal="center"/>
    </xf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horizontal="center"/>
    </xf>
    <xf numFmtId="0" fontId="3" fillId="0" borderId="0"/>
    <xf numFmtId="0" fontId="3" fillId="0" borderId="0"/>
    <xf numFmtId="0" fontId="2" fillId="0" borderId="0">
      <alignment horizontal="center"/>
    </xf>
    <xf numFmtId="0" fontId="2" fillId="0" borderId="0">
      <alignment horizontal="center"/>
    </xf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2" fillId="0" borderId="0">
      <alignment horizontal="center"/>
    </xf>
    <xf numFmtId="0" fontId="2" fillId="0" borderId="0">
      <alignment horizontal="center"/>
    </xf>
    <xf numFmtId="0" fontId="3" fillId="0" borderId="0"/>
    <xf numFmtId="0" fontId="3" fillId="0" borderId="0"/>
    <xf numFmtId="0" fontId="3" fillId="0" borderId="0"/>
    <xf numFmtId="0" fontId="2" fillId="0" borderId="0">
      <alignment horizontal="center"/>
    </xf>
    <xf numFmtId="0" fontId="6" fillId="0" borderId="0"/>
    <xf numFmtId="0" fontId="3" fillId="0" borderId="0"/>
    <xf numFmtId="0" fontId="3" fillId="0" borderId="0"/>
    <xf numFmtId="0" fontId="2" fillId="0" borderId="0">
      <alignment horizontal="center"/>
    </xf>
    <xf numFmtId="0" fontId="6" fillId="0" borderId="0"/>
    <xf numFmtId="0" fontId="3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172" fontId="13" fillId="0" borderId="15">
      <protection locked="0"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175" fontId="3" fillId="0" borderId="0" applyFont="0" applyFill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8" fillId="21" borderId="0" applyNumberFormat="0" applyBorder="0" applyAlignment="0" applyProtection="0"/>
    <xf numFmtId="176" fontId="19" fillId="0" borderId="0" applyFill="0" applyBorder="0" applyAlignment="0"/>
    <xf numFmtId="177" fontId="19" fillId="0" borderId="0" applyFill="0" applyBorder="0" applyAlignment="0"/>
    <xf numFmtId="178" fontId="19" fillId="0" borderId="0" applyFill="0" applyBorder="0" applyAlignment="0"/>
    <xf numFmtId="179" fontId="19" fillId="0" borderId="0" applyFill="0" applyBorder="0" applyAlignment="0"/>
    <xf numFmtId="180" fontId="19" fillId="0" borderId="0" applyFill="0" applyBorder="0" applyAlignment="0"/>
    <xf numFmtId="176" fontId="19" fillId="0" borderId="0" applyFill="0" applyBorder="0" applyAlignment="0"/>
    <xf numFmtId="181" fontId="19" fillId="0" borderId="0" applyFill="0" applyBorder="0" applyAlignment="0"/>
    <xf numFmtId="177" fontId="19" fillId="0" borderId="0" applyFill="0" applyBorder="0" applyAlignment="0"/>
    <xf numFmtId="0" fontId="20" fillId="38" borderId="16" applyNumberFormat="0" applyAlignment="0" applyProtection="0"/>
    <xf numFmtId="182" fontId="21" fillId="0" borderId="10">
      <alignment horizontal="center" vertical="top" wrapText="1"/>
    </xf>
    <xf numFmtId="0" fontId="22" fillId="39" borderId="17" applyNumberFormat="0" applyAlignment="0" applyProtection="0"/>
    <xf numFmtId="0" fontId="23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0" applyFont="0" applyFill="0" applyBorder="0" applyAlignment="0" applyProtection="0"/>
    <xf numFmtId="177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4" fontId="24" fillId="0" borderId="0" applyFill="0" applyBorder="0" applyAlignment="0"/>
    <xf numFmtId="38" fontId="25" fillId="0" borderId="18">
      <alignment vertical="center"/>
    </xf>
    <xf numFmtId="0" fontId="26" fillId="0" borderId="0">
      <alignment horizontal="left"/>
    </xf>
    <xf numFmtId="176" fontId="19" fillId="0" borderId="0" applyFill="0" applyBorder="0" applyAlignment="0"/>
    <xf numFmtId="177" fontId="19" fillId="0" borderId="0" applyFill="0" applyBorder="0" applyAlignment="0"/>
    <xf numFmtId="176" fontId="19" fillId="0" borderId="0" applyFill="0" applyBorder="0" applyAlignment="0"/>
    <xf numFmtId="181" fontId="19" fillId="0" borderId="0" applyFill="0" applyBorder="0" applyAlignment="0"/>
    <xf numFmtId="177" fontId="19" fillId="0" borderId="0" applyFill="0" applyBorder="0" applyAlignment="0"/>
    <xf numFmtId="18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28" fillId="22" borderId="0" applyNumberFormat="0" applyBorder="0" applyAlignment="0" applyProtection="0"/>
    <xf numFmtId="0" fontId="29" fillId="0" borderId="14" applyNumberFormat="0" applyAlignment="0" applyProtection="0">
      <alignment horizontal="left" vertical="center"/>
    </xf>
    <xf numFmtId="0" fontId="29" fillId="0" borderId="8">
      <alignment horizontal="left" vertical="center"/>
    </xf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8" fillId="0" borderId="0"/>
    <xf numFmtId="0" fontId="34" fillId="0" borderId="0"/>
    <xf numFmtId="0" fontId="10" fillId="0" borderId="0"/>
    <xf numFmtId="0" fontId="7" fillId="0" borderId="0"/>
    <xf numFmtId="0" fontId="35" fillId="0" borderId="0"/>
    <xf numFmtId="0" fontId="3" fillId="0" borderId="0">
      <alignment horizontal="center"/>
    </xf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7" fillId="25" borderId="16" applyNumberFormat="0" applyAlignment="0" applyProtection="0"/>
    <xf numFmtId="176" fontId="19" fillId="0" borderId="0" applyFill="0" applyBorder="0" applyAlignment="0"/>
    <xf numFmtId="177" fontId="19" fillId="0" borderId="0" applyFill="0" applyBorder="0" applyAlignment="0"/>
    <xf numFmtId="176" fontId="19" fillId="0" borderId="0" applyFill="0" applyBorder="0" applyAlignment="0"/>
    <xf numFmtId="181" fontId="19" fillId="0" borderId="0" applyFill="0" applyBorder="0" applyAlignment="0"/>
    <xf numFmtId="177" fontId="19" fillId="0" borderId="0" applyFill="0" applyBorder="0" applyAlignment="0"/>
    <xf numFmtId="0" fontId="38" fillId="0" borderId="22" applyNumberFormat="0" applyFill="0" applyAlignment="0" applyProtection="0"/>
    <xf numFmtId="0" fontId="3" fillId="0" borderId="0">
      <alignment horizontal="center"/>
    </xf>
    <xf numFmtId="0" fontId="39" fillId="40" borderId="10">
      <alignment horizontal="left" vertical="top" wrapText="1"/>
    </xf>
    <xf numFmtId="0" fontId="21" fillId="0" borderId="10">
      <alignment horizontal="left" vertical="top" wrapText="1"/>
    </xf>
    <xf numFmtId="0" fontId="40" fillId="0" borderId="10">
      <alignment horizontal="left" vertical="top" wrapText="1"/>
    </xf>
    <xf numFmtId="0" fontId="41" fillId="41" borderId="0" applyNumberFormat="0" applyBorder="0" applyAlignment="0" applyProtection="0"/>
    <xf numFmtId="0" fontId="9" fillId="0" borderId="0"/>
    <xf numFmtId="0" fontId="3" fillId="0" borderId="0"/>
    <xf numFmtId="0" fontId="6" fillId="0" borderId="0"/>
    <xf numFmtId="0" fontId="2" fillId="42" borderId="23" applyNumberFormat="0" applyFont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/>
    <xf numFmtId="0" fontId="42" fillId="0" borderId="0"/>
    <xf numFmtId="0" fontId="43" fillId="38" borderId="24" applyNumberFormat="0" applyAlignment="0" applyProtection="0"/>
    <xf numFmtId="18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6" fontId="19" fillId="0" borderId="0" applyFill="0" applyBorder="0" applyAlignment="0"/>
    <xf numFmtId="177" fontId="19" fillId="0" borderId="0" applyFill="0" applyBorder="0" applyAlignment="0"/>
    <xf numFmtId="176" fontId="19" fillId="0" borderId="0" applyFill="0" applyBorder="0" applyAlignment="0"/>
    <xf numFmtId="181" fontId="19" fillId="0" borderId="0" applyFill="0" applyBorder="0" applyAlignment="0"/>
    <xf numFmtId="177" fontId="19" fillId="0" borderId="0" applyFill="0" applyBorder="0" applyAlignment="0"/>
    <xf numFmtId="0" fontId="3" fillId="0" borderId="0"/>
    <xf numFmtId="0" fontId="44" fillId="0" borderId="0">
      <alignment horizontal="left" vertical="center"/>
    </xf>
    <xf numFmtId="0" fontId="44" fillId="0" borderId="0">
      <alignment horizontal="center" vertical="center"/>
    </xf>
    <xf numFmtId="0" fontId="45" fillId="0" borderId="0">
      <alignment horizontal="left" vertical="top"/>
    </xf>
    <xf numFmtId="49" fontId="24" fillId="0" borderId="0" applyFill="0" applyBorder="0" applyAlignment="0"/>
    <xf numFmtId="186" fontId="19" fillId="0" borderId="0" applyFill="0" applyBorder="0" applyAlignment="0"/>
    <xf numFmtId="187" fontId="19" fillId="0" borderId="0" applyFill="0" applyBorder="0" applyAlignment="0"/>
    <xf numFmtId="0" fontId="46" fillId="0" borderId="0" applyNumberFormat="0" applyFill="0" applyBorder="0" applyAlignment="0" applyProtection="0"/>
    <xf numFmtId="0" fontId="47" fillId="0" borderId="25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48" fillId="0" borderId="0" applyNumberFormat="0" applyFill="0" applyBorder="0" applyAlignment="0" applyProtection="0"/>
    <xf numFmtId="188" fontId="5" fillId="0" borderId="2" applyBorder="0">
      <protection hidden="1"/>
    </xf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2" fillId="0" borderId="0"/>
    <xf numFmtId="9" fontId="3" fillId="0" borderId="0" applyFont="0" applyFill="0" applyBorder="0" applyAlignment="0" applyProtection="0"/>
    <xf numFmtId="0" fontId="6" fillId="0" borderId="0"/>
    <xf numFmtId="0" fontId="14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67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189" fontId="13" fillId="0" borderId="0">
      <protection locked="0"/>
    </xf>
    <xf numFmtId="0" fontId="49" fillId="0" borderId="0"/>
    <xf numFmtId="167" fontId="1" fillId="0" borderId="0" applyFont="0" applyFill="0" applyBorder="0" applyAlignment="0" applyProtection="0"/>
    <xf numFmtId="0" fontId="2" fillId="0" borderId="0"/>
    <xf numFmtId="0" fontId="50" fillId="0" borderId="0"/>
    <xf numFmtId="0" fontId="51" fillId="0" borderId="0"/>
    <xf numFmtId="0" fontId="1" fillId="0" borderId="0"/>
    <xf numFmtId="0" fontId="16" fillId="0" borderId="0"/>
    <xf numFmtId="190" fontId="54" fillId="0" borderId="0"/>
    <xf numFmtId="0" fontId="1" fillId="0" borderId="0"/>
    <xf numFmtId="167" fontId="2" fillId="0" borderId="0" applyFont="0" applyFill="0" applyBorder="0" applyAlignment="0" applyProtection="0"/>
    <xf numFmtId="0" fontId="5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  <xf numFmtId="0" fontId="2" fillId="0" borderId="0"/>
    <xf numFmtId="0" fontId="1" fillId="0" borderId="0"/>
    <xf numFmtId="0" fontId="5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0" fontId="1" fillId="0" borderId="0"/>
    <xf numFmtId="0" fontId="3" fillId="0" borderId="0"/>
    <xf numFmtId="192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20" fillId="38" borderId="32" applyNumberFormat="0" applyAlignment="0" applyProtection="0"/>
    <xf numFmtId="0" fontId="37" fillId="25" borderId="32" applyNumberFormat="0" applyAlignment="0" applyProtection="0"/>
    <xf numFmtId="0" fontId="2" fillId="42" borderId="33" applyNumberFormat="0" applyFont="0" applyAlignment="0" applyProtection="0"/>
    <xf numFmtId="0" fontId="43" fillId="38" borderId="34" applyNumberFormat="0" applyAlignment="0" applyProtection="0"/>
    <xf numFmtId="0" fontId="47" fillId="0" borderId="35" applyNumberFormat="0" applyFill="0" applyAlignment="0" applyProtection="0"/>
    <xf numFmtId="167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/>
    <xf numFmtId="0" fontId="49" fillId="0" borderId="0"/>
    <xf numFmtId="0" fontId="86" fillId="53" borderId="0" applyNumberFormat="0" applyBorder="0" applyAlignment="0" applyProtection="0"/>
    <xf numFmtId="0" fontId="86" fillId="55" borderId="0" applyNumberFormat="0" applyBorder="0" applyAlignment="0" applyProtection="0"/>
    <xf numFmtId="0" fontId="86" fillId="57" borderId="0" applyNumberFormat="0" applyBorder="0" applyAlignment="0" applyProtection="0"/>
    <xf numFmtId="0" fontId="86" fillId="59" borderId="0" applyNumberFormat="0" applyBorder="0" applyAlignment="0" applyProtection="0"/>
    <xf numFmtId="0" fontId="86" fillId="61" borderId="0" applyNumberFormat="0" applyBorder="0" applyAlignment="0" applyProtection="0"/>
    <xf numFmtId="0" fontId="86" fillId="63" borderId="0" applyNumberFormat="0" applyBorder="0" applyAlignment="0" applyProtection="0"/>
    <xf numFmtId="0" fontId="86" fillId="52" borderId="0" applyNumberFormat="0" applyBorder="0" applyAlignment="0" applyProtection="0"/>
    <xf numFmtId="0" fontId="86" fillId="54" borderId="0" applyNumberFormat="0" applyBorder="0" applyAlignment="0" applyProtection="0"/>
    <xf numFmtId="0" fontId="86" fillId="56" borderId="0" applyNumberFormat="0" applyBorder="0" applyAlignment="0" applyProtection="0"/>
    <xf numFmtId="0" fontId="86" fillId="58" borderId="0" applyNumberFormat="0" applyBorder="0" applyAlignment="0" applyProtection="0"/>
    <xf numFmtId="0" fontId="86" fillId="60" borderId="0" applyNumberFormat="0" applyBorder="0" applyAlignment="0" applyProtection="0"/>
    <xf numFmtId="0" fontId="86" fillId="62" borderId="0" applyNumberFormat="0" applyBorder="0" applyAlignment="0" applyProtection="0"/>
    <xf numFmtId="0" fontId="87" fillId="49" borderId="51" applyNumberFormat="0" applyAlignment="0" applyProtection="0"/>
    <xf numFmtId="0" fontId="88" fillId="50" borderId="52" applyNumberFormat="0" applyAlignment="0" applyProtection="0"/>
    <xf numFmtId="0" fontId="89" fillId="50" borderId="51" applyNumberFormat="0" applyAlignment="0" applyProtection="0"/>
    <xf numFmtId="0" fontId="90" fillId="0" borderId="48" applyNumberFormat="0" applyFill="0" applyAlignment="0" applyProtection="0"/>
    <xf numFmtId="0" fontId="91" fillId="0" borderId="49" applyNumberFormat="0" applyFill="0" applyAlignment="0" applyProtection="0"/>
    <xf numFmtId="0" fontId="92" fillId="0" borderId="50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55" applyNumberFormat="0" applyFill="0" applyAlignment="0" applyProtection="0"/>
    <xf numFmtId="0" fontId="94" fillId="51" borderId="54" applyNumberFormat="0" applyAlignment="0" applyProtection="0"/>
    <xf numFmtId="0" fontId="95" fillId="48" borderId="0" applyNumberFormat="0" applyBorder="0" applyAlignment="0" applyProtection="0"/>
    <xf numFmtId="0" fontId="96" fillId="4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0" borderId="53" applyNumberFormat="0" applyFill="0" applyAlignment="0" applyProtection="0"/>
    <xf numFmtId="0" fontId="99" fillId="0" borderId="0" applyNumberFormat="0" applyFill="0" applyBorder="0" applyAlignment="0" applyProtection="0"/>
    <xf numFmtId="0" fontId="100" fillId="4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1" fillId="0" borderId="0"/>
    <xf numFmtId="192" fontId="141" fillId="0" borderId="0" applyFont="0" applyFill="0" applyBorder="0" applyAlignment="0" applyProtection="0"/>
    <xf numFmtId="0" fontId="55" fillId="0" borderId="0"/>
    <xf numFmtId="0" fontId="2" fillId="0" borderId="0"/>
  </cellStyleXfs>
  <cellXfs count="859">
    <xf numFmtId="0" fontId="0" fillId="0" borderId="0" xfId="0"/>
    <xf numFmtId="0" fontId="58" fillId="0" borderId="0" xfId="0" applyFont="1"/>
    <xf numFmtId="0" fontId="2" fillId="0" borderId="0" xfId="570" applyFont="1" applyBorder="1" applyAlignment="1">
      <alignment horizontal="right" vertical="center"/>
    </xf>
    <xf numFmtId="170" fontId="63" fillId="17" borderId="45" xfId="625" applyNumberFormat="1" applyFont="1" applyFill="1" applyBorder="1" applyAlignment="1">
      <alignment horizontal="left" vertical="center" wrapText="1"/>
    </xf>
    <xf numFmtId="170" fontId="63" fillId="17" borderId="45" xfId="63" applyNumberFormat="1" applyFont="1" applyFill="1" applyBorder="1" applyAlignment="1">
      <alignment horizontal="center" vertical="center" wrapText="1"/>
    </xf>
    <xf numFmtId="170" fontId="53" fillId="43" borderId="45" xfId="38" applyNumberFormat="1" applyFont="1" applyFill="1" applyBorder="1" applyAlignment="1">
      <alignment horizontal="right" vertical="center" wrapText="1"/>
    </xf>
    <xf numFmtId="170" fontId="53" fillId="44" borderId="45" xfId="38" applyNumberFormat="1" applyFont="1" applyFill="1" applyBorder="1" applyAlignment="1">
      <alignment horizontal="right" vertical="center" wrapText="1"/>
    </xf>
    <xf numFmtId="170" fontId="57" fillId="16" borderId="45" xfId="38" applyNumberFormat="1" applyFont="1" applyFill="1" applyBorder="1" applyAlignment="1">
      <alignment horizontal="right" vertical="center" wrapText="1"/>
    </xf>
    <xf numFmtId="170" fontId="68" fillId="17" borderId="36" xfId="625" applyNumberFormat="1" applyFont="1" applyFill="1" applyBorder="1" applyAlignment="1">
      <alignment horizontal="left" vertical="center" wrapText="1"/>
    </xf>
    <xf numFmtId="0" fontId="63" fillId="19" borderId="36" xfId="38" applyFont="1" applyFill="1" applyBorder="1" applyAlignment="1">
      <alignment horizontal="left" vertical="center" wrapText="1"/>
    </xf>
    <xf numFmtId="3" fontId="58" fillId="17" borderId="26" xfId="41" applyNumberFormat="1" applyFont="1" applyFill="1" applyBorder="1" applyAlignment="1" applyProtection="1">
      <alignment horizontal="center" vertical="center" wrapText="1"/>
      <protection locked="0"/>
    </xf>
    <xf numFmtId="0" fontId="63" fillId="17" borderId="26" xfId="38" applyFont="1" applyFill="1" applyBorder="1" applyAlignment="1">
      <alignment vertical="center" wrapText="1"/>
    </xf>
    <xf numFmtId="3" fontId="57" fillId="17" borderId="26" xfId="41" applyNumberFormat="1" applyFont="1" applyFill="1" applyBorder="1" applyAlignment="1">
      <alignment horizontal="center" vertical="center" wrapText="1"/>
    </xf>
    <xf numFmtId="170" fontId="63" fillId="17" borderId="26" xfId="59" applyNumberFormat="1" applyFont="1" applyFill="1" applyBorder="1" applyAlignment="1">
      <alignment horizontal="right" vertical="center" wrapText="1"/>
    </xf>
    <xf numFmtId="170" fontId="68" fillId="17" borderId="36" xfId="625" applyNumberFormat="1" applyFont="1" applyFill="1" applyBorder="1" applyAlignment="1">
      <alignment horizontal="center" vertical="center" wrapText="1"/>
    </xf>
    <xf numFmtId="2" fontId="63" fillId="0" borderId="2" xfId="38" applyNumberFormat="1" applyFont="1" applyFill="1" applyBorder="1" applyAlignment="1">
      <alignment horizontal="left" vertical="center" wrapText="1"/>
    </xf>
    <xf numFmtId="0" fontId="2" fillId="0" borderId="0" xfId="1" applyFont="1" applyFill="1"/>
    <xf numFmtId="170" fontId="57" fillId="17" borderId="45" xfId="38" applyNumberFormat="1" applyFont="1" applyFill="1" applyBorder="1" applyAlignment="1">
      <alignment horizontal="right" vertical="center" wrapText="1"/>
    </xf>
    <xf numFmtId="170" fontId="63" fillId="17" borderId="2" xfId="63" applyNumberFormat="1" applyFont="1" applyFill="1" applyBorder="1" applyAlignment="1">
      <alignment horizontal="left" vertical="center" wrapText="1"/>
    </xf>
    <xf numFmtId="170" fontId="63" fillId="17" borderId="2" xfId="63" applyNumberFormat="1" applyFont="1" applyFill="1" applyBorder="1" applyAlignment="1">
      <alignment horizontal="center" vertical="center" wrapText="1"/>
    </xf>
    <xf numFmtId="170" fontId="2" fillId="19" borderId="0" xfId="570" applyNumberFormat="1" applyFont="1" applyFill="1" applyBorder="1" applyAlignment="1">
      <alignment horizontal="right" vertical="center"/>
    </xf>
    <xf numFmtId="170" fontId="2" fillId="19" borderId="0" xfId="570" applyNumberFormat="1" applyFont="1" applyFill="1" applyBorder="1" applyAlignment="1">
      <alignment vertical="center"/>
    </xf>
    <xf numFmtId="170" fontId="52" fillId="43" borderId="45" xfId="38" applyNumberFormat="1" applyFont="1" applyFill="1" applyBorder="1" applyAlignment="1">
      <alignment horizontal="right" vertical="center" wrapText="1"/>
    </xf>
    <xf numFmtId="170" fontId="61" fillId="16" borderId="45" xfId="38" applyNumberFormat="1" applyFont="1" applyFill="1" applyBorder="1" applyAlignment="1">
      <alignment horizontal="right" vertical="center" wrapText="1"/>
    </xf>
    <xf numFmtId="170" fontId="62" fillId="16" borderId="2" xfId="63" applyNumberFormat="1" applyFont="1" applyFill="1" applyBorder="1" applyAlignment="1">
      <alignment horizontal="left" vertical="center" wrapText="1"/>
    </xf>
    <xf numFmtId="170" fontId="2" fillId="19" borderId="0" xfId="570" applyNumberFormat="1" applyFont="1" applyFill="1" applyBorder="1"/>
    <xf numFmtId="170" fontId="2" fillId="0" borderId="0" xfId="570" applyNumberFormat="1" applyFont="1" applyBorder="1"/>
    <xf numFmtId="170" fontId="61" fillId="0" borderId="0" xfId="43" applyNumberFormat="1" applyFont="1" applyFill="1" applyBorder="1" applyAlignment="1" applyProtection="1">
      <alignment vertical="center"/>
      <protection locked="0"/>
    </xf>
    <xf numFmtId="0" fontId="62" fillId="16" borderId="45" xfId="42" applyFont="1" applyFill="1" applyBorder="1" applyAlignment="1">
      <alignment horizontal="left" vertical="center" wrapText="1"/>
    </xf>
    <xf numFmtId="170" fontId="63" fillId="17" borderId="2" xfId="625" applyNumberFormat="1" applyFont="1" applyFill="1" applyBorder="1" applyAlignment="1">
      <alignment horizontal="center" vertical="center" wrapText="1"/>
    </xf>
    <xf numFmtId="170" fontId="63" fillId="19" borderId="45" xfId="63" applyNumberFormat="1" applyFont="1" applyFill="1" applyBorder="1" applyAlignment="1">
      <alignment horizontal="right" vertical="center" wrapText="1"/>
    </xf>
    <xf numFmtId="170" fontId="63" fillId="17" borderId="45" xfId="625" applyNumberFormat="1" applyFont="1" applyFill="1" applyBorder="1" applyAlignment="1">
      <alignment horizontal="center" vertical="center" wrapText="1"/>
    </xf>
    <xf numFmtId="170" fontId="53" fillId="0" borderId="45" xfId="38" applyNumberFormat="1" applyFont="1" applyFill="1" applyBorder="1" applyAlignment="1">
      <alignment horizontal="right" vertical="center" wrapText="1"/>
    </xf>
    <xf numFmtId="170" fontId="63" fillId="19" borderId="45" xfId="625" applyNumberFormat="1" applyFont="1" applyFill="1" applyBorder="1" applyAlignment="1">
      <alignment horizontal="left" vertical="center" wrapText="1"/>
    </xf>
    <xf numFmtId="170" fontId="63" fillId="19" borderId="45" xfId="625" applyNumberFormat="1" applyFont="1" applyFill="1" applyBorder="1" applyAlignment="1">
      <alignment horizontal="right" vertical="center" wrapText="1"/>
    </xf>
    <xf numFmtId="170" fontId="53" fillId="45" borderId="45" xfId="38" applyNumberFormat="1" applyFont="1" applyFill="1" applyBorder="1" applyAlignment="1">
      <alignment horizontal="right" vertical="center" wrapText="1"/>
    </xf>
    <xf numFmtId="170" fontId="63" fillId="19" borderId="2" xfId="63" applyNumberFormat="1" applyFont="1" applyFill="1" applyBorder="1" applyAlignment="1">
      <alignment horizontal="left" vertical="center" wrapText="1"/>
    </xf>
    <xf numFmtId="170" fontId="63" fillId="19" borderId="2" xfId="63" applyNumberFormat="1" applyFont="1" applyFill="1" applyBorder="1" applyAlignment="1">
      <alignment horizontal="right" vertical="center" wrapText="1"/>
    </xf>
    <xf numFmtId="0" fontId="61" fillId="19" borderId="45" xfId="38" applyFont="1" applyFill="1" applyBorder="1" applyAlignment="1">
      <alignment horizontal="center" vertical="center" wrapText="1"/>
    </xf>
    <xf numFmtId="0" fontId="57" fillId="19" borderId="2" xfId="38" applyFont="1" applyFill="1" applyBorder="1" applyAlignment="1">
      <alignment horizontal="left" vertical="center" wrapText="1"/>
    </xf>
    <xf numFmtId="0" fontId="2" fillId="19" borderId="0" xfId="570" applyFont="1" applyFill="1" applyBorder="1"/>
    <xf numFmtId="0" fontId="61" fillId="19" borderId="45" xfId="38" applyFont="1" applyFill="1" applyBorder="1" applyAlignment="1">
      <alignment horizontal="center" vertical="center"/>
    </xf>
    <xf numFmtId="0" fontId="63" fillId="19" borderId="45" xfId="38" applyFont="1" applyFill="1" applyBorder="1" applyAlignment="1">
      <alignment horizontal="left" vertical="center" wrapText="1"/>
    </xf>
    <xf numFmtId="0" fontId="2" fillId="0" borderId="0" xfId="570" applyFont="1" applyFill="1" applyBorder="1" applyAlignment="1">
      <alignment vertical="center"/>
    </xf>
    <xf numFmtId="191" fontId="2" fillId="0" borderId="0" xfId="58" applyNumberFormat="1" applyFont="1" applyFill="1" applyBorder="1" applyAlignment="1">
      <alignment vertical="center"/>
    </xf>
    <xf numFmtId="170" fontId="60" fillId="0" borderId="0" xfId="625" applyNumberFormat="1" applyFont="1" applyFill="1" applyBorder="1" applyAlignment="1" applyProtection="1">
      <alignment vertical="center"/>
      <protection locked="0"/>
    </xf>
    <xf numFmtId="0" fontId="60" fillId="0" borderId="0" xfId="43" applyFont="1" applyFill="1" applyBorder="1" applyAlignment="1" applyProtection="1">
      <alignment vertical="center"/>
      <protection locked="0"/>
    </xf>
    <xf numFmtId="170" fontId="60" fillId="0" borderId="0" xfId="43" applyNumberFormat="1" applyFont="1" applyFill="1" applyBorder="1" applyAlignment="1" applyProtection="1">
      <alignment vertical="center"/>
      <protection locked="0"/>
    </xf>
    <xf numFmtId="3" fontId="60" fillId="0" borderId="0" xfId="43" applyNumberFormat="1" applyFont="1" applyFill="1" applyBorder="1" applyAlignment="1" applyProtection="1">
      <alignment vertical="center"/>
      <protection locked="0"/>
    </xf>
    <xf numFmtId="170" fontId="60" fillId="17" borderId="36" xfId="38" applyNumberFormat="1" applyFont="1" applyFill="1" applyBorder="1" applyAlignment="1">
      <alignment horizontal="right" vertical="center" wrapText="1"/>
    </xf>
    <xf numFmtId="170" fontId="63" fillId="17" borderId="36" xfId="38" applyNumberFormat="1" applyFont="1" applyFill="1" applyBorder="1" applyAlignment="1">
      <alignment horizontal="right" vertical="center" wrapText="1"/>
    </xf>
    <xf numFmtId="170" fontId="68" fillId="17" borderId="2" xfId="625" applyNumberFormat="1" applyFont="1" applyFill="1" applyBorder="1" applyAlignment="1">
      <alignment horizontal="left" vertical="center" wrapText="1"/>
    </xf>
    <xf numFmtId="0" fontId="62" fillId="19" borderId="2" xfId="38" applyFont="1" applyFill="1" applyBorder="1" applyAlignment="1">
      <alignment horizontal="center" vertical="center" wrapText="1"/>
    </xf>
    <xf numFmtId="0" fontId="2" fillId="0" borderId="0" xfId="570" applyFont="1"/>
    <xf numFmtId="191" fontId="60" fillId="0" borderId="0" xfId="58" applyNumberFormat="1" applyFont="1" applyFill="1" applyBorder="1" applyAlignment="1">
      <alignment wrapText="1"/>
    </xf>
    <xf numFmtId="0" fontId="63" fillId="17" borderId="26" xfId="38" applyFont="1" applyFill="1" applyBorder="1" applyAlignment="1">
      <alignment horizontal="center" vertical="center" wrapText="1"/>
    </xf>
    <xf numFmtId="0" fontId="60" fillId="0" borderId="2" xfId="38" applyFont="1" applyFill="1" applyBorder="1" applyAlignment="1">
      <alignment horizontal="left" vertical="center" wrapText="1"/>
    </xf>
    <xf numFmtId="3" fontId="59" fillId="0" borderId="26" xfId="41" applyNumberFormat="1" applyFont="1" applyFill="1" applyBorder="1" applyAlignment="1" applyProtection="1">
      <alignment horizontal="center" vertical="center" wrapText="1"/>
      <protection locked="0"/>
    </xf>
    <xf numFmtId="191" fontId="60" fillId="0" borderId="0" xfId="58" applyNumberFormat="1" applyFont="1" applyFill="1" applyBorder="1" applyAlignment="1">
      <alignment horizontal="left" vertical="top" wrapText="1"/>
    </xf>
    <xf numFmtId="0" fontId="57" fillId="19" borderId="45" xfId="38" applyFont="1" applyFill="1" applyBorder="1" applyAlignment="1">
      <alignment horizontal="left" vertical="center" wrapText="1"/>
    </xf>
    <xf numFmtId="170" fontId="68" fillId="17" borderId="2" xfId="625" applyNumberFormat="1" applyFont="1" applyFill="1" applyBorder="1" applyAlignment="1">
      <alignment horizontal="center" vertical="center" wrapText="1"/>
    </xf>
    <xf numFmtId="170" fontId="63" fillId="17" borderId="2" xfId="625" applyNumberFormat="1" applyFont="1" applyFill="1" applyBorder="1" applyAlignment="1">
      <alignment horizontal="left" vertical="center" wrapText="1"/>
    </xf>
    <xf numFmtId="0" fontId="62" fillId="16" borderId="46" xfId="42" applyFont="1" applyFill="1" applyBorder="1" applyAlignment="1">
      <alignment horizontal="left" vertical="center" wrapText="1"/>
    </xf>
    <xf numFmtId="170" fontId="57" fillId="17" borderId="26" xfId="59" applyNumberFormat="1" applyFont="1" applyFill="1" applyBorder="1" applyAlignment="1">
      <alignment horizontal="right" vertical="center" wrapText="1"/>
    </xf>
    <xf numFmtId="3" fontId="60" fillId="0" borderId="0" xfId="41" applyNumberFormat="1" applyFont="1" applyFill="1" applyBorder="1" applyAlignment="1">
      <alignment horizontal="right" wrapText="1"/>
    </xf>
    <xf numFmtId="0" fontId="63" fillId="19" borderId="2" xfId="38" applyFont="1" applyFill="1" applyBorder="1" applyAlignment="1">
      <alignment horizontal="left" vertical="center" wrapText="1"/>
    </xf>
    <xf numFmtId="3" fontId="60" fillId="0" borderId="0" xfId="41" applyNumberFormat="1" applyFont="1" applyFill="1" applyBorder="1" applyAlignment="1">
      <alignment wrapText="1"/>
    </xf>
    <xf numFmtId="3" fontId="60" fillId="0" borderId="0" xfId="41" applyNumberFormat="1" applyFont="1" applyFill="1" applyBorder="1" applyAlignment="1">
      <alignment horizontal="right" vertical="top" wrapText="1"/>
    </xf>
    <xf numFmtId="0" fontId="2" fillId="0" borderId="0" xfId="570" applyFont="1" applyFill="1" applyAlignment="1">
      <alignment vertical="center"/>
    </xf>
    <xf numFmtId="0" fontId="61" fillId="19" borderId="2" xfId="38" applyFont="1" applyFill="1" applyBorder="1" applyAlignment="1">
      <alignment horizontal="center" vertical="center" wrapText="1"/>
    </xf>
    <xf numFmtId="0" fontId="63" fillId="19" borderId="36" xfId="38" applyFont="1" applyFill="1" applyBorder="1" applyAlignment="1">
      <alignment vertical="center" wrapText="1"/>
    </xf>
    <xf numFmtId="170" fontId="58" fillId="17" borderId="26" xfId="59" applyNumberFormat="1" applyFont="1" applyFill="1" applyBorder="1" applyAlignment="1" applyProtection="1">
      <alignment horizontal="right" vertical="center" wrapText="1"/>
      <protection locked="0"/>
    </xf>
    <xf numFmtId="170" fontId="62" fillId="18" borderId="36" xfId="38" applyNumberFormat="1" applyFont="1" applyFill="1" applyBorder="1" applyAlignment="1">
      <alignment horizontal="right" vertical="center" wrapText="1"/>
    </xf>
    <xf numFmtId="170" fontId="59" fillId="18" borderId="36" xfId="38" applyNumberFormat="1" applyFont="1" applyFill="1" applyBorder="1" applyAlignment="1">
      <alignment horizontal="right" vertical="center" wrapText="1"/>
    </xf>
    <xf numFmtId="170" fontId="63" fillId="18" borderId="36" xfId="38" applyNumberFormat="1" applyFont="1" applyFill="1" applyBorder="1" applyAlignment="1">
      <alignment horizontal="right" vertical="center" wrapText="1"/>
    </xf>
    <xf numFmtId="170" fontId="67" fillId="18" borderId="2" xfId="625" applyNumberFormat="1" applyFont="1" applyFill="1" applyBorder="1" applyAlignment="1">
      <alignment horizontal="left" vertical="center" wrapText="1"/>
    </xf>
    <xf numFmtId="170" fontId="67" fillId="18" borderId="36" xfId="625" applyNumberFormat="1" applyFont="1" applyFill="1" applyBorder="1" applyAlignment="1">
      <alignment horizontal="left" vertical="center" wrapText="1"/>
    </xf>
    <xf numFmtId="0" fontId="4" fillId="0" borderId="0" xfId="570" applyFont="1" applyFill="1" applyBorder="1" applyAlignment="1">
      <alignment vertical="center"/>
    </xf>
    <xf numFmtId="170" fontId="68" fillId="0" borderId="0" xfId="625" applyNumberFormat="1" applyFont="1" applyFill="1" applyBorder="1" applyAlignment="1">
      <alignment horizontal="right" vertical="center" wrapText="1"/>
    </xf>
    <xf numFmtId="191" fontId="68" fillId="0" borderId="0" xfId="58" applyNumberFormat="1" applyFont="1" applyFill="1" applyBorder="1" applyAlignment="1">
      <alignment horizontal="right" vertical="center" wrapText="1"/>
    </xf>
    <xf numFmtId="0" fontId="58" fillId="0" borderId="0" xfId="0" applyFont="1" applyFill="1"/>
    <xf numFmtId="171" fontId="2" fillId="0" borderId="0" xfId="570" applyNumberFormat="1" applyFont="1" applyFill="1" applyBorder="1" applyAlignment="1">
      <alignment vertical="center"/>
    </xf>
    <xf numFmtId="0" fontId="2" fillId="0" borderId="0" xfId="570" applyFont="1" applyFill="1"/>
    <xf numFmtId="9" fontId="2" fillId="0" borderId="0" xfId="58" applyFont="1" applyFill="1" applyBorder="1" applyAlignment="1">
      <alignment vertical="center"/>
    </xf>
    <xf numFmtId="0" fontId="58" fillId="18" borderId="0" xfId="0" applyFont="1" applyFill="1"/>
    <xf numFmtId="0" fontId="64" fillId="18" borderId="0" xfId="0" applyFont="1" applyFill="1"/>
    <xf numFmtId="0" fontId="58" fillId="17" borderId="0" xfId="0" applyFont="1" applyFill="1"/>
    <xf numFmtId="170" fontId="68" fillId="15" borderId="2" xfId="625" applyNumberFormat="1" applyFont="1" applyFill="1" applyBorder="1" applyAlignment="1">
      <alignment horizontal="right" vertical="center" wrapText="1"/>
    </xf>
    <xf numFmtId="170" fontId="68" fillId="15" borderId="2" xfId="625" applyNumberFormat="1" applyFont="1" applyFill="1" applyBorder="1" applyAlignment="1">
      <alignment horizontal="left" vertical="center" wrapText="1"/>
    </xf>
    <xf numFmtId="170" fontId="63" fillId="15" borderId="36" xfId="38" applyNumberFormat="1" applyFont="1" applyFill="1" applyBorder="1" applyAlignment="1">
      <alignment horizontal="right" vertical="center" wrapText="1"/>
    </xf>
    <xf numFmtId="0" fontId="58" fillId="15" borderId="0" xfId="0" applyFont="1" applyFill="1"/>
    <xf numFmtId="170" fontId="68" fillId="15" borderId="36" xfId="625" applyNumberFormat="1" applyFont="1" applyFill="1" applyBorder="1" applyAlignment="1">
      <alignment horizontal="right" vertical="center" wrapText="1"/>
    </xf>
    <xf numFmtId="170" fontId="68" fillId="15" borderId="36" xfId="625" applyNumberFormat="1" applyFont="1" applyFill="1" applyBorder="1" applyAlignment="1">
      <alignment horizontal="left" vertical="center" wrapText="1"/>
    </xf>
    <xf numFmtId="170" fontId="60" fillId="15" borderId="36" xfId="38" applyNumberFormat="1" applyFont="1" applyFill="1" applyBorder="1" applyAlignment="1">
      <alignment horizontal="right" vertical="center" wrapText="1"/>
    </xf>
    <xf numFmtId="0" fontId="62" fillId="18" borderId="2" xfId="38" applyFont="1" applyFill="1" applyBorder="1" applyAlignment="1">
      <alignment horizontal="center" vertical="center" wrapText="1"/>
    </xf>
    <xf numFmtId="0" fontId="62" fillId="18" borderId="3" xfId="38" applyFont="1" applyFill="1" applyBorder="1" applyAlignment="1">
      <alignment horizontal="center" vertical="center" wrapText="1"/>
    </xf>
    <xf numFmtId="170" fontId="4" fillId="0" borderId="0" xfId="570" applyNumberFormat="1" applyFont="1" applyFill="1" applyBorder="1" applyAlignment="1">
      <alignment vertical="center"/>
    </xf>
    <xf numFmtId="0" fontId="64" fillId="0" borderId="0" xfId="0" applyFont="1" applyFill="1"/>
    <xf numFmtId="170" fontId="61" fillId="0" borderId="0" xfId="59" applyNumberFormat="1" applyFont="1" applyFill="1" applyBorder="1" applyAlignment="1">
      <alignment horizontal="right" vertical="center" wrapText="1"/>
    </xf>
    <xf numFmtId="0" fontId="62" fillId="18" borderId="26" xfId="38" applyFont="1" applyFill="1" applyBorder="1" applyAlignment="1">
      <alignment vertical="center" wrapText="1"/>
    </xf>
    <xf numFmtId="170" fontId="62" fillId="18" borderId="26" xfId="59" applyNumberFormat="1" applyFont="1" applyFill="1" applyBorder="1" applyAlignment="1">
      <alignment horizontal="right" vertical="center" wrapText="1"/>
    </xf>
    <xf numFmtId="3" fontId="64" fillId="18" borderId="26" xfId="41" applyNumberFormat="1" applyFont="1" applyFill="1" applyBorder="1" applyAlignment="1" applyProtection="1">
      <alignment horizontal="left" vertical="center" wrapText="1"/>
      <protection locked="0"/>
    </xf>
    <xf numFmtId="170" fontId="64" fillId="18" borderId="26" xfId="59" applyNumberFormat="1" applyFont="1" applyFill="1" applyBorder="1" applyAlignment="1" applyProtection="1">
      <alignment horizontal="right" vertical="center" wrapText="1"/>
      <protection locked="0"/>
    </xf>
    <xf numFmtId="3" fontId="61" fillId="18" borderId="26" xfId="41" applyNumberFormat="1" applyFont="1" applyFill="1" applyBorder="1" applyAlignment="1">
      <alignment vertical="center" wrapText="1"/>
    </xf>
    <xf numFmtId="170" fontId="61" fillId="18" borderId="26" xfId="59" applyNumberFormat="1" applyFont="1" applyFill="1" applyBorder="1" applyAlignment="1">
      <alignment horizontal="right" vertical="center" wrapText="1"/>
    </xf>
    <xf numFmtId="2" fontId="62" fillId="18" borderId="26" xfId="38" applyNumberFormat="1" applyFont="1" applyFill="1" applyBorder="1" applyAlignment="1">
      <alignment vertical="center" wrapText="1"/>
    </xf>
    <xf numFmtId="170" fontId="65" fillId="17" borderId="26" xfId="59" applyNumberFormat="1" applyFont="1" applyFill="1" applyBorder="1" applyAlignment="1">
      <alignment horizontal="right" vertical="center" wrapText="1"/>
    </xf>
    <xf numFmtId="3" fontId="59" fillId="18" borderId="2" xfId="41" applyNumberFormat="1" applyFont="1" applyFill="1" applyBorder="1" applyAlignment="1" applyProtection="1">
      <alignment horizontal="center" vertical="center" wrapText="1"/>
      <protection locked="0"/>
    </xf>
    <xf numFmtId="170" fontId="64" fillId="18" borderId="26" xfId="59" applyNumberFormat="1" applyFont="1" applyFill="1" applyBorder="1" applyAlignment="1">
      <alignment horizontal="right" vertical="center" wrapText="1"/>
    </xf>
    <xf numFmtId="3" fontId="61" fillId="18" borderId="26" xfId="38" applyNumberFormat="1" applyFont="1" applyFill="1" applyBorder="1" applyAlignment="1" applyProtection="1">
      <alignment horizontal="center" vertical="center" wrapText="1"/>
      <protection locked="0"/>
    </xf>
    <xf numFmtId="170" fontId="66" fillId="18" borderId="26" xfId="59" applyNumberFormat="1" applyFont="1" applyFill="1" applyBorder="1" applyAlignment="1">
      <alignment horizontal="right" vertical="center" wrapText="1"/>
    </xf>
    <xf numFmtId="3" fontId="61" fillId="18" borderId="2" xfId="38" applyNumberFormat="1" applyFont="1" applyFill="1" applyBorder="1" applyAlignment="1" applyProtection="1">
      <alignment horizontal="center" vertical="center" wrapText="1"/>
      <protection locked="0"/>
    </xf>
    <xf numFmtId="0" fontId="61" fillId="18" borderId="2" xfId="38" applyFont="1" applyFill="1" applyBorder="1" applyAlignment="1">
      <alignment horizontal="center" vertical="center" wrapText="1"/>
    </xf>
    <xf numFmtId="3" fontId="61" fillId="18" borderId="2" xfId="41" applyNumberFormat="1" applyFont="1" applyFill="1" applyBorder="1" applyAlignment="1" applyProtection="1">
      <alignment horizontal="center" vertical="center" wrapText="1"/>
      <protection locked="0"/>
    </xf>
    <xf numFmtId="3" fontId="60" fillId="15" borderId="2" xfId="38" applyNumberFormat="1" applyFont="1" applyFill="1" applyBorder="1" applyAlignment="1" applyProtection="1">
      <alignment horizontal="left" vertical="center" wrapText="1"/>
      <protection locked="0"/>
    </xf>
    <xf numFmtId="3" fontId="60" fillId="15" borderId="26" xfId="38" applyNumberFormat="1" applyFont="1" applyFill="1" applyBorder="1" applyAlignment="1" applyProtection="1">
      <alignment horizontal="left" vertical="center" wrapText="1"/>
      <protection locked="0"/>
    </xf>
    <xf numFmtId="0" fontId="60" fillId="15" borderId="2" xfId="38" applyFont="1" applyFill="1" applyBorder="1" applyAlignment="1">
      <alignment horizontal="left" vertical="center" wrapText="1"/>
    </xf>
    <xf numFmtId="0" fontId="60" fillId="15" borderId="26" xfId="38" applyFont="1" applyFill="1" applyBorder="1" applyAlignment="1">
      <alignment horizontal="left" vertical="center" wrapText="1"/>
    </xf>
    <xf numFmtId="0" fontId="4" fillId="0" borderId="0" xfId="570" applyFont="1" applyFill="1" applyAlignment="1">
      <alignment vertical="center"/>
    </xf>
    <xf numFmtId="0" fontId="60" fillId="0" borderId="26" xfId="38" applyFont="1" applyFill="1" applyBorder="1" applyAlignment="1">
      <alignment horizontal="left" vertical="center" wrapText="1"/>
    </xf>
    <xf numFmtId="170" fontId="59" fillId="18" borderId="26" xfId="38" applyNumberFormat="1" applyFont="1" applyFill="1" applyBorder="1" applyAlignment="1">
      <alignment horizontal="right" vertical="center" wrapText="1"/>
    </xf>
    <xf numFmtId="170" fontId="63" fillId="17" borderId="26" xfId="38" applyNumberFormat="1" applyFont="1" applyFill="1" applyBorder="1" applyAlignment="1">
      <alignment horizontal="right" vertical="center" wrapText="1"/>
    </xf>
    <xf numFmtId="170" fontId="63" fillId="15" borderId="26" xfId="38" applyNumberFormat="1" applyFont="1" applyFill="1" applyBorder="1" applyAlignment="1">
      <alignment horizontal="right" vertical="center" wrapText="1"/>
    </xf>
    <xf numFmtId="170" fontId="62" fillId="18" borderId="26" xfId="38" applyNumberFormat="1" applyFont="1" applyFill="1" applyBorder="1" applyAlignment="1">
      <alignment horizontal="right" vertical="center" wrapText="1"/>
    </xf>
    <xf numFmtId="170" fontId="60" fillId="15" borderId="26" xfId="38" applyNumberFormat="1" applyFont="1" applyFill="1" applyBorder="1" applyAlignment="1">
      <alignment horizontal="right" vertical="center" wrapText="1"/>
    </xf>
    <xf numFmtId="0" fontId="64" fillId="18" borderId="26" xfId="0" applyFont="1" applyFill="1" applyBorder="1"/>
    <xf numFmtId="0" fontId="58" fillId="17" borderId="26" xfId="0" applyFont="1" applyFill="1" applyBorder="1"/>
    <xf numFmtId="0" fontId="58" fillId="15" borderId="26" xfId="0" applyFont="1" applyFill="1" applyBorder="1"/>
    <xf numFmtId="170" fontId="58" fillId="17" borderId="0" xfId="0" applyNumberFormat="1" applyFont="1" applyFill="1"/>
    <xf numFmtId="0" fontId="72" fillId="0" borderId="26" xfId="0" applyFont="1" applyBorder="1" applyAlignment="1">
      <alignment vertical="center"/>
    </xf>
    <xf numFmtId="0" fontId="73" fillId="0" borderId="26" xfId="0" applyFont="1" applyBorder="1" applyAlignment="1">
      <alignment horizontal="center" vertical="center"/>
    </xf>
    <xf numFmtId="0" fontId="73" fillId="0" borderId="26" xfId="0" applyFont="1" applyBorder="1" applyAlignment="1">
      <alignment vertical="center" wrapText="1"/>
    </xf>
    <xf numFmtId="3" fontId="73" fillId="0" borderId="26" xfId="0" applyNumberFormat="1" applyFont="1" applyBorder="1" applyAlignment="1">
      <alignment horizontal="center" vertical="center"/>
    </xf>
    <xf numFmtId="0" fontId="72" fillId="0" borderId="26" xfId="0" applyFont="1" applyBorder="1" applyAlignment="1">
      <alignment vertical="center" wrapText="1"/>
    </xf>
    <xf numFmtId="3" fontId="72" fillId="0" borderId="26" xfId="0" applyNumberFormat="1" applyFont="1" applyBorder="1" applyAlignment="1">
      <alignment horizontal="center" vertical="center"/>
    </xf>
    <xf numFmtId="0" fontId="73" fillId="0" borderId="26" xfId="0" applyFont="1" applyBorder="1" applyAlignment="1">
      <alignment vertical="center"/>
    </xf>
    <xf numFmtId="0" fontId="74" fillId="0" borderId="26" xfId="38" applyFont="1" applyFill="1" applyBorder="1" applyAlignment="1">
      <alignment horizontal="center" vertical="center" wrapText="1"/>
    </xf>
    <xf numFmtId="0" fontId="74" fillId="0" borderId="26" xfId="38" applyFont="1" applyFill="1" applyBorder="1" applyAlignment="1">
      <alignment vertical="center" wrapText="1"/>
    </xf>
    <xf numFmtId="170" fontId="75" fillId="16" borderId="26" xfId="60" applyNumberFormat="1" applyFont="1" applyFill="1" applyBorder="1" applyAlignment="1">
      <alignment horizontal="right" vertical="center" wrapText="1"/>
    </xf>
    <xf numFmtId="170" fontId="76" fillId="0" borderId="26" xfId="60" applyNumberFormat="1" applyFont="1" applyFill="1" applyBorder="1" applyAlignment="1">
      <alignment horizontal="right" vertical="center" wrapText="1"/>
    </xf>
    <xf numFmtId="170" fontId="77" fillId="0" borderId="26" xfId="60" applyNumberFormat="1" applyFont="1" applyFill="1" applyBorder="1" applyAlignment="1">
      <alignment horizontal="right" vertical="center" wrapText="1"/>
    </xf>
    <xf numFmtId="170" fontId="78" fillId="16" borderId="26" xfId="60" applyNumberFormat="1" applyFont="1" applyFill="1" applyBorder="1" applyAlignment="1">
      <alignment horizontal="right" vertical="center" wrapText="1"/>
    </xf>
    <xf numFmtId="0" fontId="79" fillId="17" borderId="0" xfId="43" applyFont="1" applyFill="1"/>
    <xf numFmtId="0" fontId="79" fillId="0" borderId="26" xfId="43" applyFont="1" applyFill="1" applyBorder="1"/>
    <xf numFmtId="170" fontId="2" fillId="0" borderId="0" xfId="570" applyNumberFormat="1" applyFont="1" applyFill="1"/>
    <xf numFmtId="170" fontId="2" fillId="0" borderId="0" xfId="1" applyNumberFormat="1" applyFont="1" applyFill="1"/>
    <xf numFmtId="170" fontId="2" fillId="0" borderId="0" xfId="703" applyNumberFormat="1" applyFont="1" applyFill="1" applyBorder="1" applyAlignment="1">
      <alignment vertical="center"/>
    </xf>
    <xf numFmtId="170" fontId="58" fillId="0" borderId="0" xfId="0" applyNumberFormat="1" applyFont="1" applyFill="1"/>
    <xf numFmtId="191" fontId="2" fillId="0" borderId="0" xfId="705" applyNumberFormat="1" applyFont="1" applyFill="1"/>
    <xf numFmtId="0" fontId="80" fillId="0" borderId="0" xfId="570" applyFont="1"/>
    <xf numFmtId="0" fontId="2" fillId="0" borderId="0" xfId="570"/>
    <xf numFmtId="0" fontId="2" fillId="0" borderId="26" xfId="570" applyBorder="1"/>
    <xf numFmtId="0" fontId="80" fillId="0" borderId="26" xfId="570" applyFont="1" applyBorder="1"/>
    <xf numFmtId="3" fontId="81" fillId="0" borderId="26" xfId="570" applyNumberFormat="1" applyFont="1" applyBorder="1"/>
    <xf numFmtId="0" fontId="80" fillId="0" borderId="26" xfId="570" applyFont="1" applyBorder="1" applyAlignment="1">
      <alignment horizontal="center" vertical="center"/>
    </xf>
    <xf numFmtId="193" fontId="81" fillId="0" borderId="26" xfId="570" applyNumberFormat="1" applyFont="1" applyBorder="1"/>
    <xf numFmtId="194" fontId="2" fillId="0" borderId="0" xfId="570" applyNumberFormat="1"/>
    <xf numFmtId="0" fontId="81" fillId="0" borderId="26" xfId="570" applyFont="1" applyBorder="1"/>
    <xf numFmtId="1" fontId="2" fillId="0" borderId="0" xfId="570" applyNumberFormat="1"/>
    <xf numFmtId="0" fontId="82" fillId="0" borderId="26" xfId="570" applyFont="1" applyBorder="1" applyAlignment="1">
      <alignment horizontal="center" vertical="center"/>
    </xf>
    <xf numFmtId="191" fontId="82" fillId="0" borderId="26" xfId="58" applyNumberFormat="1" applyFont="1" applyBorder="1" applyAlignment="1">
      <alignment horizontal="center" vertical="center"/>
    </xf>
    <xf numFmtId="2" fontId="0" fillId="0" borderId="0" xfId="58" applyNumberFormat="1" applyFont="1"/>
    <xf numFmtId="9" fontId="0" fillId="0" borderId="0" xfId="58" applyFont="1"/>
    <xf numFmtId="0" fontId="82" fillId="0" borderId="26" xfId="570" applyFont="1" applyBorder="1" applyAlignment="1">
      <alignment horizontal="center" vertical="center" wrapText="1"/>
    </xf>
    <xf numFmtId="0" fontId="81" fillId="0" borderId="26" xfId="570" applyNumberFormat="1" applyFont="1" applyBorder="1" applyAlignment="1">
      <alignment vertical="center"/>
    </xf>
    <xf numFmtId="193" fontId="81" fillId="0" borderId="0" xfId="570" applyNumberFormat="1" applyFont="1"/>
    <xf numFmtId="170" fontId="81" fillId="0" borderId="0" xfId="570" applyNumberFormat="1" applyFont="1"/>
    <xf numFmtId="191" fontId="81" fillId="0" borderId="0" xfId="58" applyNumberFormat="1" applyFont="1"/>
    <xf numFmtId="191" fontId="0" fillId="0" borderId="0" xfId="58" applyNumberFormat="1" applyFont="1"/>
    <xf numFmtId="0" fontId="69" fillId="0" borderId="0" xfId="570" applyFont="1" applyAlignment="1">
      <alignment vertical="center"/>
    </xf>
    <xf numFmtId="193" fontId="70" fillId="0" borderId="0" xfId="570" applyNumberFormat="1" applyFont="1" applyAlignment="1">
      <alignment vertical="center"/>
    </xf>
    <xf numFmtId="193" fontId="2" fillId="0" borderId="0" xfId="570" applyNumberFormat="1"/>
    <xf numFmtId="167" fontId="2" fillId="0" borderId="0" xfId="570" applyNumberFormat="1"/>
    <xf numFmtId="0" fontId="84" fillId="0" borderId="0" xfId="0" applyFont="1"/>
    <xf numFmtId="0" fontId="85" fillId="0" borderId="0" xfId="0" applyFont="1"/>
    <xf numFmtId="0" fontId="84" fillId="0" borderId="0" xfId="0" applyFont="1" applyAlignment="1">
      <alignment horizont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vertical="top"/>
    </xf>
    <xf numFmtId="0" fontId="85" fillId="0" borderId="0" xfId="0" applyFont="1" applyAlignment="1">
      <alignment vertical="top"/>
    </xf>
    <xf numFmtId="0" fontId="85" fillId="0" borderId="0" xfId="0" applyFont="1" applyAlignment="1">
      <alignment horizontal="left" vertical="center"/>
    </xf>
    <xf numFmtId="0" fontId="103" fillId="0" borderId="5" xfId="708" applyFont="1" applyBorder="1" applyAlignment="1">
      <alignment horizontal="center" vertical="center" wrapText="1"/>
    </xf>
    <xf numFmtId="0" fontId="103" fillId="0" borderId="3" xfId="708" applyFont="1" applyBorder="1" applyAlignment="1">
      <alignment horizontal="center" vertical="center" wrapText="1"/>
    </xf>
    <xf numFmtId="0" fontId="101" fillId="0" borderId="0" xfId="708" applyFont="1" applyAlignment="1">
      <alignment horizontal="center"/>
    </xf>
    <xf numFmtId="0" fontId="101" fillId="0" borderId="0" xfId="708" applyFont="1" applyAlignment="1">
      <alignment horizontal="left"/>
    </xf>
    <xf numFmtId="0" fontId="1" fillId="0" borderId="0" xfId="0" applyFont="1"/>
    <xf numFmtId="0" fontId="103" fillId="0" borderId="0" xfId="71" applyFont="1" applyFill="1"/>
    <xf numFmtId="0" fontId="103" fillId="0" borderId="0" xfId="71" applyFont="1" applyFill="1" applyAlignment="1">
      <alignment horizontal="left"/>
    </xf>
    <xf numFmtId="0" fontId="84" fillId="0" borderId="0" xfId="708" applyFont="1"/>
    <xf numFmtId="0" fontId="84" fillId="0" borderId="0" xfId="708" applyFont="1" applyAlignment="1">
      <alignment horizontal="center"/>
    </xf>
    <xf numFmtId="0" fontId="84" fillId="0" borderId="0" xfId="708" applyFont="1" applyAlignment="1">
      <alignment vertical="top"/>
    </xf>
    <xf numFmtId="0" fontId="101" fillId="0" borderId="0" xfId="708" applyFont="1"/>
    <xf numFmtId="0" fontId="84" fillId="0" borderId="0" xfId="708" applyFont="1" applyAlignment="1">
      <alignment horizontal="left"/>
    </xf>
    <xf numFmtId="0" fontId="84" fillId="0" borderId="0" xfId="708" applyFont="1" applyAlignment="1">
      <alignment horizontal="left" vertical="top"/>
    </xf>
    <xf numFmtId="0" fontId="104" fillId="0" borderId="8" xfId="71" applyFont="1" applyFill="1" applyBorder="1" applyAlignment="1">
      <alignment horizontal="right" vertical="center"/>
    </xf>
    <xf numFmtId="0" fontId="104" fillId="0" borderId="8" xfId="71" applyFont="1" applyFill="1" applyBorder="1" applyAlignment="1">
      <alignment horizontal="left" vertical="center" wrapText="1"/>
    </xf>
    <xf numFmtId="3" fontId="104" fillId="0" borderId="8" xfId="71" applyNumberFormat="1" applyFont="1" applyFill="1" applyBorder="1" applyAlignment="1">
      <alignment horizontal="right" vertical="center" wrapText="1"/>
    </xf>
    <xf numFmtId="0" fontId="103" fillId="0" borderId="57" xfId="71" applyFont="1" applyFill="1" applyBorder="1" applyAlignment="1">
      <alignment horizontal="right" vertical="center"/>
    </xf>
    <xf numFmtId="0" fontId="103" fillId="0" borderId="57" xfId="71" applyFont="1" applyFill="1" applyBorder="1" applyAlignment="1">
      <alignment horizontal="left" vertical="center" wrapText="1"/>
    </xf>
    <xf numFmtId="3" fontId="103" fillId="0" borderId="57" xfId="71" applyNumberFormat="1" applyFont="1" applyFill="1" applyBorder="1" applyAlignment="1">
      <alignment horizontal="right" vertical="center" wrapText="1"/>
    </xf>
    <xf numFmtId="0" fontId="103" fillId="0" borderId="58" xfId="71" applyFont="1" applyFill="1" applyBorder="1" applyAlignment="1">
      <alignment horizontal="right" vertical="center"/>
    </xf>
    <xf numFmtId="0" fontId="103" fillId="0" borderId="58" xfId="71" applyFont="1" applyFill="1" applyBorder="1" applyAlignment="1">
      <alignment horizontal="left" vertical="center" wrapText="1"/>
    </xf>
    <xf numFmtId="3" fontId="103" fillId="0" borderId="58" xfId="71" applyNumberFormat="1" applyFont="1" applyFill="1" applyBorder="1" applyAlignment="1">
      <alignment horizontal="right" vertical="center" wrapText="1"/>
    </xf>
    <xf numFmtId="2" fontId="103" fillId="0" borderId="59" xfId="71" applyNumberFormat="1" applyFont="1" applyFill="1" applyBorder="1" applyAlignment="1">
      <alignment horizontal="right" vertical="center"/>
    </xf>
    <xf numFmtId="0" fontId="103" fillId="0" borderId="59" xfId="71" applyFont="1" applyFill="1" applyBorder="1" applyAlignment="1">
      <alignment horizontal="left" vertical="center" wrapText="1"/>
    </xf>
    <xf numFmtId="3" fontId="103" fillId="0" borderId="59" xfId="71" applyNumberFormat="1" applyFont="1" applyFill="1" applyBorder="1" applyAlignment="1">
      <alignment horizontal="right" vertical="center" wrapText="1"/>
    </xf>
    <xf numFmtId="49" fontId="103" fillId="0" borderId="58" xfId="71" applyNumberFormat="1" applyFont="1" applyFill="1" applyBorder="1" applyAlignment="1">
      <alignment horizontal="right" vertical="center"/>
    </xf>
    <xf numFmtId="49" fontId="103" fillId="0" borderId="59" xfId="71" applyNumberFormat="1" applyFont="1" applyFill="1" applyBorder="1" applyAlignment="1">
      <alignment horizontal="right" vertical="center"/>
    </xf>
    <xf numFmtId="0" fontId="103" fillId="0" borderId="59" xfId="71" applyFont="1" applyFill="1" applyBorder="1" applyAlignment="1">
      <alignment horizontal="right" vertical="center"/>
    </xf>
    <xf numFmtId="2" fontId="103" fillId="0" borderId="58" xfId="71" applyNumberFormat="1" applyFont="1" applyFill="1" applyBorder="1" applyAlignment="1">
      <alignment horizontal="right" vertical="center"/>
    </xf>
    <xf numFmtId="0" fontId="107" fillId="0" borderId="0" xfId="708" applyFont="1" applyAlignment="1">
      <alignment horizontal="left" vertical="top" wrapText="1"/>
    </xf>
    <xf numFmtId="0" fontId="107" fillId="0" borderId="0" xfId="708" applyFont="1" applyAlignment="1">
      <alignment horizontal="left" vertical="center" wrapText="1"/>
    </xf>
    <xf numFmtId="0" fontId="103" fillId="64" borderId="58" xfId="71" applyFont="1" applyFill="1" applyBorder="1" applyAlignment="1">
      <alignment horizontal="right" vertical="center"/>
    </xf>
    <xf numFmtId="0" fontId="103" fillId="64" borderId="58" xfId="71" applyFont="1" applyFill="1" applyBorder="1" applyAlignment="1">
      <alignment horizontal="left" vertical="center" wrapText="1"/>
    </xf>
    <xf numFmtId="3" fontId="103" fillId="64" borderId="58" xfId="71" applyNumberFormat="1" applyFont="1" applyFill="1" applyBorder="1" applyAlignment="1">
      <alignment horizontal="right" vertical="center" wrapText="1"/>
    </xf>
    <xf numFmtId="0" fontId="84" fillId="64" borderId="0" xfId="708" applyFont="1" applyFill="1"/>
    <xf numFmtId="0" fontId="1" fillId="64" borderId="0" xfId="0" applyFont="1" applyFill="1"/>
    <xf numFmtId="0" fontId="103" fillId="0" borderId="0" xfId="71" applyFont="1" applyFill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101" fillId="0" borderId="0" xfId="0" applyFont="1" applyAlignment="1">
      <alignment horizontal="center"/>
    </xf>
    <xf numFmtId="0" fontId="84" fillId="0" borderId="0" xfId="0" applyFont="1" applyAlignment="1">
      <alignment horizontal="right"/>
    </xf>
    <xf numFmtId="49" fontId="103" fillId="0" borderId="3" xfId="0" applyNumberFormat="1" applyFont="1" applyBorder="1" applyAlignment="1">
      <alignment horizontal="center" vertical="center" wrapText="1"/>
    </xf>
    <xf numFmtId="0" fontId="103" fillId="0" borderId="5" xfId="0" applyFont="1" applyBorder="1" applyAlignment="1">
      <alignment horizontal="center" vertical="center" wrapText="1"/>
    </xf>
    <xf numFmtId="0" fontId="101" fillId="0" borderId="0" xfId="0" applyFont="1"/>
    <xf numFmtId="0" fontId="102" fillId="0" borderId="0" xfId="0" applyFont="1"/>
    <xf numFmtId="0" fontId="84" fillId="64" borderId="0" xfId="0" applyFont="1" applyFill="1"/>
    <xf numFmtId="0" fontId="85" fillId="64" borderId="0" xfId="0" applyFont="1" applyFill="1"/>
    <xf numFmtId="0" fontId="107" fillId="0" borderId="0" xfId="0" applyFont="1" applyAlignment="1">
      <alignment horizontal="left" vertical="top" wrapText="1"/>
    </xf>
    <xf numFmtId="0" fontId="108" fillId="0" borderId="0" xfId="0" applyFont="1" applyAlignment="1">
      <alignment horizontal="left" vertical="top" wrapText="1"/>
    </xf>
    <xf numFmtId="0" fontId="101" fillId="64" borderId="0" xfId="0" applyFont="1" applyFill="1" applyAlignment="1">
      <alignment horizontal="center"/>
    </xf>
    <xf numFmtId="0" fontId="103" fillId="64" borderId="5" xfId="0" applyFont="1" applyFill="1" applyBorder="1" applyAlignment="1">
      <alignment horizontal="center" vertical="center" wrapText="1"/>
    </xf>
    <xf numFmtId="3" fontId="104" fillId="64" borderId="8" xfId="71" applyNumberFormat="1" applyFont="1" applyFill="1" applyBorder="1" applyAlignment="1">
      <alignment horizontal="right" vertical="center" wrapText="1"/>
    </xf>
    <xf numFmtId="3" fontId="103" fillId="64" borderId="57" xfId="71" applyNumberFormat="1" applyFont="1" applyFill="1" applyBorder="1" applyAlignment="1">
      <alignment horizontal="right" vertical="center" wrapText="1"/>
    </xf>
    <xf numFmtId="3" fontId="103" fillId="64" borderId="59" xfId="71" applyNumberFormat="1" applyFont="1" applyFill="1" applyBorder="1" applyAlignment="1">
      <alignment horizontal="right" vertical="center" wrapText="1"/>
    </xf>
    <xf numFmtId="0" fontId="107" fillId="64" borderId="0" xfId="0" applyFont="1" applyFill="1" applyAlignment="1">
      <alignment horizontal="left" vertical="top" wrapText="1"/>
    </xf>
    <xf numFmtId="0" fontId="84" fillId="64" borderId="0" xfId="0" applyFont="1" applyFill="1" applyAlignment="1">
      <alignment vertical="top"/>
    </xf>
    <xf numFmtId="0" fontId="101" fillId="64" borderId="0" xfId="708" applyFont="1" applyFill="1" applyAlignment="1">
      <alignment horizontal="center"/>
    </xf>
    <xf numFmtId="0" fontId="84" fillId="64" borderId="0" xfId="708" applyFont="1" applyFill="1" applyAlignment="1">
      <alignment horizontal="right"/>
    </xf>
    <xf numFmtId="0" fontId="103" fillId="64" borderId="5" xfId="708" applyFont="1" applyFill="1" applyBorder="1" applyAlignment="1">
      <alignment horizontal="center" vertical="center" wrapText="1"/>
    </xf>
    <xf numFmtId="0" fontId="107" fillId="64" borderId="0" xfId="708" applyFont="1" applyFill="1" applyAlignment="1">
      <alignment horizontal="left" vertical="top" wrapText="1"/>
    </xf>
    <xf numFmtId="0" fontId="84" fillId="64" borderId="0" xfId="708" applyFont="1" applyFill="1" applyAlignment="1">
      <alignment vertical="top"/>
    </xf>
    <xf numFmtId="3" fontId="84" fillId="64" borderId="0" xfId="708" applyNumberFormat="1" applyFont="1" applyFill="1"/>
    <xf numFmtId="0" fontId="7" fillId="0" borderId="0" xfId="0" applyFont="1" applyBorder="1" applyAlignment="1">
      <alignment vertical="center" wrapText="1"/>
    </xf>
    <xf numFmtId="0" fontId="3" fillId="0" borderId="0" xfId="0" applyFont="1" applyBorder="1"/>
    <xf numFmtId="0" fontId="110" fillId="0" borderId="0" xfId="0" applyFont="1"/>
    <xf numFmtId="0" fontId="109" fillId="0" borderId="26" xfId="0" applyFont="1" applyBorder="1" applyAlignment="1">
      <alignment horizontal="center" vertical="center" wrapText="1"/>
    </xf>
    <xf numFmtId="0" fontId="111" fillId="0" borderId="0" xfId="0" applyFont="1" applyBorder="1" applyAlignment="1">
      <alignment wrapText="1"/>
    </xf>
    <xf numFmtId="195" fontId="109" fillId="0" borderId="61" xfId="0" applyNumberFormat="1" applyFont="1" applyBorder="1" applyAlignment="1">
      <alignment horizontal="right"/>
    </xf>
    <xf numFmtId="0" fontId="112" fillId="0" borderId="0" xfId="0" applyFont="1" applyBorder="1"/>
    <xf numFmtId="0" fontId="109" fillId="0" borderId="0" xfId="0" applyFont="1" applyFill="1" applyBorder="1" applyAlignment="1">
      <alignment horizontal="left" wrapText="1"/>
    </xf>
    <xf numFmtId="195" fontId="109" fillId="0" borderId="0" xfId="0" applyNumberFormat="1" applyFont="1" applyBorder="1" applyAlignment="1">
      <alignment horizontal="right"/>
    </xf>
    <xf numFmtId="0" fontId="109" fillId="0" borderId="0" xfId="0" applyFont="1" applyFill="1" applyAlignment="1">
      <alignment horizontal="left" wrapText="1"/>
    </xf>
    <xf numFmtId="0" fontId="113" fillId="0" borderId="0" xfId="0" applyFont="1"/>
    <xf numFmtId="0" fontId="113" fillId="0" borderId="0" xfId="0" applyFont="1" applyBorder="1"/>
    <xf numFmtId="0" fontId="109" fillId="0" borderId="60" xfId="0" applyFont="1" applyFill="1" applyBorder="1" applyAlignment="1">
      <alignment horizontal="left" wrapText="1"/>
    </xf>
    <xf numFmtId="195" fontId="109" fillId="0" borderId="60" xfId="0" applyNumberFormat="1" applyFont="1" applyBorder="1" applyAlignment="1">
      <alignment horizontal="right"/>
    </xf>
    <xf numFmtId="0" fontId="109" fillId="0" borderId="0" xfId="0" applyFont="1" applyBorder="1"/>
    <xf numFmtId="0" fontId="53" fillId="0" borderId="0" xfId="0" applyFont="1" applyBorder="1"/>
    <xf numFmtId="195" fontId="53" fillId="0" borderId="0" xfId="0" applyNumberFormat="1" applyFont="1" applyBorder="1"/>
    <xf numFmtId="0" fontId="0" fillId="64" borderId="0" xfId="0" applyFill="1"/>
    <xf numFmtId="0" fontId="52" fillId="65" borderId="26" xfId="0" applyFont="1" applyFill="1" applyBorder="1" applyAlignment="1">
      <alignment wrapText="1"/>
    </xf>
    <xf numFmtId="170" fontId="53" fillId="65" borderId="26" xfId="703" applyNumberFormat="1" applyFont="1" applyFill="1" applyBorder="1"/>
    <xf numFmtId="0" fontId="109" fillId="0" borderId="26" xfId="0" applyFont="1" applyFill="1" applyBorder="1" applyAlignment="1">
      <alignment horizontal="left" wrapText="1"/>
    </xf>
    <xf numFmtId="170" fontId="53" fillId="0" borderId="26" xfId="703" applyNumberFormat="1" applyFont="1" applyBorder="1"/>
    <xf numFmtId="0" fontId="109" fillId="64" borderId="26" xfId="0" applyFont="1" applyFill="1" applyBorder="1" applyAlignment="1">
      <alignment horizontal="left" wrapText="1"/>
    </xf>
    <xf numFmtId="170" fontId="53" fillId="64" borderId="26" xfId="703" applyNumberFormat="1" applyFont="1" applyFill="1" applyBorder="1"/>
    <xf numFmtId="195" fontId="53" fillId="65" borderId="26" xfId="0" applyNumberFormat="1" applyFont="1" applyFill="1" applyBorder="1"/>
    <xf numFmtId="195" fontId="53" fillId="0" borderId="26" xfId="0" applyNumberFormat="1" applyFont="1" applyBorder="1"/>
    <xf numFmtId="194" fontId="0" fillId="0" borderId="26" xfId="703" applyNumberFormat="1" applyFont="1" applyBorder="1"/>
    <xf numFmtId="0" fontId="12" fillId="0" borderId="0" xfId="736"/>
    <xf numFmtId="0" fontId="114" fillId="0" borderId="0" xfId="736" applyFont="1" applyAlignment="1">
      <alignment horizontal="right" vertical="center"/>
    </xf>
    <xf numFmtId="0" fontId="114" fillId="0" borderId="0" xfId="736" applyFont="1"/>
    <xf numFmtId="0" fontId="115" fillId="0" borderId="0" xfId="736" applyFont="1" applyAlignment="1">
      <alignment horizontal="left" vertical="center"/>
    </xf>
    <xf numFmtId="0" fontId="115" fillId="0" borderId="45" xfId="736" applyFont="1" applyBorder="1" applyAlignment="1">
      <alignment horizontal="center" vertical="center" wrapText="1"/>
    </xf>
    <xf numFmtId="0" fontId="114" fillId="0" borderId="45" xfId="736" applyFont="1" applyBorder="1" applyAlignment="1">
      <alignment vertical="center"/>
    </xf>
    <xf numFmtId="0" fontId="115" fillId="0" borderId="45" xfId="736" applyFont="1" applyBorder="1" applyAlignment="1">
      <alignment vertical="center"/>
    </xf>
    <xf numFmtId="3" fontId="114" fillId="0" borderId="45" xfId="736" applyNumberFormat="1" applyFont="1" applyBorder="1" applyAlignment="1">
      <alignment vertical="center"/>
    </xf>
    <xf numFmtId="3" fontId="115" fillId="0" borderId="45" xfId="736" applyNumberFormat="1" applyFont="1" applyBorder="1" applyAlignment="1">
      <alignment vertical="center"/>
    </xf>
    <xf numFmtId="3" fontId="12" fillId="0" borderId="0" xfId="736" applyNumberFormat="1"/>
    <xf numFmtId="1" fontId="117" fillId="0" borderId="0" xfId="736" applyNumberFormat="1" applyFont="1" applyAlignment="1">
      <alignment horizontal="center" vertical="center" wrapText="1"/>
    </xf>
    <xf numFmtId="1" fontId="118" fillId="0" borderId="0" xfId="736" applyNumberFormat="1" applyFont="1" applyAlignment="1">
      <alignment horizontal="center"/>
    </xf>
    <xf numFmtId="49" fontId="71" fillId="0" borderId="0" xfId="570" applyNumberFormat="1" applyFont="1" applyAlignment="1">
      <alignment vertical="center"/>
    </xf>
    <xf numFmtId="0" fontId="71" fillId="0" borderId="0" xfId="570" applyFont="1" applyAlignment="1">
      <alignment vertical="center" wrapText="1"/>
    </xf>
    <xf numFmtId="193" fontId="71" fillId="66" borderId="0" xfId="570" applyNumberFormat="1" applyFont="1" applyFill="1" applyAlignment="1">
      <alignment vertical="center"/>
    </xf>
    <xf numFmtId="193" fontId="71" fillId="0" borderId="0" xfId="570" applyNumberFormat="1" applyFont="1" applyAlignment="1">
      <alignment vertical="center"/>
    </xf>
    <xf numFmtId="49" fontId="71" fillId="0" borderId="0" xfId="570" applyNumberFormat="1" applyFont="1" applyAlignment="1">
      <alignment horizontal="centerContinuous" wrapText="1"/>
    </xf>
    <xf numFmtId="0" fontId="71" fillId="0" borderId="0" xfId="570" applyFont="1" applyAlignment="1">
      <alignment horizontal="centerContinuous" wrapText="1"/>
    </xf>
    <xf numFmtId="0" fontId="71" fillId="66" borderId="0" xfId="570" applyFont="1" applyFill="1" applyAlignment="1">
      <alignment horizontal="centerContinuous" wrapText="1"/>
    </xf>
    <xf numFmtId="49" fontId="124" fillId="0" borderId="0" xfId="570" applyNumberFormat="1" applyFont="1"/>
    <xf numFmtId="0" fontId="125" fillId="0" borderId="0" xfId="570" applyFont="1"/>
    <xf numFmtId="0" fontId="124" fillId="66" borderId="0" xfId="570" applyFont="1" applyFill="1"/>
    <xf numFmtId="0" fontId="124" fillId="0" borderId="0" xfId="570" applyFont="1"/>
    <xf numFmtId="0" fontId="124" fillId="0" borderId="0" xfId="570" applyFont="1" applyAlignment="1">
      <alignment horizontal="center"/>
    </xf>
    <xf numFmtId="0" fontId="124" fillId="0" borderId="0" xfId="570" applyFont="1" applyAlignment="1">
      <alignment vertical="center"/>
    </xf>
    <xf numFmtId="0" fontId="124" fillId="66" borderId="0" xfId="570" applyFont="1" applyFill="1" applyAlignment="1">
      <alignment vertical="center"/>
    </xf>
    <xf numFmtId="0" fontId="124" fillId="0" borderId="45" xfId="570" applyFont="1" applyBorder="1" applyAlignment="1">
      <alignment horizontal="center" vertical="center" wrapText="1"/>
    </xf>
    <xf numFmtId="0" fontId="124" fillId="0" borderId="43" xfId="570" applyFont="1" applyBorder="1" applyAlignment="1">
      <alignment horizontal="center" vertical="center"/>
    </xf>
    <xf numFmtId="0" fontId="124" fillId="66" borderId="45" xfId="570" applyFont="1" applyFill="1" applyBorder="1" applyAlignment="1">
      <alignment horizontal="center" vertical="center"/>
    </xf>
    <xf numFmtId="0" fontId="124" fillId="0" borderId="45" xfId="570" applyFont="1" applyBorder="1" applyAlignment="1">
      <alignment horizontal="center" vertical="center"/>
    </xf>
    <xf numFmtId="49" fontId="71" fillId="64" borderId="0" xfId="570" applyNumberFormat="1" applyFont="1" applyFill="1" applyAlignment="1">
      <alignment vertical="center"/>
    </xf>
    <xf numFmtId="49" fontId="126" fillId="0" borderId="0" xfId="570" applyNumberFormat="1" applyFont="1" applyAlignment="1">
      <alignment vertical="center"/>
    </xf>
    <xf numFmtId="49" fontId="126" fillId="64" borderId="0" xfId="570" applyNumberFormat="1" applyFont="1" applyFill="1" applyAlignment="1">
      <alignment vertical="center"/>
    </xf>
    <xf numFmtId="0" fontId="126" fillId="0" borderId="0" xfId="570" applyFont="1" applyAlignment="1">
      <alignment vertical="center" wrapText="1"/>
    </xf>
    <xf numFmtId="193" fontId="126" fillId="66" borderId="0" xfId="570" applyNumberFormat="1" applyFont="1" applyFill="1" applyAlignment="1">
      <alignment vertical="center"/>
    </xf>
    <xf numFmtId="193" fontId="126" fillId="0" borderId="0" xfId="570" applyNumberFormat="1" applyFont="1" applyAlignment="1">
      <alignment vertical="center"/>
    </xf>
    <xf numFmtId="49" fontId="124" fillId="0" borderId="0" xfId="570" applyNumberFormat="1" applyFont="1" applyAlignment="1">
      <alignment vertical="center"/>
    </xf>
    <xf numFmtId="0" fontId="124" fillId="0" borderId="0" xfId="570" applyFont="1" applyAlignment="1">
      <alignment vertical="center" wrapText="1"/>
    </xf>
    <xf numFmtId="193" fontId="124" fillId="66" borderId="0" xfId="570" applyNumberFormat="1" applyFont="1" applyFill="1" applyAlignment="1">
      <alignment vertical="center"/>
    </xf>
    <xf numFmtId="193" fontId="124" fillId="0" borderId="0" xfId="570" applyNumberFormat="1" applyFont="1" applyAlignment="1">
      <alignment vertical="center"/>
    </xf>
    <xf numFmtId="0" fontId="127" fillId="0" borderId="0" xfId="0" applyFont="1"/>
    <xf numFmtId="49" fontId="110" fillId="0" borderId="45" xfId="570" applyNumberFormat="1" applyFont="1" applyFill="1" applyBorder="1" applyAlignment="1">
      <alignment vertical="center"/>
    </xf>
    <xf numFmtId="193" fontId="110" fillId="0" borderId="45" xfId="570" applyNumberFormat="1" applyFont="1" applyFill="1" applyBorder="1" applyAlignment="1">
      <alignment vertical="center"/>
    </xf>
    <xf numFmtId="193" fontId="121" fillId="0" borderId="45" xfId="570" applyNumberFormat="1" applyFont="1" applyFill="1" applyBorder="1" applyAlignment="1">
      <alignment vertical="center"/>
    </xf>
    <xf numFmtId="0" fontId="110" fillId="0" borderId="45" xfId="570" applyFont="1" applyFill="1" applyBorder="1" applyAlignment="1">
      <alignment vertical="center"/>
    </xf>
    <xf numFmtId="49" fontId="121" fillId="0" borderId="45" xfId="570" applyNumberFormat="1" applyFont="1" applyFill="1" applyBorder="1" applyAlignment="1">
      <alignment vertical="center"/>
    </xf>
    <xf numFmtId="193" fontId="110" fillId="0" borderId="0" xfId="570" applyNumberFormat="1" applyFont="1" applyFill="1" applyAlignment="1">
      <alignment vertical="center"/>
    </xf>
    <xf numFmtId="0" fontId="110" fillId="0" borderId="45" xfId="570" applyFont="1" applyFill="1" applyBorder="1" applyAlignment="1">
      <alignment vertical="center" wrapText="1"/>
    </xf>
    <xf numFmtId="0" fontId="121" fillId="0" borderId="45" xfId="570" applyFont="1" applyFill="1" applyBorder="1" applyAlignment="1">
      <alignment vertical="center" wrapText="1"/>
    </xf>
    <xf numFmtId="193" fontId="120" fillId="0" borderId="45" xfId="570" applyNumberFormat="1" applyFont="1" applyFill="1" applyBorder="1" applyAlignment="1">
      <alignment vertical="center"/>
    </xf>
    <xf numFmtId="49" fontId="120" fillId="0" borderId="45" xfId="570" applyNumberFormat="1" applyFont="1" applyFill="1" applyBorder="1" applyAlignment="1">
      <alignment vertical="center"/>
    </xf>
    <xf numFmtId="1" fontId="110" fillId="0" borderId="45" xfId="570" applyNumberFormat="1" applyFont="1" applyFill="1" applyBorder="1" applyAlignment="1">
      <alignment vertical="center"/>
    </xf>
    <xf numFmtId="0" fontId="120" fillId="0" borderId="45" xfId="570" applyFont="1" applyFill="1" applyBorder="1" applyAlignment="1">
      <alignment vertical="center"/>
    </xf>
    <xf numFmtId="0" fontId="120" fillId="0" borderId="45" xfId="570" applyFont="1" applyFill="1" applyBorder="1" applyAlignment="1">
      <alignment vertical="center" wrapText="1"/>
    </xf>
    <xf numFmtId="193" fontId="110" fillId="0" borderId="0" xfId="570" applyNumberFormat="1" applyFont="1" applyFill="1" applyAlignment="1">
      <alignment horizontal="center"/>
    </xf>
    <xf numFmtId="193" fontId="110" fillId="0" borderId="0" xfId="570" applyNumberFormat="1" applyFont="1" applyFill="1"/>
    <xf numFmtId="0" fontId="110" fillId="0" borderId="0" xfId="570" applyFont="1" applyFill="1"/>
    <xf numFmtId="0" fontId="69" fillId="0" borderId="0" xfId="570" applyFont="1" applyAlignment="1">
      <alignment horizontal="centerContinuous" vertical="center" wrapText="1"/>
    </xf>
    <xf numFmtId="49" fontId="69" fillId="0" borderId="0" xfId="570" applyNumberFormat="1" applyFont="1"/>
    <xf numFmtId="0" fontId="123" fillId="0" borderId="0" xfId="570" applyFont="1"/>
    <xf numFmtId="0" fontId="69" fillId="0" borderId="0" xfId="570" applyFont="1"/>
    <xf numFmtId="0" fontId="69" fillId="0" borderId="43" xfId="570" applyFont="1" applyBorder="1" applyAlignment="1">
      <alignment horizontal="center" vertical="center"/>
    </xf>
    <xf numFmtId="0" fontId="69" fillId="0" borderId="45" xfId="570" applyFont="1" applyBorder="1" applyAlignment="1">
      <alignment horizontal="center" vertical="center"/>
    </xf>
    <xf numFmtId="49" fontId="122" fillId="0" borderId="0" xfId="570" applyNumberFormat="1" applyFont="1" applyAlignment="1">
      <alignment horizontal="right" vertical="center"/>
    </xf>
    <xf numFmtId="0" fontId="122" fillId="0" borderId="0" xfId="570" applyFont="1" applyAlignment="1">
      <alignment vertical="center" wrapText="1"/>
    </xf>
    <xf numFmtId="193" fontId="122" fillId="0" borderId="0" xfId="570" applyNumberFormat="1" applyFont="1" applyAlignment="1">
      <alignment vertical="center"/>
    </xf>
    <xf numFmtId="193" fontId="122" fillId="0" borderId="0" xfId="570" applyNumberFormat="1" applyFont="1" applyAlignment="1">
      <alignment horizontal="center" vertical="center"/>
    </xf>
    <xf numFmtId="49" fontId="70" fillId="0" borderId="0" xfId="570" applyNumberFormat="1" applyFont="1" applyAlignment="1">
      <alignment horizontal="right" vertical="center"/>
    </xf>
    <xf numFmtId="0" fontId="70" fillId="0" borderId="0" xfId="570" applyFont="1" applyAlignment="1">
      <alignment vertical="center" wrapText="1"/>
    </xf>
    <xf numFmtId="193" fontId="70" fillId="0" borderId="0" xfId="570" applyNumberFormat="1" applyFont="1" applyAlignment="1">
      <alignment vertical="center"/>
    </xf>
    <xf numFmtId="193" fontId="70" fillId="0" borderId="0" xfId="570" applyNumberFormat="1" applyFont="1" applyAlignment="1">
      <alignment horizontal="center" vertical="center"/>
    </xf>
    <xf numFmtId="49" fontId="122" fillId="0" borderId="0" xfId="570" applyNumberFormat="1" applyFont="1" applyFill="1" applyAlignment="1">
      <alignment horizontal="right" vertical="center"/>
    </xf>
    <xf numFmtId="0" fontId="122" fillId="0" borderId="0" xfId="570" applyFont="1" applyFill="1" applyAlignment="1">
      <alignment vertical="center" wrapText="1"/>
    </xf>
    <xf numFmtId="193" fontId="122" fillId="0" borderId="0" xfId="570" applyNumberFormat="1" applyFont="1" applyFill="1" applyAlignment="1">
      <alignment vertical="center"/>
    </xf>
    <xf numFmtId="193" fontId="122" fillId="0" borderId="0" xfId="570" applyNumberFormat="1" applyFont="1" applyFill="1" applyAlignment="1">
      <alignment horizontal="center" vertical="center"/>
    </xf>
    <xf numFmtId="0" fontId="70" fillId="0" borderId="0" xfId="570" applyFont="1" applyFill="1" applyAlignment="1">
      <alignment vertical="center" wrapText="1"/>
    </xf>
    <xf numFmtId="193" fontId="70" fillId="0" borderId="0" xfId="570" applyNumberFormat="1" applyFont="1" applyFill="1" applyAlignment="1">
      <alignment vertical="center"/>
    </xf>
    <xf numFmtId="193" fontId="69" fillId="0" borderId="0" xfId="570" applyNumberFormat="1" applyFont="1"/>
    <xf numFmtId="49" fontId="122" fillId="0" borderId="0" xfId="570" applyNumberFormat="1" applyFont="1" applyAlignment="1">
      <alignment horizontal="centerContinuous" wrapText="1"/>
    </xf>
    <xf numFmtId="49" fontId="69" fillId="0" borderId="0" xfId="570" applyNumberFormat="1" applyFont="1" applyAlignment="1">
      <alignment horizontal="centerContinuous" wrapText="1"/>
    </xf>
    <xf numFmtId="0" fontId="69" fillId="0" borderId="0" xfId="570" applyFont="1" applyAlignment="1">
      <alignment horizontal="centerContinuous" wrapText="1"/>
    </xf>
    <xf numFmtId="0" fontId="122" fillId="0" borderId="0" xfId="570" applyFont="1" applyAlignment="1">
      <alignment horizontal="centerContinuous" wrapText="1"/>
    </xf>
    <xf numFmtId="0" fontId="70" fillId="0" borderId="0" xfId="570" applyFont="1" applyAlignment="1">
      <alignment horizontal="centerContinuous" wrapText="1"/>
    </xf>
    <xf numFmtId="49" fontId="129" fillId="0" borderId="0" xfId="570" applyNumberFormat="1" applyFont="1" applyAlignment="1">
      <alignment horizontal="centerContinuous" wrapText="1"/>
    </xf>
    <xf numFmtId="0" fontId="79" fillId="0" borderId="0" xfId="570" applyFont="1"/>
    <xf numFmtId="0" fontId="69" fillId="0" borderId="45" xfId="570" applyFont="1" applyBorder="1" applyAlignment="1">
      <alignment horizontal="center" vertical="center" wrapText="1"/>
    </xf>
    <xf numFmtId="193" fontId="122" fillId="68" borderId="0" xfId="570" applyNumberFormat="1" applyFont="1" applyFill="1" applyAlignment="1">
      <alignment vertical="center"/>
    </xf>
    <xf numFmtId="49" fontId="122" fillId="67" borderId="0" xfId="570" applyNumberFormat="1" applyFont="1" applyFill="1" applyAlignment="1">
      <alignment horizontal="right" vertical="center"/>
    </xf>
    <xf numFmtId="0" fontId="122" fillId="67" borderId="0" xfId="570" applyFont="1" applyFill="1" applyAlignment="1">
      <alignment vertical="center" wrapText="1"/>
    </xf>
    <xf numFmtId="193" fontId="122" fillId="67" borderId="0" xfId="570" applyNumberFormat="1" applyFont="1" applyFill="1" applyAlignment="1">
      <alignment vertical="center"/>
    </xf>
    <xf numFmtId="193" fontId="122" fillId="67" borderId="0" xfId="570" applyNumberFormat="1" applyFont="1" applyFill="1" applyAlignment="1">
      <alignment horizontal="center" vertical="center"/>
    </xf>
    <xf numFmtId="0" fontId="69" fillId="0" borderId="0" xfId="0" applyFont="1" applyAlignment="1">
      <alignment vertical="center"/>
    </xf>
    <xf numFmtId="49" fontId="70" fillId="0" borderId="0" xfId="0" applyNumberFormat="1" applyFont="1" applyAlignment="1">
      <alignment vertical="center"/>
    </xf>
    <xf numFmtId="49" fontId="69" fillId="0" borderId="0" xfId="0" applyNumberFormat="1" applyFont="1" applyAlignment="1">
      <alignment vertical="center"/>
    </xf>
    <xf numFmtId="193" fontId="69" fillId="0" borderId="0" xfId="0" applyNumberFormat="1" applyFont="1" applyAlignment="1">
      <alignment vertical="center"/>
    </xf>
    <xf numFmtId="0" fontId="69" fillId="0" borderId="0" xfId="0" applyFont="1" applyFill="1" applyAlignment="1">
      <alignment vertical="center"/>
    </xf>
    <xf numFmtId="49" fontId="110" fillId="0" borderId="0" xfId="570" applyNumberFormat="1" applyFont="1" applyFill="1" applyAlignment="1">
      <alignment horizontal="centerContinuous" wrapText="1"/>
    </xf>
    <xf numFmtId="0" fontId="110" fillId="0" borderId="0" xfId="570" applyFont="1" applyFill="1" applyAlignment="1">
      <alignment vertical="center"/>
    </xf>
    <xf numFmtId="49" fontId="110" fillId="0" borderId="0" xfId="570" applyNumberFormat="1" applyFont="1" applyFill="1"/>
    <xf numFmtId="0" fontId="119" fillId="0" borderId="0" xfId="570" applyFont="1" applyFill="1"/>
    <xf numFmtId="0" fontId="120" fillId="0" borderId="45" xfId="570" applyFont="1" applyFill="1" applyBorder="1" applyAlignment="1">
      <alignment horizontal="center" vertical="center" wrapText="1"/>
    </xf>
    <xf numFmtId="0" fontId="120" fillId="0" borderId="0" xfId="570" applyFont="1" applyFill="1" applyBorder="1" applyAlignment="1">
      <alignment horizontal="center" vertical="center" wrapText="1"/>
    </xf>
    <xf numFmtId="9" fontId="120" fillId="0" borderId="45" xfId="58" applyFont="1" applyFill="1" applyBorder="1" applyAlignment="1">
      <alignment vertical="center"/>
    </xf>
    <xf numFmtId="9" fontId="120" fillId="0" borderId="0" xfId="58" applyFont="1" applyFill="1" applyBorder="1" applyAlignment="1">
      <alignment vertical="center"/>
    </xf>
    <xf numFmtId="49" fontId="120" fillId="0" borderId="45" xfId="570" applyNumberFormat="1" applyFont="1" applyFill="1" applyBorder="1" applyAlignment="1">
      <alignment vertical="center" wrapText="1"/>
    </xf>
    <xf numFmtId="191" fontId="110" fillId="0" borderId="45" xfId="58" applyNumberFormat="1" applyFont="1" applyFill="1" applyBorder="1" applyAlignment="1">
      <alignment vertical="center"/>
    </xf>
    <xf numFmtId="191" fontId="110" fillId="0" borderId="0" xfId="58" applyNumberFormat="1" applyFont="1" applyFill="1" applyBorder="1" applyAlignment="1">
      <alignment vertical="center"/>
    </xf>
    <xf numFmtId="49" fontId="69" fillId="0" borderId="45" xfId="570" applyNumberFormat="1" applyFont="1" applyFill="1" applyBorder="1" applyAlignment="1">
      <alignment vertical="center"/>
    </xf>
    <xf numFmtId="49" fontId="122" fillId="0" borderId="45" xfId="570" applyNumberFormat="1" applyFont="1" applyFill="1" applyBorder="1" applyAlignment="1">
      <alignment vertical="center"/>
    </xf>
    <xf numFmtId="0" fontId="120" fillId="0" borderId="43" xfId="570" applyFont="1" applyFill="1" applyBorder="1" applyAlignment="1">
      <alignment vertical="center" wrapText="1"/>
    </xf>
    <xf numFmtId="49" fontId="122" fillId="0" borderId="0" xfId="570" applyNumberFormat="1" applyFont="1" applyFill="1" applyAlignment="1">
      <alignment vertical="center"/>
    </xf>
    <xf numFmtId="1" fontId="120" fillId="0" borderId="45" xfId="570" applyNumberFormat="1" applyFont="1" applyFill="1" applyBorder="1" applyAlignment="1">
      <alignment vertical="center"/>
    </xf>
    <xf numFmtId="0" fontId="127" fillId="0" borderId="0" xfId="0" applyFont="1" applyFill="1"/>
    <xf numFmtId="49" fontId="69" fillId="69" borderId="45" xfId="570" applyNumberFormat="1" applyFont="1" applyFill="1" applyBorder="1" applyAlignment="1">
      <alignment vertical="center"/>
    </xf>
    <xf numFmtId="0" fontId="121" fillId="69" borderId="45" xfId="570" applyFont="1" applyFill="1" applyBorder="1" applyAlignment="1">
      <alignment vertical="center" wrapText="1"/>
    </xf>
    <xf numFmtId="49" fontId="69" fillId="0" borderId="0" xfId="0" applyNumberFormat="1" applyFont="1" applyFill="1" applyAlignment="1">
      <alignment vertical="center"/>
    </xf>
    <xf numFmtId="193" fontId="69" fillId="0" borderId="0" xfId="0" applyNumberFormat="1" applyFont="1" applyFill="1" applyAlignment="1">
      <alignment vertical="center"/>
    </xf>
    <xf numFmtId="49" fontId="70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 wrapText="1"/>
    </xf>
    <xf numFmtId="193" fontId="70" fillId="0" borderId="0" xfId="0" applyNumberFormat="1" applyFont="1" applyFill="1" applyAlignment="1">
      <alignment vertical="center"/>
    </xf>
    <xf numFmtId="49" fontId="122" fillId="0" borderId="0" xfId="0" applyNumberFormat="1" applyFont="1" applyFill="1" applyAlignment="1">
      <alignment vertical="center"/>
    </xf>
    <xf numFmtId="0" fontId="122" fillId="0" borderId="0" xfId="0" applyFont="1" applyFill="1" applyAlignment="1">
      <alignment vertical="center" wrapText="1"/>
    </xf>
    <xf numFmtId="193" fontId="122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 wrapText="1"/>
    </xf>
    <xf numFmtId="0" fontId="69" fillId="0" borderId="0" xfId="0" applyFont="1" applyAlignment="1">
      <alignment vertical="center" wrapText="1"/>
    </xf>
    <xf numFmtId="49" fontId="2" fillId="0" borderId="0" xfId="570" applyNumberFormat="1" applyFont="1" applyFill="1"/>
    <xf numFmtId="170" fontId="110" fillId="0" borderId="0" xfId="703" applyNumberFormat="1" applyFont="1" applyFill="1" applyAlignment="1">
      <alignment horizontal="center"/>
    </xf>
    <xf numFmtId="170" fontId="110" fillId="0" borderId="0" xfId="703" applyNumberFormat="1" applyFont="1" applyFill="1"/>
    <xf numFmtId="170" fontId="120" fillId="0" borderId="45" xfId="703" applyNumberFormat="1" applyFont="1" applyFill="1" applyBorder="1" applyAlignment="1">
      <alignment horizontal="center" vertical="center" wrapText="1"/>
    </xf>
    <xf numFmtId="170" fontId="120" fillId="0" borderId="45" xfId="703" applyNumberFormat="1" applyFont="1" applyFill="1" applyBorder="1" applyAlignment="1">
      <alignment vertical="center"/>
    </xf>
    <xf numFmtId="170" fontId="110" fillId="0" borderId="45" xfId="703" applyNumberFormat="1" applyFont="1" applyFill="1" applyBorder="1" applyAlignment="1">
      <alignment vertical="center"/>
    </xf>
    <xf numFmtId="170" fontId="127" fillId="0" borderId="0" xfId="703" applyNumberFormat="1" applyFont="1" applyFill="1"/>
    <xf numFmtId="193" fontId="120" fillId="0" borderId="0" xfId="570" applyNumberFormat="1" applyFont="1" applyFill="1" applyBorder="1" applyAlignment="1">
      <alignment vertical="center"/>
    </xf>
    <xf numFmtId="0" fontId="120" fillId="0" borderId="0" xfId="570" applyFont="1" applyFill="1" applyBorder="1" applyAlignment="1">
      <alignment vertical="center"/>
    </xf>
    <xf numFmtId="0" fontId="110" fillId="0" borderId="0" xfId="570" applyFont="1" applyFill="1" applyBorder="1" applyAlignment="1">
      <alignment vertical="center"/>
    </xf>
    <xf numFmtId="1" fontId="110" fillId="0" borderId="0" xfId="570" applyNumberFormat="1" applyFont="1" applyFill="1" applyBorder="1" applyAlignment="1">
      <alignment vertical="center"/>
    </xf>
    <xf numFmtId="0" fontId="0" fillId="0" borderId="26" xfId="0" applyBorder="1"/>
    <xf numFmtId="3" fontId="59" fillId="0" borderId="0" xfId="43" applyNumberFormat="1" applyFont="1" applyFill="1" applyBorder="1" applyAlignment="1" applyProtection="1">
      <alignment vertical="center"/>
      <protection locked="0"/>
    </xf>
    <xf numFmtId="0" fontId="4" fillId="0" borderId="0" xfId="570" applyFont="1" applyFill="1"/>
    <xf numFmtId="191" fontId="4" fillId="0" borderId="0" xfId="58" applyNumberFormat="1" applyFont="1" applyFill="1" applyAlignment="1">
      <alignment vertical="center"/>
    </xf>
    <xf numFmtId="0" fontId="64" fillId="0" borderId="0" xfId="0" applyFont="1"/>
    <xf numFmtId="170" fontId="59" fillId="0" borderId="0" xfId="43" applyNumberFormat="1" applyFont="1" applyFill="1" applyBorder="1" applyAlignment="1" applyProtection="1">
      <alignment vertical="center"/>
      <protection locked="0"/>
    </xf>
    <xf numFmtId="170" fontId="67" fillId="0" borderId="0" xfId="625" applyNumberFormat="1" applyFont="1" applyFill="1" applyBorder="1" applyAlignment="1">
      <alignment horizontal="right" vertical="center" wrapText="1"/>
    </xf>
    <xf numFmtId="170" fontId="130" fillId="0" borderId="0" xfId="703" applyNumberFormat="1" applyFont="1" applyFill="1"/>
    <xf numFmtId="170" fontId="4" fillId="0" borderId="0" xfId="570" applyNumberFormat="1" applyFont="1" applyFill="1"/>
    <xf numFmtId="3" fontId="0" fillId="0" borderId="0" xfId="0" applyNumberFormat="1"/>
    <xf numFmtId="0" fontId="0" fillId="0" borderId="0" xfId="0" applyBorder="1"/>
    <xf numFmtId="3" fontId="114" fillId="0" borderId="26" xfId="736" applyNumberFormat="1" applyFont="1" applyBorder="1" applyAlignment="1">
      <alignment vertical="center"/>
    </xf>
    <xf numFmtId="196" fontId="135" fillId="0" borderId="0" xfId="687" applyNumberFormat="1" applyFont="1" applyBorder="1" applyAlignment="1">
      <alignment horizontal="right" wrapText="1"/>
    </xf>
    <xf numFmtId="0" fontId="135" fillId="0" borderId="0" xfId="570" applyFont="1" applyAlignment="1">
      <alignment horizontal="left" wrapText="1"/>
    </xf>
    <xf numFmtId="0" fontId="137" fillId="0" borderId="0" xfId="0" applyFont="1"/>
    <xf numFmtId="0" fontId="132" fillId="0" borderId="26" xfId="570" applyFont="1" applyBorder="1" applyAlignment="1">
      <alignment horizontal="center" vertical="center" wrapText="1"/>
    </xf>
    <xf numFmtId="0" fontId="133" fillId="0" borderId="0" xfId="570" applyFont="1" applyAlignment="1">
      <alignment horizontal="left" wrapText="1"/>
    </xf>
    <xf numFmtId="0" fontId="132" fillId="0" borderId="0" xfId="570" applyFont="1" applyAlignment="1">
      <alignment horizontal="left" wrapText="1" indent="2"/>
    </xf>
    <xf numFmtId="0" fontId="132" fillId="0" borderId="0" xfId="570" applyFont="1" applyAlignment="1">
      <alignment horizontal="left" wrapText="1"/>
    </xf>
    <xf numFmtId="0" fontId="109" fillId="0" borderId="0" xfId="570" applyFont="1" applyBorder="1" applyAlignment="1">
      <alignment wrapText="1"/>
    </xf>
    <xf numFmtId="0" fontId="109" fillId="0" borderId="0" xfId="570" applyFont="1" applyBorder="1"/>
    <xf numFmtId="0" fontId="132" fillId="0" borderId="60" xfId="570" applyFont="1" applyBorder="1" applyAlignment="1">
      <alignment horizontal="left" wrapText="1"/>
    </xf>
    <xf numFmtId="0" fontId="132" fillId="0" borderId="0" xfId="570" applyFont="1" applyBorder="1" applyAlignment="1">
      <alignment horizontal="left" wrapText="1"/>
    </xf>
    <xf numFmtId="0" fontId="109" fillId="0" borderId="0" xfId="570" applyFont="1" applyAlignment="1">
      <alignment horizontal="center"/>
    </xf>
    <xf numFmtId="0" fontId="109" fillId="0" borderId="60" xfId="570" applyFont="1" applyBorder="1" applyAlignment="1">
      <alignment horizontal="center"/>
    </xf>
    <xf numFmtId="0" fontId="109" fillId="0" borderId="0" xfId="570" applyFont="1" applyBorder="1" applyAlignment="1">
      <alignment horizontal="center"/>
    </xf>
    <xf numFmtId="0" fontId="79" fillId="0" borderId="0" xfId="570" applyFont="1"/>
    <xf numFmtId="0" fontId="79" fillId="0" borderId="0" xfId="570" applyFont="1" applyBorder="1"/>
    <xf numFmtId="0" fontId="132" fillId="0" borderId="0" xfId="570" applyFont="1" applyBorder="1" applyAlignment="1">
      <alignment horizontal="center" vertical="center" wrapText="1"/>
    </xf>
    <xf numFmtId="196" fontId="132" fillId="0" borderId="61" xfId="687" applyNumberFormat="1" applyFont="1" applyBorder="1" applyAlignment="1">
      <alignment horizontal="right" wrapText="1"/>
    </xf>
    <xf numFmtId="196" fontId="132" fillId="0" borderId="0" xfId="687" applyNumberFormat="1" applyFont="1" applyBorder="1" applyAlignment="1">
      <alignment horizontal="right" wrapText="1"/>
    </xf>
    <xf numFmtId="196" fontId="132" fillId="0" borderId="60" xfId="687" applyNumberFormat="1" applyFont="1" applyBorder="1" applyAlignment="1">
      <alignment horizontal="right" wrapText="1"/>
    </xf>
    <xf numFmtId="196" fontId="109" fillId="0" borderId="61" xfId="758" applyNumberFormat="1" applyFont="1" applyBorder="1" applyAlignment="1">
      <alignment horizontal="right" wrapText="1"/>
    </xf>
    <xf numFmtId="196" fontId="109" fillId="0" borderId="0" xfId="758" applyNumberFormat="1" applyFont="1" applyBorder="1" applyAlignment="1">
      <alignment horizontal="right" wrapText="1"/>
    </xf>
    <xf numFmtId="0" fontId="109" fillId="0" borderId="0" xfId="758" applyFont="1" applyBorder="1" applyAlignment="1">
      <alignment horizontal="center" vertical="center" wrapText="1"/>
    </xf>
    <xf numFmtId="0" fontId="109" fillId="0" borderId="0" xfId="758" applyFont="1" applyBorder="1" applyAlignment="1">
      <alignment horizontal="right" wrapText="1"/>
    </xf>
    <xf numFmtId="196" fontId="109" fillId="0" borderId="60" xfId="758" applyNumberFormat="1" applyFont="1" applyBorder="1" applyAlignment="1">
      <alignment horizontal="right" wrapText="1"/>
    </xf>
    <xf numFmtId="0" fontId="109" fillId="0" borderId="60" xfId="758" applyFont="1" applyBorder="1" applyAlignment="1">
      <alignment horizontal="right" wrapText="1"/>
    </xf>
    <xf numFmtId="196" fontId="109" fillId="0" borderId="61" xfId="759" applyNumberFormat="1" applyFont="1" applyBorder="1" applyAlignment="1">
      <alignment horizontal="right" wrapText="1"/>
    </xf>
    <xf numFmtId="196" fontId="109" fillId="0" borderId="0" xfId="759" applyNumberFormat="1" applyFont="1" applyBorder="1" applyAlignment="1">
      <alignment horizontal="right" wrapText="1"/>
    </xf>
    <xf numFmtId="0" fontId="109" fillId="0" borderId="0" xfId="759" applyFont="1" applyBorder="1" applyAlignment="1">
      <alignment horizontal="center" vertical="center" wrapText="1"/>
    </xf>
    <xf numFmtId="0" fontId="109" fillId="0" borderId="0" xfId="759" applyFont="1" applyBorder="1" applyAlignment="1">
      <alignment horizontal="right" wrapText="1"/>
    </xf>
    <xf numFmtId="196" fontId="109" fillId="0" borderId="60" xfId="759" applyNumberFormat="1" applyFont="1" applyBorder="1" applyAlignment="1">
      <alignment horizontal="right" wrapText="1"/>
    </xf>
    <xf numFmtId="0" fontId="109" fillId="0" borderId="60" xfId="759" applyFont="1" applyBorder="1" applyAlignment="1">
      <alignment horizontal="right" wrapText="1"/>
    </xf>
    <xf numFmtId="196" fontId="109" fillId="0" borderId="61" xfId="760" applyNumberFormat="1" applyFont="1" applyBorder="1" applyAlignment="1">
      <alignment horizontal="right" wrapText="1"/>
    </xf>
    <xf numFmtId="196" fontId="109" fillId="0" borderId="0" xfId="760" applyNumberFormat="1" applyFont="1" applyBorder="1" applyAlignment="1">
      <alignment horizontal="right" wrapText="1"/>
    </xf>
    <xf numFmtId="0" fontId="109" fillId="0" borderId="0" xfId="760" applyFont="1" applyBorder="1" applyAlignment="1">
      <alignment horizontal="center" vertical="center" wrapText="1"/>
    </xf>
    <xf numFmtId="0" fontId="109" fillId="0" borderId="0" xfId="760" applyFont="1" applyBorder="1" applyAlignment="1">
      <alignment horizontal="right" wrapText="1"/>
    </xf>
    <xf numFmtId="196" fontId="109" fillId="0" borderId="60" xfId="760" applyNumberFormat="1" applyFont="1" applyBorder="1" applyAlignment="1">
      <alignment horizontal="right" wrapText="1"/>
    </xf>
    <xf numFmtId="0" fontId="109" fillId="0" borderId="60" xfId="760" applyFont="1" applyBorder="1" applyAlignment="1">
      <alignment horizontal="right" wrapText="1"/>
    </xf>
    <xf numFmtId="196" fontId="109" fillId="0" borderId="61" xfId="761" applyNumberFormat="1" applyFont="1" applyBorder="1" applyAlignment="1">
      <alignment horizontal="right" wrapText="1"/>
    </xf>
    <xf numFmtId="196" fontId="109" fillId="0" borderId="0" xfId="761" applyNumberFormat="1" applyFont="1" applyBorder="1" applyAlignment="1">
      <alignment horizontal="right" wrapText="1"/>
    </xf>
    <xf numFmtId="0" fontId="109" fillId="0" borderId="0" xfId="761" applyFont="1" applyBorder="1" applyAlignment="1">
      <alignment horizontal="center" vertical="center" wrapText="1"/>
    </xf>
    <xf numFmtId="0" fontId="109" fillId="0" borderId="0" xfId="761" applyFont="1" applyBorder="1" applyAlignment="1">
      <alignment horizontal="right" wrapText="1"/>
    </xf>
    <xf numFmtId="196" fontId="109" fillId="0" borderId="60" xfId="761" applyNumberFormat="1" applyFont="1" applyBorder="1" applyAlignment="1">
      <alignment horizontal="right" wrapText="1"/>
    </xf>
    <xf numFmtId="0" fontId="109" fillId="0" borderId="60" xfId="761" applyFont="1" applyBorder="1" applyAlignment="1">
      <alignment horizontal="right" wrapText="1"/>
    </xf>
    <xf numFmtId="0" fontId="109" fillId="0" borderId="0" xfId="570" applyFont="1" applyBorder="1" applyAlignment="1">
      <alignment horizontal="center" vertical="center" wrapText="1"/>
    </xf>
    <xf numFmtId="0" fontId="134" fillId="0" borderId="0" xfId="570" applyFont="1" applyBorder="1" applyAlignment="1">
      <alignment wrapText="1"/>
    </xf>
    <xf numFmtId="0" fontId="134" fillId="0" borderId="60" xfId="570" applyFont="1" applyBorder="1" applyAlignment="1">
      <alignment wrapText="1"/>
    </xf>
    <xf numFmtId="0" fontId="111" fillId="0" borderId="0" xfId="570" applyFont="1" applyAlignment="1"/>
    <xf numFmtId="0" fontId="111" fillId="0" borderId="0" xfId="570" applyFont="1"/>
    <xf numFmtId="0" fontId="109" fillId="0" borderId="0" xfId="570" applyFont="1" applyAlignment="1">
      <alignment horizontal="right"/>
    </xf>
    <xf numFmtId="0" fontId="111" fillId="0" borderId="0" xfId="570" applyFont="1" applyAlignment="1">
      <alignment vertical="center" wrapText="1"/>
    </xf>
    <xf numFmtId="0" fontId="111" fillId="0" borderId="0" xfId="570" applyFont="1" applyBorder="1" applyAlignment="1">
      <alignment horizontal="center" vertical="center" wrapText="1"/>
    </xf>
    <xf numFmtId="196" fontId="79" fillId="0" borderId="0" xfId="570" applyNumberFormat="1" applyFont="1"/>
    <xf numFmtId="196" fontId="131" fillId="0" borderId="0" xfId="758" applyNumberFormat="1" applyFont="1" applyBorder="1" applyAlignment="1">
      <alignment horizontal="right" wrapText="1"/>
    </xf>
    <xf numFmtId="0" fontId="131" fillId="0" borderId="0" xfId="758" applyFont="1" applyBorder="1" applyAlignment="1">
      <alignment horizontal="right" wrapText="1"/>
    </xf>
    <xf numFmtId="196" fontId="131" fillId="0" borderId="0" xfId="759" applyNumberFormat="1" applyFont="1" applyBorder="1" applyAlignment="1">
      <alignment horizontal="right" wrapText="1"/>
    </xf>
    <xf numFmtId="196" fontId="131" fillId="0" borderId="0" xfId="760" applyNumberFormat="1" applyFont="1" applyBorder="1" applyAlignment="1">
      <alignment horizontal="right" wrapText="1"/>
    </xf>
    <xf numFmtId="0" fontId="131" fillId="0" borderId="0" xfId="760" applyFont="1" applyBorder="1" applyAlignment="1">
      <alignment horizontal="right" wrapText="1"/>
    </xf>
    <xf numFmtId="196" fontId="131" fillId="0" borderId="0" xfId="761" applyNumberFormat="1" applyFont="1" applyBorder="1" applyAlignment="1">
      <alignment horizontal="right" wrapText="1"/>
    </xf>
    <xf numFmtId="0" fontId="137" fillId="0" borderId="0" xfId="0" applyFont="1" applyAlignment="1">
      <alignment wrapText="1"/>
    </xf>
    <xf numFmtId="170" fontId="137" fillId="0" borderId="26" xfId="703" applyNumberFormat="1" applyFont="1" applyBorder="1"/>
    <xf numFmtId="170" fontId="137" fillId="0" borderId="26" xfId="703" applyNumberFormat="1" applyFont="1" applyBorder="1" applyAlignment="1">
      <alignment wrapText="1"/>
    </xf>
    <xf numFmtId="0" fontId="136" fillId="0" borderId="0" xfId="0" applyFont="1" applyBorder="1" applyAlignment="1">
      <alignment wrapText="1"/>
    </xf>
    <xf numFmtId="0" fontId="137" fillId="0" borderId="26" xfId="0" applyFont="1" applyBorder="1" applyAlignment="1">
      <alignment wrapText="1"/>
    </xf>
    <xf numFmtId="170" fontId="137" fillId="64" borderId="26" xfId="703" applyNumberFormat="1" applyFont="1" applyFill="1" applyBorder="1"/>
    <xf numFmtId="170" fontId="137" fillId="0" borderId="0" xfId="703" applyNumberFormat="1" applyFont="1"/>
    <xf numFmtId="0" fontId="138" fillId="0" borderId="0" xfId="687" applyFont="1"/>
    <xf numFmtId="49" fontId="139" fillId="0" borderId="0" xfId="687" applyNumberFormat="1" applyFont="1"/>
    <xf numFmtId="196" fontId="137" fillId="0" borderId="0" xfId="0" applyNumberFormat="1" applyFont="1"/>
    <xf numFmtId="0" fontId="140" fillId="0" borderId="0" xfId="0" applyFont="1" applyAlignment="1">
      <alignment wrapText="1"/>
    </xf>
    <xf numFmtId="0" fontId="132" fillId="0" borderId="26" xfId="570" applyFont="1" applyBorder="1" applyAlignment="1">
      <alignment horizontal="center" vertical="center" wrapText="1"/>
    </xf>
    <xf numFmtId="0" fontId="133" fillId="0" borderId="0" xfId="570" applyFont="1" applyAlignment="1">
      <alignment horizontal="left" wrapText="1"/>
    </xf>
    <xf numFmtId="0" fontId="132" fillId="0" borderId="0" xfId="570" applyFont="1" applyAlignment="1">
      <alignment horizontal="left" wrapText="1" indent="2"/>
    </xf>
    <xf numFmtId="0" fontId="132" fillId="0" borderId="0" xfId="570" applyFont="1" applyAlignment="1">
      <alignment horizontal="left" wrapText="1"/>
    </xf>
    <xf numFmtId="0" fontId="109" fillId="0" borderId="0" xfId="570" applyFont="1" applyBorder="1" applyAlignment="1">
      <alignment wrapText="1"/>
    </xf>
    <xf numFmtId="0" fontId="109" fillId="0" borderId="0" xfId="570" applyFont="1" applyBorder="1"/>
    <xf numFmtId="0" fontId="132" fillId="0" borderId="60" xfId="570" applyFont="1" applyBorder="1" applyAlignment="1">
      <alignment horizontal="left" wrapText="1"/>
    </xf>
    <xf numFmtId="0" fontId="132" fillId="0" borderId="0" xfId="570" applyFont="1" applyBorder="1" applyAlignment="1">
      <alignment horizontal="left" wrapText="1"/>
    </xf>
    <xf numFmtId="0" fontId="109" fillId="0" borderId="0" xfId="570" applyFont="1" applyAlignment="1">
      <alignment horizontal="center"/>
    </xf>
    <xf numFmtId="0" fontId="109" fillId="0" borderId="60" xfId="570" applyFont="1" applyBorder="1" applyAlignment="1">
      <alignment horizontal="center"/>
    </xf>
    <xf numFmtId="0" fontId="109" fillId="0" borderId="0" xfId="570" applyFont="1" applyBorder="1" applyAlignment="1">
      <alignment horizontal="center"/>
    </xf>
    <xf numFmtId="0" fontId="79" fillId="0" borderId="0" xfId="570" applyFont="1"/>
    <xf numFmtId="0" fontId="79" fillId="0" borderId="0" xfId="570" applyFont="1" applyBorder="1"/>
    <xf numFmtId="0" fontId="132" fillId="0" borderId="0" xfId="570" applyFont="1" applyBorder="1" applyAlignment="1">
      <alignment horizontal="center" vertical="center" wrapText="1"/>
    </xf>
    <xf numFmtId="0" fontId="109" fillId="0" borderId="60" xfId="570" applyFont="1" applyBorder="1" applyAlignment="1">
      <alignment horizontal="right" wrapText="1"/>
    </xf>
    <xf numFmtId="196" fontId="109" fillId="0" borderId="61" xfId="762" applyNumberFormat="1" applyFont="1" applyBorder="1" applyAlignment="1">
      <alignment horizontal="right" wrapText="1"/>
    </xf>
    <xf numFmtId="196" fontId="109" fillId="0" borderId="0" xfId="762" applyNumberFormat="1" applyFont="1" applyBorder="1" applyAlignment="1">
      <alignment horizontal="right" wrapText="1"/>
    </xf>
    <xf numFmtId="0" fontId="109" fillId="0" borderId="0" xfId="762" applyFont="1" applyBorder="1" applyAlignment="1">
      <alignment horizontal="right" wrapText="1"/>
    </xf>
    <xf numFmtId="0" fontId="109" fillId="0" borderId="0" xfId="762" applyFont="1" applyBorder="1" applyAlignment="1">
      <alignment horizontal="center" vertical="center" wrapText="1"/>
    </xf>
    <xf numFmtId="196" fontId="109" fillId="0" borderId="60" xfId="762" applyNumberFormat="1" applyFont="1" applyBorder="1" applyAlignment="1">
      <alignment horizontal="right" wrapText="1"/>
    </xf>
    <xf numFmtId="0" fontId="109" fillId="0" borderId="60" xfId="762" applyFont="1" applyBorder="1" applyAlignment="1">
      <alignment horizontal="right" wrapText="1"/>
    </xf>
    <xf numFmtId="196" fontId="109" fillId="0" borderId="0" xfId="570" applyNumberFormat="1" applyFont="1" applyAlignment="1">
      <alignment horizontal="right" wrapText="1"/>
    </xf>
    <xf numFmtId="0" fontId="109" fillId="0" borderId="0" xfId="570" applyFont="1" applyAlignment="1">
      <alignment horizontal="center" vertical="center" wrapText="1"/>
    </xf>
    <xf numFmtId="0" fontId="109" fillId="0" borderId="0" xfId="570" applyFont="1" applyAlignment="1">
      <alignment horizontal="right" wrapText="1"/>
    </xf>
    <xf numFmtId="0" fontId="109" fillId="0" borderId="0" xfId="570" applyFont="1" applyBorder="1" applyAlignment="1">
      <alignment horizontal="center" vertical="center" wrapText="1"/>
    </xf>
    <xf numFmtId="196" fontId="109" fillId="0" borderId="60" xfId="570" applyNumberFormat="1" applyFont="1" applyBorder="1" applyAlignment="1">
      <alignment horizontal="right" wrapText="1"/>
    </xf>
    <xf numFmtId="0" fontId="134" fillId="0" borderId="0" xfId="570" applyFont="1" applyBorder="1" applyAlignment="1">
      <alignment wrapText="1"/>
    </xf>
    <xf numFmtId="0" fontId="134" fillId="0" borderId="60" xfId="570" applyFont="1" applyBorder="1" applyAlignment="1">
      <alignment wrapText="1"/>
    </xf>
    <xf numFmtId="0" fontId="131" fillId="0" borderId="0" xfId="758" applyFont="1" applyBorder="1" applyAlignment="1">
      <alignment horizontal="center" vertical="center" wrapText="1"/>
    </xf>
    <xf numFmtId="0" fontId="131" fillId="0" borderId="0" xfId="759" applyFont="1" applyBorder="1" applyAlignment="1">
      <alignment horizontal="center" vertical="center" wrapText="1"/>
    </xf>
    <xf numFmtId="0" fontId="131" fillId="0" borderId="0" xfId="760" applyFont="1" applyBorder="1" applyAlignment="1">
      <alignment horizontal="center" vertical="center" wrapText="1"/>
    </xf>
    <xf numFmtId="0" fontId="131" fillId="0" borderId="0" xfId="761" applyFont="1" applyBorder="1" applyAlignment="1">
      <alignment horizontal="center" vertical="center" wrapText="1"/>
    </xf>
    <xf numFmtId="196" fontId="131" fillId="0" borderId="0" xfId="570" applyNumberFormat="1" applyFont="1" applyFill="1" applyAlignment="1">
      <alignment horizontal="right" wrapText="1"/>
    </xf>
    <xf numFmtId="196" fontId="131" fillId="0" borderId="0" xfId="570" applyNumberFormat="1" applyFont="1" applyAlignment="1">
      <alignment horizontal="right" wrapText="1"/>
    </xf>
    <xf numFmtId="0" fontId="136" fillId="0" borderId="0" xfId="570" applyFont="1" applyAlignment="1">
      <alignment horizontal="left" wrapText="1"/>
    </xf>
    <xf numFmtId="0" fontId="131" fillId="0" borderId="0" xfId="570" applyFont="1" applyFill="1" applyAlignment="1">
      <alignment horizontal="center" vertical="center" wrapText="1"/>
    </xf>
    <xf numFmtId="0" fontId="131" fillId="0" borderId="0" xfId="570" applyFont="1" applyAlignment="1">
      <alignment horizontal="center" vertical="center" wrapText="1"/>
    </xf>
    <xf numFmtId="0" fontId="135" fillId="0" borderId="0" xfId="570" applyFont="1" applyAlignment="1">
      <alignment horizontal="left" wrapText="1" indent="2"/>
    </xf>
    <xf numFmtId="0" fontId="135" fillId="0" borderId="0" xfId="570" applyFont="1" applyBorder="1" applyAlignment="1">
      <alignment horizontal="left" wrapText="1"/>
    </xf>
    <xf numFmtId="170" fontId="127" fillId="0" borderId="0" xfId="0" applyNumberFormat="1" applyFont="1"/>
    <xf numFmtId="0" fontId="127" fillId="0" borderId="0" xfId="0" applyFont="1" applyAlignment="1">
      <alignment wrapText="1"/>
    </xf>
    <xf numFmtId="168" fontId="127" fillId="0" borderId="0" xfId="631" applyFont="1"/>
    <xf numFmtId="0" fontId="127" fillId="0" borderId="26" xfId="0" applyFont="1" applyBorder="1" applyAlignment="1">
      <alignment wrapText="1"/>
    </xf>
    <xf numFmtId="0" fontId="127" fillId="0" borderId="0" xfId="0" applyFont="1" applyFill="1" applyBorder="1"/>
    <xf numFmtId="0" fontId="127" fillId="70" borderId="26" xfId="0" applyFont="1" applyFill="1" applyBorder="1" applyAlignment="1">
      <alignment wrapText="1"/>
    </xf>
    <xf numFmtId="168" fontId="127" fillId="70" borderId="26" xfId="631" applyFont="1" applyFill="1" applyBorder="1"/>
    <xf numFmtId="0" fontId="112" fillId="0" borderId="0" xfId="764" applyFont="1"/>
    <xf numFmtId="0" fontId="142" fillId="0" borderId="62" xfId="764" applyFont="1" applyFill="1" applyBorder="1" applyAlignment="1">
      <alignment horizontal="center" vertical="center"/>
    </xf>
    <xf numFmtId="1" fontId="142" fillId="0" borderId="62" xfId="764" applyNumberFormat="1" applyFont="1" applyFill="1" applyBorder="1" applyAlignment="1">
      <alignment horizontal="center" vertical="center"/>
    </xf>
    <xf numFmtId="1" fontId="142" fillId="0" borderId="14" xfId="764" applyNumberFormat="1" applyFont="1" applyFill="1" applyBorder="1" applyAlignment="1">
      <alignment horizontal="center" vertical="center"/>
    </xf>
    <xf numFmtId="1" fontId="142" fillId="0" borderId="63" xfId="764" applyNumberFormat="1" applyFont="1" applyFill="1" applyBorder="1" applyAlignment="1">
      <alignment horizontal="center"/>
    </xf>
    <xf numFmtId="1" fontId="142" fillId="0" borderId="62" xfId="764" applyNumberFormat="1" applyFont="1" applyFill="1" applyBorder="1" applyAlignment="1">
      <alignment horizontal="center"/>
    </xf>
    <xf numFmtId="193" fontId="142" fillId="0" borderId="0" xfId="764" applyNumberFormat="1" applyFont="1" applyFill="1" applyBorder="1" applyAlignment="1">
      <alignment horizontal="center"/>
    </xf>
    <xf numFmtId="0" fontId="142" fillId="0" borderId="26" xfId="764" applyFont="1" applyFill="1" applyBorder="1" applyAlignment="1">
      <alignment horizontal="left" vertical="center" wrapText="1"/>
    </xf>
    <xf numFmtId="193" fontId="142" fillId="0" borderId="26" xfId="764" applyNumberFormat="1" applyFont="1" applyFill="1" applyBorder="1" applyAlignment="1">
      <alignment horizontal="right" wrapText="1"/>
    </xf>
    <xf numFmtId="193" fontId="142" fillId="0" borderId="3" xfId="764" applyNumberFormat="1" applyFont="1" applyFill="1" applyBorder="1" applyAlignment="1">
      <alignment horizontal="right" wrapText="1"/>
    </xf>
    <xf numFmtId="193" fontId="142" fillId="0" borderId="26" xfId="764" applyNumberFormat="1" applyFont="1" applyFill="1" applyBorder="1" applyAlignment="1">
      <alignment horizontal="right"/>
    </xf>
    <xf numFmtId="193" fontId="142" fillId="0" borderId="11" xfId="765" applyNumberFormat="1" applyFont="1" applyFill="1" applyBorder="1" applyAlignment="1">
      <alignment horizontal="right"/>
    </xf>
    <xf numFmtId="193" fontId="142" fillId="0" borderId="3" xfId="765" applyNumberFormat="1" applyFont="1" applyFill="1" applyBorder="1" applyAlignment="1">
      <alignment horizontal="right"/>
    </xf>
    <xf numFmtId="0" fontId="142" fillId="64" borderId="3" xfId="764" applyFont="1" applyFill="1" applyBorder="1" applyAlignment="1">
      <alignment horizontal="left" vertical="center" wrapText="1"/>
    </xf>
    <xf numFmtId="193" fontId="142" fillId="64" borderId="3" xfId="764" applyNumberFormat="1" applyFont="1" applyFill="1" applyBorder="1" applyAlignment="1">
      <alignment horizontal="right" wrapText="1"/>
    </xf>
    <xf numFmtId="193" fontId="142" fillId="64" borderId="26" xfId="764" applyNumberFormat="1" applyFont="1" applyFill="1" applyBorder="1" applyAlignment="1">
      <alignment horizontal="right"/>
    </xf>
    <xf numFmtId="193" fontId="142" fillId="64" borderId="46" xfId="765" applyNumberFormat="1" applyFont="1" applyFill="1" applyBorder="1" applyAlignment="1">
      <alignment horizontal="right"/>
    </xf>
    <xf numFmtId="193" fontId="142" fillId="64" borderId="26" xfId="765" applyNumberFormat="1" applyFont="1" applyFill="1" applyBorder="1" applyAlignment="1">
      <alignment horizontal="right"/>
    </xf>
    <xf numFmtId="193" fontId="142" fillId="64" borderId="0" xfId="764" applyNumberFormat="1" applyFont="1" applyFill="1" applyBorder="1"/>
    <xf numFmtId="0" fontId="131" fillId="0" borderId="3" xfId="764" applyFont="1" applyFill="1" applyBorder="1" applyAlignment="1">
      <alignment horizontal="left" vertical="center" wrapText="1"/>
    </xf>
    <xf numFmtId="193" fontId="131" fillId="0" borderId="26" xfId="764" applyNumberFormat="1" applyFont="1" applyFill="1" applyBorder="1" applyAlignment="1">
      <alignment horizontal="right" wrapText="1"/>
    </xf>
    <xf numFmtId="193" fontId="131" fillId="0" borderId="46" xfId="764" applyNumberFormat="1" applyFont="1" applyFill="1" applyBorder="1" applyAlignment="1">
      <alignment horizontal="right" wrapText="1"/>
    </xf>
    <xf numFmtId="193" fontId="131" fillId="0" borderId="3" xfId="765" applyNumberFormat="1" applyFont="1" applyFill="1" applyBorder="1" applyAlignment="1">
      <alignment horizontal="right"/>
    </xf>
    <xf numFmtId="193" fontId="143" fillId="0" borderId="26" xfId="764" applyNumberFormat="1" applyFont="1" applyFill="1" applyBorder="1" applyAlignment="1">
      <alignment horizontal="right" wrapText="1"/>
    </xf>
    <xf numFmtId="193" fontId="131" fillId="0" borderId="46" xfId="764" applyNumberFormat="1" applyFont="1" applyFill="1" applyBorder="1" applyAlignment="1">
      <alignment horizontal="right"/>
    </xf>
    <xf numFmtId="0" fontId="131" fillId="0" borderId="26" xfId="764" applyFont="1" applyFill="1" applyBorder="1"/>
    <xf numFmtId="193" fontId="142" fillId="0" borderId="26" xfId="765" applyNumberFormat="1" applyFont="1" applyFill="1" applyBorder="1" applyAlignment="1">
      <alignment horizontal="right"/>
    </xf>
    <xf numFmtId="193" fontId="131" fillId="0" borderId="0" xfId="764" applyNumberFormat="1" applyFont="1" applyFill="1" applyBorder="1" applyAlignment="1">
      <alignment horizontal="right"/>
    </xf>
    <xf numFmtId="193" fontId="131" fillId="0" borderId="26" xfId="764" applyNumberFormat="1" applyFont="1" applyFill="1" applyBorder="1" applyAlignment="1">
      <alignment horizontal="right"/>
    </xf>
    <xf numFmtId="193" fontId="131" fillId="0" borderId="26" xfId="764" applyNumberFormat="1" applyFont="1" applyFill="1" applyBorder="1"/>
    <xf numFmtId="0" fontId="131" fillId="0" borderId="26" xfId="764" applyFont="1" applyFill="1" applyBorder="1" applyAlignment="1">
      <alignment horizontal="left" vertical="center" wrapText="1"/>
    </xf>
    <xf numFmtId="193" fontId="131" fillId="0" borderId="3" xfId="764" applyNumberFormat="1" applyFont="1" applyFill="1" applyBorder="1" applyAlignment="1">
      <alignment horizontal="right" wrapText="1"/>
    </xf>
    <xf numFmtId="0" fontId="144" fillId="0" borderId="26" xfId="764" applyFont="1" applyFill="1" applyBorder="1" applyAlignment="1">
      <alignment horizontal="left" vertical="center" wrapText="1"/>
    </xf>
    <xf numFmtId="193" fontId="144" fillId="0" borderId="26" xfId="764" applyNumberFormat="1" applyFont="1" applyFill="1" applyBorder="1" applyAlignment="1">
      <alignment horizontal="right" wrapText="1"/>
    </xf>
    <xf numFmtId="193" fontId="144" fillId="0" borderId="3" xfId="764" applyNumberFormat="1" applyFont="1" applyFill="1" applyBorder="1" applyAlignment="1">
      <alignment horizontal="right" wrapText="1"/>
    </xf>
    <xf numFmtId="193" fontId="144" fillId="0" borderId="26" xfId="764" applyNumberFormat="1" applyFont="1" applyFill="1" applyBorder="1" applyAlignment="1">
      <alignment horizontal="right"/>
    </xf>
    <xf numFmtId="193" fontId="144" fillId="0" borderId="46" xfId="764" applyNumberFormat="1" applyFont="1" applyFill="1" applyBorder="1" applyAlignment="1">
      <alignment horizontal="right"/>
    </xf>
    <xf numFmtId="193" fontId="144" fillId="0" borderId="0" xfId="764" applyNumberFormat="1" applyFont="1" applyFill="1" applyBorder="1"/>
    <xf numFmtId="0" fontId="142" fillId="64" borderId="26" xfId="764" applyFont="1" applyFill="1" applyBorder="1" applyAlignment="1">
      <alignment horizontal="left" vertical="center" wrapText="1"/>
    </xf>
    <xf numFmtId="193" fontId="142" fillId="64" borderId="26" xfId="764" applyNumberFormat="1" applyFont="1" applyFill="1" applyBorder="1" applyAlignment="1">
      <alignment horizontal="right" wrapText="1"/>
    </xf>
    <xf numFmtId="193" fontId="142" fillId="64" borderId="46" xfId="764" applyNumberFormat="1" applyFont="1" applyFill="1" applyBorder="1" applyAlignment="1">
      <alignment horizontal="right"/>
    </xf>
    <xf numFmtId="0" fontId="131" fillId="0" borderId="26" xfId="764" applyFont="1" applyFill="1" applyBorder="1" applyAlignment="1">
      <alignment horizontal="right"/>
    </xf>
    <xf numFmtId="193" fontId="131" fillId="0" borderId="46" xfId="764" applyNumberFormat="1" applyFont="1" applyFill="1" applyBorder="1"/>
    <xf numFmtId="0" fontId="142" fillId="0" borderId="0" xfId="764" applyFont="1" applyFill="1" applyBorder="1"/>
    <xf numFmtId="193" fontId="142" fillId="0" borderId="0" xfId="764" applyNumberFormat="1" applyFont="1" applyFill="1" applyBorder="1" applyAlignment="1">
      <alignment horizontal="right"/>
    </xf>
    <xf numFmtId="193" fontId="142" fillId="0" borderId="0" xfId="764" applyNumberFormat="1" applyFont="1" applyFill="1" applyBorder="1"/>
    <xf numFmtId="193" fontId="131" fillId="0" borderId="0" xfId="764" applyNumberFormat="1" applyFont="1" applyFill="1" applyBorder="1" applyAlignment="1">
      <alignment horizontal="left"/>
    </xf>
    <xf numFmtId="0" fontId="131" fillId="0" borderId="0" xfId="764" applyFont="1" applyFill="1" applyBorder="1" applyAlignment="1">
      <alignment horizontal="left"/>
    </xf>
    <xf numFmtId="0" fontId="131" fillId="0" borderId="0" xfId="764" applyFont="1" applyFill="1" applyBorder="1" applyAlignment="1">
      <alignment horizontal="left" vertical="center"/>
    </xf>
    <xf numFmtId="3" fontId="131" fillId="0" borderId="0" xfId="764" applyNumberFormat="1" applyFont="1" applyFill="1" applyBorder="1" applyAlignment="1">
      <alignment horizontal="left" vertical="center"/>
    </xf>
    <xf numFmtId="0" fontId="131" fillId="0" borderId="0" xfId="764" applyFont="1" applyFill="1" applyBorder="1" applyAlignment="1">
      <alignment horizontal="right" vertical="center"/>
    </xf>
    <xf numFmtId="169" fontId="131" fillId="0" borderId="0" xfId="764" applyNumberFormat="1" applyFont="1" applyFill="1" applyBorder="1" applyAlignment="1">
      <alignment horizontal="right" vertical="center"/>
    </xf>
    <xf numFmtId="9" fontId="2" fillId="0" borderId="0" xfId="705" applyFont="1" applyFill="1" applyBorder="1" applyAlignment="1">
      <alignment vertical="center"/>
    </xf>
    <xf numFmtId="170" fontId="2" fillId="0" borderId="0" xfId="570" applyNumberFormat="1" applyFont="1" applyFill="1" applyBorder="1" applyAlignment="1">
      <alignment vertical="center"/>
    </xf>
    <xf numFmtId="0" fontId="147" fillId="18" borderId="3" xfId="38" applyFont="1" applyFill="1" applyBorder="1" applyAlignment="1">
      <alignment horizontal="center" vertical="center" wrapText="1"/>
    </xf>
    <xf numFmtId="0" fontId="74" fillId="17" borderId="3" xfId="38" applyFont="1" applyFill="1" applyBorder="1" applyAlignment="1">
      <alignment horizontal="left" vertical="center" wrapText="1"/>
    </xf>
    <xf numFmtId="0" fontId="146" fillId="0" borderId="2" xfId="38" applyFont="1" applyFill="1" applyBorder="1" applyAlignment="1">
      <alignment horizontal="left" vertical="center" wrapText="1"/>
    </xf>
    <xf numFmtId="0" fontId="74" fillId="15" borderId="3" xfId="38" applyFont="1" applyFill="1" applyBorder="1" applyAlignment="1">
      <alignment horizontal="left" vertical="center" wrapText="1"/>
    </xf>
    <xf numFmtId="2" fontId="147" fillId="18" borderId="3" xfId="38" applyNumberFormat="1" applyFont="1" applyFill="1" applyBorder="1" applyAlignment="1">
      <alignment horizontal="center" vertical="center" wrapText="1"/>
    </xf>
    <xf numFmtId="2" fontId="74" fillId="15" borderId="3" xfId="38" applyNumberFormat="1" applyFont="1" applyFill="1" applyBorder="1" applyAlignment="1">
      <alignment horizontal="left" vertical="center" wrapText="1"/>
    </xf>
    <xf numFmtId="2" fontId="74" fillId="15" borderId="11" xfId="38" applyNumberFormat="1" applyFont="1" applyFill="1" applyBorder="1" applyAlignment="1">
      <alignment horizontal="left" vertical="center" wrapText="1"/>
    </xf>
    <xf numFmtId="0" fontId="147" fillId="18" borderId="2" xfId="38" applyFont="1" applyFill="1" applyBorder="1" applyAlignment="1">
      <alignment horizontal="center" vertical="center" wrapText="1"/>
    </xf>
    <xf numFmtId="0" fontId="74" fillId="17" borderId="2" xfId="38" applyFont="1" applyFill="1" applyBorder="1" applyAlignment="1">
      <alignment horizontal="left" vertical="center" wrapText="1"/>
    </xf>
    <xf numFmtId="0" fontId="146" fillId="0" borderId="26" xfId="38" applyFont="1" applyFill="1" applyBorder="1" applyAlignment="1">
      <alignment horizontal="left" vertical="center" wrapText="1"/>
    </xf>
    <xf numFmtId="0" fontId="74" fillId="15" borderId="45" xfId="38" applyFont="1" applyFill="1" applyBorder="1" applyAlignment="1">
      <alignment horizontal="left" vertical="center" wrapText="1"/>
    </xf>
    <xf numFmtId="2" fontId="147" fillId="18" borderId="2" xfId="38" applyNumberFormat="1" applyFont="1" applyFill="1" applyBorder="1" applyAlignment="1">
      <alignment horizontal="center" vertical="center" wrapText="1"/>
    </xf>
    <xf numFmtId="2" fontId="74" fillId="15" borderId="2" xfId="38" applyNumberFormat="1" applyFont="1" applyFill="1" applyBorder="1" applyAlignment="1">
      <alignment horizontal="left" vertical="center" wrapText="1"/>
    </xf>
    <xf numFmtId="2" fontId="74" fillId="15" borderId="45" xfId="38" applyNumberFormat="1" applyFont="1" applyFill="1" applyBorder="1" applyAlignment="1">
      <alignment horizontal="left" vertical="center" wrapText="1"/>
    </xf>
    <xf numFmtId="2" fontId="147" fillId="18" borderId="11" xfId="38" applyNumberFormat="1" applyFont="1" applyFill="1" applyBorder="1" applyAlignment="1">
      <alignment horizontal="center" vertical="center" wrapText="1"/>
    </xf>
    <xf numFmtId="0" fontId="147" fillId="18" borderId="2" xfId="38" applyFont="1" applyFill="1" applyBorder="1" applyAlignment="1">
      <alignment vertical="center" wrapText="1"/>
    </xf>
    <xf numFmtId="0" fontId="145" fillId="18" borderId="2" xfId="38" applyFont="1" applyFill="1" applyBorder="1" applyAlignment="1">
      <alignment vertical="center" wrapText="1"/>
    </xf>
    <xf numFmtId="170" fontId="148" fillId="18" borderId="2" xfId="625" applyNumberFormat="1" applyFont="1" applyFill="1" applyBorder="1" applyAlignment="1">
      <alignment horizontal="right" vertical="center" wrapText="1"/>
    </xf>
    <xf numFmtId="170" fontId="148" fillId="18" borderId="26" xfId="625" applyNumberFormat="1" applyFont="1" applyFill="1" applyBorder="1" applyAlignment="1">
      <alignment horizontal="right" vertical="center" wrapText="1"/>
    </xf>
    <xf numFmtId="0" fontId="149" fillId="17" borderId="2" xfId="38" applyFont="1" applyFill="1" applyBorder="1" applyAlignment="1">
      <alignment horizontal="center" vertical="center" wrapText="1"/>
    </xf>
    <xf numFmtId="0" fontId="146" fillId="17" borderId="2" xfId="38" applyFont="1" applyFill="1" applyBorder="1" applyAlignment="1">
      <alignment vertical="center" wrapText="1"/>
    </xf>
    <xf numFmtId="170" fontId="74" fillId="17" borderId="2" xfId="625" applyNumberFormat="1" applyFont="1" applyFill="1" applyBorder="1" applyAlignment="1">
      <alignment horizontal="right" vertical="center" wrapText="1"/>
    </xf>
    <xf numFmtId="170" fontId="74" fillId="19" borderId="26" xfId="625" applyNumberFormat="1" applyFont="1" applyFill="1" applyBorder="1" applyAlignment="1">
      <alignment horizontal="right" vertical="center" wrapText="1"/>
    </xf>
    <xf numFmtId="170" fontId="74" fillId="18" borderId="2" xfId="625" applyNumberFormat="1" applyFont="1" applyFill="1" applyBorder="1" applyAlignment="1">
      <alignment horizontal="right" vertical="center" wrapText="1"/>
    </xf>
    <xf numFmtId="0" fontId="149" fillId="17" borderId="2" xfId="38" applyFont="1" applyFill="1" applyBorder="1" applyAlignment="1">
      <alignment vertical="center" wrapText="1"/>
    </xf>
    <xf numFmtId="170" fontId="148" fillId="17" borderId="2" xfId="625" applyNumberFormat="1" applyFont="1" applyFill="1" applyBorder="1" applyAlignment="1">
      <alignment horizontal="right" vertical="center" wrapText="1"/>
    </xf>
    <xf numFmtId="0" fontId="149" fillId="17" borderId="45" xfId="38" applyFont="1" applyFill="1" applyBorder="1" applyAlignment="1">
      <alignment horizontal="center" vertical="center" wrapText="1"/>
    </xf>
    <xf numFmtId="0" fontId="149" fillId="17" borderId="45" xfId="38" applyFont="1" applyFill="1" applyBorder="1" applyAlignment="1">
      <alignment vertical="center" wrapText="1"/>
    </xf>
    <xf numFmtId="0" fontId="147" fillId="18" borderId="2" xfId="38" applyFont="1" applyFill="1" applyBorder="1" applyAlignment="1">
      <alignment horizontal="left" vertical="center" wrapText="1"/>
    </xf>
    <xf numFmtId="0" fontId="146" fillId="17" borderId="45" xfId="38" applyFont="1" applyFill="1" applyBorder="1" applyAlignment="1">
      <alignment vertical="center" wrapText="1"/>
    </xf>
    <xf numFmtId="0" fontId="79" fillId="0" borderId="0" xfId="570" applyFont="1" applyFill="1" applyAlignment="1">
      <alignment vertical="center"/>
    </xf>
    <xf numFmtId="0" fontId="150" fillId="0" borderId="0" xfId="570" applyFont="1" applyFill="1" applyAlignment="1">
      <alignment vertical="center"/>
    </xf>
    <xf numFmtId="0" fontId="146" fillId="17" borderId="2" xfId="38" applyFont="1" applyFill="1" applyBorder="1" applyAlignment="1">
      <alignment horizontal="left" vertical="center" wrapText="1"/>
    </xf>
    <xf numFmtId="170" fontId="148" fillId="18" borderId="2" xfId="625" quotePrefix="1" applyNumberFormat="1" applyFont="1" applyFill="1" applyBorder="1" applyAlignment="1">
      <alignment horizontal="right" vertical="center" wrapText="1"/>
    </xf>
    <xf numFmtId="0" fontId="146" fillId="0" borderId="0" xfId="43" applyFont="1" applyFill="1" applyAlignment="1" applyProtection="1">
      <alignment vertical="center"/>
      <protection locked="0"/>
    </xf>
    <xf numFmtId="0" fontId="146" fillId="0" borderId="0" xfId="43" applyFont="1" applyFill="1" applyAlignment="1" applyProtection="1">
      <alignment horizontal="left" vertical="center" wrapText="1"/>
      <protection locked="0"/>
    </xf>
    <xf numFmtId="170" fontId="146" fillId="0" borderId="0" xfId="43" applyNumberFormat="1" applyFont="1" applyFill="1" applyAlignment="1" applyProtection="1">
      <alignment vertical="center"/>
      <protection locked="0"/>
    </xf>
    <xf numFmtId="2" fontId="146" fillId="0" borderId="0" xfId="43" applyNumberFormat="1" applyFont="1" applyFill="1" applyAlignment="1" applyProtection="1">
      <alignment vertical="center"/>
      <protection locked="0"/>
    </xf>
    <xf numFmtId="0" fontId="79" fillId="0" borderId="0" xfId="570" applyFont="1" applyFill="1" applyBorder="1" applyAlignment="1">
      <alignment vertical="center"/>
    </xf>
    <xf numFmtId="2" fontId="146" fillId="0" borderId="0" xfId="43" applyNumberFormat="1" applyFont="1" applyFill="1" applyBorder="1" applyAlignment="1" applyProtection="1">
      <alignment vertical="center"/>
      <protection locked="0"/>
    </xf>
    <xf numFmtId="170" fontId="146" fillId="0" borderId="0" xfId="703" applyNumberFormat="1" applyFont="1" applyFill="1" applyAlignment="1" applyProtection="1">
      <alignment vertical="center"/>
      <protection locked="0"/>
    </xf>
    <xf numFmtId="170" fontId="145" fillId="0" borderId="0" xfId="625" applyNumberFormat="1" applyFont="1" applyFill="1" applyBorder="1" applyAlignment="1" applyProtection="1">
      <alignment horizontal="right" vertical="center" wrapText="1"/>
      <protection locked="0"/>
    </xf>
    <xf numFmtId="191" fontId="146" fillId="0" borderId="0" xfId="58" applyNumberFormat="1" applyFont="1" applyFill="1" applyBorder="1" applyAlignment="1" applyProtection="1">
      <alignment vertical="center"/>
      <protection locked="0"/>
    </xf>
    <xf numFmtId="0" fontId="131" fillId="71" borderId="26" xfId="764" applyFont="1" applyFill="1" applyBorder="1" applyAlignment="1">
      <alignment horizontal="left" vertical="center" wrapText="1"/>
    </xf>
    <xf numFmtId="193" fontId="131" fillId="71" borderId="26" xfId="764" applyNumberFormat="1" applyFont="1" applyFill="1" applyBorder="1" applyAlignment="1">
      <alignment horizontal="right" wrapText="1"/>
    </xf>
    <xf numFmtId="193" fontId="131" fillId="71" borderId="3" xfId="764" applyNumberFormat="1" applyFont="1" applyFill="1" applyBorder="1" applyAlignment="1">
      <alignment horizontal="right" wrapText="1"/>
    </xf>
    <xf numFmtId="193" fontId="131" fillId="71" borderId="26" xfId="764" applyNumberFormat="1" applyFont="1" applyFill="1" applyBorder="1" applyAlignment="1">
      <alignment horizontal="right"/>
    </xf>
    <xf numFmtId="193" fontId="131" fillId="71" borderId="46" xfId="764" applyNumberFormat="1" applyFont="1" applyFill="1" applyBorder="1" applyAlignment="1">
      <alignment horizontal="right"/>
    </xf>
    <xf numFmtId="170" fontId="112" fillId="71" borderId="0" xfId="703" applyNumberFormat="1" applyFont="1" applyFill="1"/>
    <xf numFmtId="0" fontId="0" fillId="71" borderId="0" xfId="0" applyFill="1"/>
    <xf numFmtId="193" fontId="142" fillId="71" borderId="26" xfId="764" applyNumberFormat="1" applyFont="1" applyFill="1" applyBorder="1" applyAlignment="1">
      <alignment horizontal="right"/>
    </xf>
    <xf numFmtId="170" fontId="0" fillId="0" borderId="0" xfId="703" applyNumberFormat="1" applyFont="1"/>
    <xf numFmtId="170" fontId="2" fillId="0" borderId="0" xfId="703" applyNumberFormat="1" applyFont="1"/>
    <xf numFmtId="170" fontId="81" fillId="0" borderId="0" xfId="703" applyNumberFormat="1" applyFont="1"/>
    <xf numFmtId="0" fontId="4" fillId="0" borderId="0" xfId="570" applyFont="1"/>
    <xf numFmtId="3" fontId="80" fillId="0" borderId="26" xfId="570" applyNumberFormat="1" applyFont="1" applyBorder="1" applyAlignment="1">
      <alignment horizontal="center" vertical="center"/>
    </xf>
    <xf numFmtId="0" fontId="80" fillId="0" borderId="26" xfId="570" applyFont="1" applyBorder="1" applyAlignment="1">
      <alignment horizontal="center"/>
    </xf>
    <xf numFmtId="3" fontId="80" fillId="0" borderId="26" xfId="570" applyNumberFormat="1" applyFont="1" applyBorder="1" applyAlignment="1">
      <alignment horizontal="center"/>
    </xf>
    <xf numFmtId="4" fontId="81" fillId="0" borderId="26" xfId="570" applyNumberFormat="1" applyFont="1" applyBorder="1" applyAlignment="1">
      <alignment horizontal="center"/>
    </xf>
    <xf numFmtId="170" fontId="81" fillId="0" borderId="26" xfId="703" applyNumberFormat="1" applyFont="1" applyBorder="1" applyAlignment="1">
      <alignment horizontal="center"/>
    </xf>
    <xf numFmtId="170" fontId="2" fillId="0" borderId="26" xfId="703" applyNumberFormat="1" applyFont="1" applyBorder="1" applyAlignment="1">
      <alignment horizontal="center"/>
    </xf>
    <xf numFmtId="0" fontId="151" fillId="0" borderId="0" xfId="766" applyFont="1" applyFill="1" applyAlignment="1">
      <alignment horizontal="left" wrapText="1" indent="1"/>
    </xf>
    <xf numFmtId="0" fontId="151" fillId="0" borderId="0" xfId="766" applyFont="1" applyFill="1" applyAlignment="1">
      <alignment horizontal="right" wrapText="1" indent="1"/>
    </xf>
    <xf numFmtId="0" fontId="151" fillId="0" borderId="26" xfId="766" applyFont="1" applyFill="1" applyBorder="1" applyAlignment="1">
      <alignment horizontal="center" vertical="center" wrapText="1"/>
    </xf>
    <xf numFmtId="196" fontId="151" fillId="0" borderId="0" xfId="766" applyNumberFormat="1" applyFont="1" applyFill="1" applyAlignment="1">
      <alignment horizontal="right" wrapText="1"/>
    </xf>
    <xf numFmtId="0" fontId="151" fillId="0" borderId="0" xfId="766" applyFont="1" applyFill="1" applyAlignment="1">
      <alignment horizontal="right" wrapText="1"/>
    </xf>
    <xf numFmtId="0" fontId="152" fillId="0" borderId="0" xfId="766" applyFont="1" applyFill="1" applyAlignment="1">
      <alignment horizontal="left" wrapText="1"/>
    </xf>
    <xf numFmtId="0" fontId="151" fillId="0" borderId="0" xfId="766" applyFont="1" applyFill="1" applyAlignment="1">
      <alignment horizontal="left" wrapText="1"/>
    </xf>
    <xf numFmtId="0" fontId="151" fillId="0" borderId="0" xfId="766" applyFont="1" applyFill="1" applyBorder="1" applyAlignment="1">
      <alignment wrapText="1"/>
    </xf>
    <xf numFmtId="0" fontId="151" fillId="0" borderId="61" xfId="766" applyFont="1" applyFill="1" applyBorder="1"/>
    <xf numFmtId="0" fontId="151" fillId="69" borderId="0" xfId="766" applyFont="1" applyFill="1" applyAlignment="1">
      <alignment horizontal="left" wrapText="1"/>
    </xf>
    <xf numFmtId="0" fontId="151" fillId="64" borderId="0" xfId="766" applyFont="1" applyFill="1" applyAlignment="1">
      <alignment horizontal="left" wrapText="1"/>
    </xf>
    <xf numFmtId="0" fontId="151" fillId="69" borderId="0" xfId="766" applyFont="1" applyFill="1" applyAlignment="1">
      <alignment wrapText="1"/>
    </xf>
    <xf numFmtId="0" fontId="151" fillId="69" borderId="0" xfId="766" applyFont="1" applyFill="1" applyAlignment="1">
      <alignment horizontal="left" wrapText="1" indent="1"/>
    </xf>
    <xf numFmtId="0" fontId="151" fillId="64" borderId="0" xfId="766" applyFont="1" applyFill="1" applyAlignment="1">
      <alignment horizontal="left" wrapText="1" indent="1"/>
    </xf>
    <xf numFmtId="0" fontId="151" fillId="72" borderId="0" xfId="766" applyFont="1" applyFill="1" applyAlignment="1">
      <alignment horizontal="left" wrapText="1"/>
    </xf>
    <xf numFmtId="0" fontId="151" fillId="73" borderId="0" xfId="766" applyFont="1" applyFill="1" applyAlignment="1">
      <alignment horizontal="left" wrapText="1"/>
    </xf>
    <xf numFmtId="196" fontId="151" fillId="69" borderId="0" xfId="766" applyNumberFormat="1" applyFont="1" applyFill="1" applyAlignment="1">
      <alignment horizontal="right" wrapText="1"/>
    </xf>
    <xf numFmtId="196" fontId="151" fillId="64" borderId="0" xfId="766" applyNumberFormat="1" applyFont="1" applyFill="1" applyAlignment="1">
      <alignment horizontal="right" wrapText="1"/>
    </xf>
    <xf numFmtId="196" fontId="151" fillId="73" borderId="0" xfId="766" applyNumberFormat="1" applyFont="1" applyFill="1" applyAlignment="1">
      <alignment horizontal="right" wrapText="1"/>
    </xf>
    <xf numFmtId="196" fontId="151" fillId="72" borderId="0" xfId="766" applyNumberFormat="1" applyFont="1" applyFill="1" applyAlignment="1">
      <alignment horizontal="right" wrapText="1"/>
    </xf>
    <xf numFmtId="170" fontId="2" fillId="0" borderId="0" xfId="570" applyNumberFormat="1" applyFont="1"/>
    <xf numFmtId="168" fontId="127" fillId="0" borderId="26" xfId="631" applyFont="1" applyFill="1" applyBorder="1"/>
    <xf numFmtId="170" fontId="58" fillId="0" borderId="0" xfId="0" applyNumberFormat="1" applyFont="1"/>
    <xf numFmtId="0" fontId="110" fillId="0" borderId="0" xfId="570" applyFont="1" applyFill="1" applyAlignment="1">
      <alignment horizontal="center"/>
    </xf>
    <xf numFmtId="1" fontId="110" fillId="0" borderId="0" xfId="570" applyNumberFormat="1" applyFont="1" applyFill="1"/>
    <xf numFmtId="0" fontId="120" fillId="0" borderId="0" xfId="570" applyFont="1" applyFill="1" applyAlignment="1">
      <alignment horizontal="center"/>
    </xf>
    <xf numFmtId="0" fontId="121" fillId="0" borderId="45" xfId="570" applyFont="1" applyFill="1" applyBorder="1" applyAlignment="1">
      <alignment vertical="center"/>
    </xf>
    <xf numFmtId="0" fontId="121" fillId="0" borderId="0" xfId="570" applyFont="1" applyFill="1" applyBorder="1" applyAlignment="1">
      <alignment vertical="center"/>
    </xf>
    <xf numFmtId="49" fontId="128" fillId="0" borderId="45" xfId="570" applyNumberFormat="1" applyFont="1" applyFill="1" applyBorder="1" applyAlignment="1">
      <alignment vertical="center"/>
    </xf>
    <xf numFmtId="169" fontId="110" fillId="0" borderId="45" xfId="570" applyNumberFormat="1" applyFont="1" applyFill="1" applyBorder="1" applyAlignment="1">
      <alignment vertical="center"/>
    </xf>
    <xf numFmtId="169" fontId="121" fillId="0" borderId="45" xfId="570" applyNumberFormat="1" applyFont="1" applyFill="1" applyBorder="1" applyAlignment="1">
      <alignment vertical="center"/>
    </xf>
    <xf numFmtId="1" fontId="121" fillId="0" borderId="45" xfId="570" applyNumberFormat="1" applyFont="1" applyFill="1" applyBorder="1" applyAlignment="1">
      <alignment vertical="center"/>
    </xf>
    <xf numFmtId="1" fontId="121" fillId="0" borderId="0" xfId="570" applyNumberFormat="1" applyFont="1" applyFill="1" applyBorder="1" applyAlignment="1">
      <alignment vertical="center"/>
    </xf>
    <xf numFmtId="193" fontId="128" fillId="0" borderId="45" xfId="570" applyNumberFormat="1" applyFont="1" applyFill="1" applyBorder="1" applyAlignment="1">
      <alignment vertical="center"/>
    </xf>
    <xf numFmtId="169" fontId="110" fillId="0" borderId="0" xfId="570" applyNumberFormat="1" applyFont="1" applyFill="1" applyBorder="1" applyAlignment="1">
      <alignment vertical="center"/>
    </xf>
    <xf numFmtId="3" fontId="110" fillId="0" borderId="45" xfId="570" applyNumberFormat="1" applyFont="1" applyFill="1" applyBorder="1" applyAlignment="1">
      <alignment vertical="center"/>
    </xf>
    <xf numFmtId="193" fontId="110" fillId="0" borderId="0" xfId="570" applyNumberFormat="1" applyFont="1" applyFill="1" applyBorder="1" applyAlignment="1">
      <alignment vertical="center"/>
    </xf>
    <xf numFmtId="3" fontId="120" fillId="0" borderId="45" xfId="570" applyNumberFormat="1" applyFont="1" applyFill="1" applyBorder="1" applyAlignment="1">
      <alignment vertical="center"/>
    </xf>
    <xf numFmtId="49" fontId="120" fillId="0" borderId="0" xfId="570" applyNumberFormat="1" applyFont="1" applyFill="1" applyAlignment="1">
      <alignment horizontal="centerContinuous" vertical="center" wrapText="1"/>
    </xf>
    <xf numFmtId="49" fontId="110" fillId="0" borderId="0" xfId="570" applyNumberFormat="1" applyFont="1" applyFill="1" applyAlignment="1">
      <alignment horizontal="centerContinuous" vertical="center"/>
    </xf>
    <xf numFmtId="0" fontId="110" fillId="0" borderId="0" xfId="570" applyFont="1" applyFill="1" applyAlignment="1">
      <alignment horizontal="centerContinuous" vertical="center"/>
    </xf>
    <xf numFmtId="0" fontId="79" fillId="0" borderId="0" xfId="570" applyFont="1" applyFill="1"/>
    <xf numFmtId="193" fontId="127" fillId="0" borderId="0" xfId="0" applyNumberFormat="1" applyFont="1" applyFill="1"/>
    <xf numFmtId="3" fontId="2" fillId="0" borderId="0" xfId="570" applyNumberFormat="1" applyFont="1"/>
    <xf numFmtId="4" fontId="81" fillId="0" borderId="0" xfId="570" applyNumberFormat="1" applyFont="1" applyBorder="1" applyAlignment="1">
      <alignment horizontal="center"/>
    </xf>
    <xf numFmtId="170" fontId="2" fillId="0" borderId="26" xfId="703" applyNumberFormat="1" applyFont="1" applyBorder="1"/>
    <xf numFmtId="9" fontId="2" fillId="0" borderId="0" xfId="705" applyFont="1"/>
    <xf numFmtId="191" fontId="2" fillId="0" borderId="0" xfId="705" applyNumberFormat="1" applyFont="1"/>
    <xf numFmtId="10" fontId="2" fillId="0" borderId="0" xfId="705" applyNumberFormat="1" applyFont="1"/>
    <xf numFmtId="10" fontId="2" fillId="0" borderId="0" xfId="570" applyNumberFormat="1"/>
    <xf numFmtId="191" fontId="4" fillId="0" borderId="0" xfId="705" applyNumberFormat="1" applyFont="1"/>
    <xf numFmtId="9" fontId="2" fillId="64" borderId="0" xfId="570" applyNumberFormat="1" applyFont="1" applyFill="1"/>
    <xf numFmtId="3" fontId="59" fillId="0" borderId="28" xfId="41" applyNumberFormat="1" applyFont="1" applyFill="1" applyBorder="1" applyAlignment="1" applyProtection="1">
      <alignment horizontal="center" vertical="center" wrapText="1"/>
      <protection locked="0"/>
    </xf>
    <xf numFmtId="3" fontId="59" fillId="0" borderId="30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1" applyFont="1" applyFill="1" applyBorder="1" applyAlignment="1">
      <alignment horizontal="center" vertical="center" wrapText="1"/>
    </xf>
    <xf numFmtId="3" fontId="59" fillId="18" borderId="2" xfId="41" applyNumberFormat="1" applyFont="1" applyFill="1" applyBorder="1" applyAlignment="1" applyProtection="1">
      <alignment horizontal="center" vertical="center" wrapText="1"/>
      <protection locked="0"/>
    </xf>
    <xf numFmtId="3" fontId="61" fillId="18" borderId="28" xfId="41" applyNumberFormat="1" applyFont="1" applyFill="1" applyBorder="1" applyAlignment="1">
      <alignment horizontal="center" vertical="center" wrapText="1"/>
    </xf>
    <xf numFmtId="3" fontId="61" fillId="18" borderId="29" xfId="41" applyNumberFormat="1" applyFont="1" applyFill="1" applyBorder="1" applyAlignment="1">
      <alignment horizontal="center" vertical="center" wrapText="1"/>
    </xf>
    <xf numFmtId="3" fontId="59" fillId="0" borderId="31" xfId="41" applyNumberFormat="1" applyFont="1" applyFill="1" applyBorder="1" applyAlignment="1" applyProtection="1">
      <alignment horizontal="center" vertical="center" wrapText="1"/>
      <protection locked="0"/>
    </xf>
    <xf numFmtId="3" fontId="59" fillId="0" borderId="27" xfId="41" applyNumberFormat="1" applyFont="1" applyFill="1" applyBorder="1" applyAlignment="1" applyProtection="1">
      <alignment horizontal="center" vertical="center" wrapText="1"/>
      <protection locked="0"/>
    </xf>
    <xf numFmtId="3" fontId="59" fillId="0" borderId="10" xfId="41" applyNumberFormat="1" applyFont="1" applyFill="1" applyBorder="1" applyAlignment="1" applyProtection="1">
      <alignment horizontal="center" vertical="center" wrapText="1"/>
      <protection locked="0"/>
    </xf>
    <xf numFmtId="3" fontId="59" fillId="0" borderId="13" xfId="41" applyNumberFormat="1" applyFont="1" applyFill="1" applyBorder="1" applyAlignment="1" applyProtection="1">
      <alignment horizontal="center" vertical="center" wrapText="1"/>
      <protection locked="0"/>
    </xf>
    <xf numFmtId="3" fontId="59" fillId="0" borderId="11" xfId="41" applyNumberFormat="1" applyFont="1" applyFill="1" applyBorder="1" applyAlignment="1" applyProtection="1">
      <alignment horizontal="center" vertical="center" wrapText="1"/>
      <protection locked="0"/>
    </xf>
    <xf numFmtId="3" fontId="59" fillId="0" borderId="5" xfId="41" applyNumberFormat="1" applyFont="1" applyFill="1" applyBorder="1" applyAlignment="1" applyProtection="1">
      <alignment horizontal="center" vertical="center" wrapText="1"/>
      <protection locked="0"/>
    </xf>
    <xf numFmtId="3" fontId="59" fillId="0" borderId="26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3" fontId="59" fillId="18" borderId="41" xfId="41" applyNumberFormat="1" applyFont="1" applyFill="1" applyBorder="1" applyAlignment="1" applyProtection="1">
      <alignment horizontal="center" vertical="center" wrapText="1"/>
      <protection locked="0"/>
    </xf>
    <xf numFmtId="3" fontId="59" fillId="18" borderId="3" xfId="41" applyNumberFormat="1" applyFont="1" applyFill="1" applyBorder="1" applyAlignment="1" applyProtection="1">
      <alignment horizontal="center" vertical="center" wrapText="1"/>
      <protection locked="0"/>
    </xf>
    <xf numFmtId="170" fontId="61" fillId="18" borderId="41" xfId="625" applyNumberFormat="1" applyFont="1" applyFill="1" applyBorder="1" applyAlignment="1" applyProtection="1">
      <alignment horizontal="center" vertical="center" wrapText="1"/>
      <protection locked="0"/>
    </xf>
    <xf numFmtId="170" fontId="61" fillId="18" borderId="7" xfId="625" applyNumberFormat="1" applyFont="1" applyFill="1" applyBorder="1" applyAlignment="1" applyProtection="1">
      <alignment horizontal="center" vertical="center" wrapText="1"/>
      <protection locked="0"/>
    </xf>
    <xf numFmtId="170" fontId="61" fillId="18" borderId="3" xfId="625" applyNumberFormat="1" applyFont="1" applyFill="1" applyBorder="1" applyAlignment="1" applyProtection="1">
      <alignment horizontal="center" vertical="center" wrapText="1"/>
      <protection locked="0"/>
    </xf>
    <xf numFmtId="0" fontId="59" fillId="18" borderId="38" xfId="43" applyFont="1" applyFill="1" applyBorder="1" applyAlignment="1" applyProtection="1">
      <alignment horizontal="center" vertical="center" wrapText="1"/>
      <protection locked="0"/>
    </xf>
    <xf numFmtId="0" fontId="59" fillId="18" borderId="39" xfId="43" applyFont="1" applyFill="1" applyBorder="1" applyAlignment="1" applyProtection="1">
      <alignment horizontal="center" vertical="center" wrapText="1"/>
      <protection locked="0"/>
    </xf>
    <xf numFmtId="3" fontId="59" fillId="0" borderId="42" xfId="41" applyNumberFormat="1" applyFont="1" applyFill="1" applyBorder="1" applyAlignment="1" applyProtection="1">
      <alignment horizontal="center" vertical="center"/>
      <protection locked="0"/>
    </xf>
    <xf numFmtId="3" fontId="59" fillId="0" borderId="37" xfId="41" applyNumberFormat="1" applyFont="1" applyFill="1" applyBorder="1" applyAlignment="1" applyProtection="1">
      <alignment horizontal="center" vertical="center"/>
      <protection locked="0"/>
    </xf>
    <xf numFmtId="3" fontId="59" fillId="0" borderId="10" xfId="41" applyNumberFormat="1" applyFont="1" applyFill="1" applyBorder="1" applyAlignment="1" applyProtection="1">
      <alignment horizontal="center" vertical="center"/>
      <protection locked="0"/>
    </xf>
    <xf numFmtId="3" fontId="59" fillId="0" borderId="13" xfId="41" applyNumberFormat="1" applyFont="1" applyFill="1" applyBorder="1" applyAlignment="1" applyProtection="1">
      <alignment horizontal="center" vertical="center"/>
      <protection locked="0"/>
    </xf>
    <xf numFmtId="3" fontId="59" fillId="0" borderId="11" xfId="41" applyNumberFormat="1" applyFont="1" applyFill="1" applyBorder="1" applyAlignment="1" applyProtection="1">
      <alignment horizontal="center" vertical="center"/>
      <protection locked="0"/>
    </xf>
    <xf numFmtId="3" fontId="59" fillId="0" borderId="5" xfId="41" applyNumberFormat="1" applyFont="1" applyFill="1" applyBorder="1" applyAlignment="1" applyProtection="1">
      <alignment horizontal="center" vertical="center"/>
      <protection locked="0"/>
    </xf>
    <xf numFmtId="3" fontId="59" fillId="19" borderId="38" xfId="41" applyNumberFormat="1" applyFont="1" applyFill="1" applyBorder="1" applyAlignment="1" applyProtection="1">
      <alignment horizontal="center" vertical="center" wrapText="1"/>
      <protection locked="0"/>
    </xf>
    <xf numFmtId="3" fontId="59" fillId="19" borderId="40" xfId="41" applyNumberFormat="1" applyFont="1" applyFill="1" applyBorder="1" applyAlignment="1" applyProtection="1">
      <alignment horizontal="center" vertical="center" wrapText="1"/>
      <protection locked="0"/>
    </xf>
    <xf numFmtId="3" fontId="59" fillId="19" borderId="30" xfId="41" applyNumberFormat="1" applyFont="1" applyFill="1" applyBorder="1" applyAlignment="1" applyProtection="1">
      <alignment horizontal="center" vertical="center" wrapText="1"/>
      <protection locked="0"/>
    </xf>
    <xf numFmtId="3" fontId="59" fillId="19" borderId="39" xfId="41" applyNumberFormat="1" applyFont="1" applyFill="1" applyBorder="1" applyAlignment="1" applyProtection="1">
      <alignment horizontal="center" vertical="center" wrapText="1"/>
      <protection locked="0"/>
    </xf>
    <xf numFmtId="2" fontId="147" fillId="18" borderId="44" xfId="38" applyNumberFormat="1" applyFont="1" applyFill="1" applyBorder="1" applyAlignment="1">
      <alignment horizontal="center" vertical="center" wrapText="1"/>
    </xf>
    <xf numFmtId="0" fontId="79" fillId="18" borderId="3" xfId="570" applyFont="1" applyFill="1" applyBorder="1" applyAlignment="1">
      <alignment horizontal="center" vertical="center"/>
    </xf>
    <xf numFmtId="2" fontId="145" fillId="18" borderId="44" xfId="43" applyNumberFormat="1" applyFont="1" applyFill="1" applyBorder="1" applyAlignment="1" applyProtection="1">
      <alignment horizontal="center" vertical="center" wrapText="1"/>
      <protection locked="0"/>
    </xf>
    <xf numFmtId="2" fontId="145" fillId="18" borderId="7" xfId="43" applyNumberFormat="1" applyFont="1" applyFill="1" applyBorder="1" applyAlignment="1" applyProtection="1">
      <alignment horizontal="center" vertical="center" wrapText="1"/>
      <protection locked="0"/>
    </xf>
    <xf numFmtId="2" fontId="145" fillId="18" borderId="3" xfId="43" applyNumberFormat="1" applyFont="1" applyFill="1" applyBorder="1" applyAlignment="1" applyProtection="1">
      <alignment horizontal="center" vertical="center" wrapText="1"/>
      <protection locked="0"/>
    </xf>
    <xf numFmtId="3" fontId="145" fillId="18" borderId="4" xfId="43" applyNumberFormat="1" applyFont="1" applyFill="1" applyBorder="1" applyAlignment="1" applyProtection="1">
      <alignment horizontal="center" vertical="center" wrapText="1"/>
      <protection locked="0"/>
    </xf>
    <xf numFmtId="3" fontId="145" fillId="18" borderId="6" xfId="43" applyNumberFormat="1" applyFont="1" applyFill="1" applyBorder="1" applyAlignment="1" applyProtection="1">
      <alignment horizontal="center" vertical="center" wrapText="1"/>
      <protection locked="0"/>
    </xf>
    <xf numFmtId="3" fontId="145" fillId="15" borderId="9" xfId="41" applyNumberFormat="1" applyFont="1" applyFill="1" applyBorder="1" applyAlignment="1" applyProtection="1">
      <alignment horizontal="center" vertical="center"/>
      <protection locked="0"/>
    </xf>
    <xf numFmtId="3" fontId="145" fillId="15" borderId="12" xfId="41" applyNumberFormat="1" applyFont="1" applyFill="1" applyBorder="1" applyAlignment="1" applyProtection="1">
      <alignment horizontal="center" vertical="center"/>
      <protection locked="0"/>
    </xf>
    <xf numFmtId="3" fontId="145" fillId="15" borderId="10" xfId="41" applyNumberFormat="1" applyFont="1" applyFill="1" applyBorder="1" applyAlignment="1" applyProtection="1">
      <alignment horizontal="center" vertical="center"/>
      <protection locked="0"/>
    </xf>
    <xf numFmtId="3" fontId="145" fillId="15" borderId="13" xfId="41" applyNumberFormat="1" applyFont="1" applyFill="1" applyBorder="1" applyAlignment="1" applyProtection="1">
      <alignment horizontal="center" vertical="center"/>
      <protection locked="0"/>
    </xf>
    <xf numFmtId="3" fontId="145" fillId="15" borderId="11" xfId="41" applyNumberFormat="1" applyFont="1" applyFill="1" applyBorder="1" applyAlignment="1" applyProtection="1">
      <alignment horizontal="center" vertical="center"/>
      <protection locked="0"/>
    </xf>
    <xf numFmtId="3" fontId="145" fillId="15" borderId="5" xfId="41" applyNumberFormat="1" applyFont="1" applyFill="1" applyBorder="1" applyAlignment="1" applyProtection="1">
      <alignment horizontal="center" vertical="center"/>
      <protection locked="0"/>
    </xf>
    <xf numFmtId="3" fontId="145" fillId="15" borderId="46" xfId="41" applyNumberFormat="1" applyFont="1" applyFill="1" applyBorder="1" applyAlignment="1" applyProtection="1">
      <alignment horizontal="center" vertical="center" wrapText="1"/>
      <protection locked="0"/>
    </xf>
    <xf numFmtId="3" fontId="145" fillId="15" borderId="47" xfId="41" applyNumberFormat="1" applyFont="1" applyFill="1" applyBorder="1" applyAlignment="1" applyProtection="1">
      <alignment horizontal="center" vertical="center" wrapText="1"/>
      <protection locked="0"/>
    </xf>
    <xf numFmtId="3" fontId="145" fillId="15" borderId="30" xfId="41" applyNumberFormat="1" applyFont="1" applyFill="1" applyBorder="1" applyAlignment="1" applyProtection="1">
      <alignment horizontal="center" vertical="center" wrapText="1"/>
      <protection locked="0"/>
    </xf>
    <xf numFmtId="0" fontId="79" fillId="15" borderId="43" xfId="570" applyFont="1" applyFill="1" applyBorder="1" applyAlignment="1">
      <alignment horizontal="center" vertical="center" wrapText="1"/>
    </xf>
    <xf numFmtId="2" fontId="145" fillId="15" borderId="46" xfId="41" applyNumberFormat="1" applyFont="1" applyFill="1" applyBorder="1" applyAlignment="1" applyProtection="1">
      <alignment horizontal="center" vertical="center" wrapText="1"/>
      <protection locked="0"/>
    </xf>
    <xf numFmtId="2" fontId="145" fillId="15" borderId="47" xfId="41" applyNumberFormat="1" applyFont="1" applyFill="1" applyBorder="1" applyAlignment="1" applyProtection="1">
      <alignment horizontal="center" vertical="center" wrapText="1"/>
      <protection locked="0"/>
    </xf>
    <xf numFmtId="0" fontId="79" fillId="15" borderId="47" xfId="570" applyFont="1" applyFill="1" applyBorder="1" applyAlignment="1">
      <alignment horizontal="center" vertical="center" wrapText="1"/>
    </xf>
    <xf numFmtId="2" fontId="146" fillId="15" borderId="4" xfId="43" applyNumberFormat="1" applyFont="1" applyFill="1" applyBorder="1" applyAlignment="1" applyProtection="1">
      <alignment horizontal="center" vertical="center"/>
      <protection locked="0"/>
    </xf>
    <xf numFmtId="2" fontId="146" fillId="15" borderId="47" xfId="43" applyNumberFormat="1" applyFont="1" applyFill="1" applyBorder="1" applyAlignment="1" applyProtection="1">
      <alignment horizontal="center" vertical="center"/>
      <protection locked="0"/>
    </xf>
    <xf numFmtId="0" fontId="61" fillId="19" borderId="2" xfId="43" applyFont="1" applyFill="1" applyBorder="1" applyAlignment="1" applyProtection="1">
      <alignment horizontal="center" vertical="center"/>
      <protection locked="0"/>
    </xf>
    <xf numFmtId="0" fontId="62" fillId="16" borderId="4" xfId="42" applyFont="1" applyFill="1" applyBorder="1" applyAlignment="1">
      <alignment horizontal="center" vertical="center" wrapText="1"/>
    </xf>
    <xf numFmtId="0" fontId="62" fillId="16" borderId="6" xfId="42" applyFont="1" applyFill="1" applyBorder="1" applyAlignment="1">
      <alignment horizontal="center" vertical="center" wrapText="1"/>
    </xf>
    <xf numFmtId="3" fontId="59" fillId="19" borderId="42" xfId="41" applyNumberFormat="1" applyFont="1" applyFill="1" applyBorder="1" applyAlignment="1" applyProtection="1">
      <alignment horizontal="center" vertical="center"/>
      <protection locked="0"/>
    </xf>
    <xf numFmtId="3" fontId="59" fillId="19" borderId="37" xfId="41" applyNumberFormat="1" applyFont="1" applyFill="1" applyBorder="1" applyAlignment="1" applyProtection="1">
      <alignment horizontal="center" vertical="center"/>
      <protection locked="0"/>
    </xf>
    <xf numFmtId="3" fontId="59" fillId="19" borderId="11" xfId="41" applyNumberFormat="1" applyFont="1" applyFill="1" applyBorder="1" applyAlignment="1" applyProtection="1">
      <alignment horizontal="center" vertical="center"/>
      <protection locked="0"/>
    </xf>
    <xf numFmtId="3" fontId="59" fillId="19" borderId="5" xfId="41" applyNumberFormat="1" applyFont="1" applyFill="1" applyBorder="1" applyAlignment="1" applyProtection="1">
      <alignment horizontal="center" vertical="center"/>
      <protection locked="0"/>
    </xf>
    <xf numFmtId="0" fontId="72" fillId="0" borderId="26" xfId="0" applyFont="1" applyBorder="1" applyAlignment="1">
      <alignment vertical="center"/>
    </xf>
    <xf numFmtId="0" fontId="120" fillId="0" borderId="0" xfId="570" applyFont="1" applyFill="1" applyAlignment="1">
      <alignment horizontal="center" wrapText="1"/>
    </xf>
    <xf numFmtId="49" fontId="120" fillId="0" borderId="45" xfId="570" applyNumberFormat="1" applyFont="1" applyFill="1" applyBorder="1" applyAlignment="1">
      <alignment horizontal="center" vertical="center" wrapText="1"/>
    </xf>
    <xf numFmtId="0" fontId="120" fillId="0" borderId="46" xfId="570" applyFont="1" applyFill="1" applyBorder="1" applyAlignment="1">
      <alignment horizontal="center" vertical="center" wrapText="1"/>
    </xf>
    <xf numFmtId="0" fontId="120" fillId="0" borderId="43" xfId="570" applyFont="1" applyFill="1" applyBorder="1" applyAlignment="1">
      <alignment horizontal="center" vertical="center" wrapText="1"/>
    </xf>
    <xf numFmtId="0" fontId="120" fillId="0" borderId="0" xfId="570" applyFont="1" applyFill="1" applyAlignment="1">
      <alignment horizontal="center"/>
    </xf>
    <xf numFmtId="0" fontId="120" fillId="0" borderId="45" xfId="570" applyFont="1" applyFill="1" applyBorder="1" applyAlignment="1">
      <alignment horizontal="center" vertical="center" wrapText="1"/>
    </xf>
    <xf numFmtId="0" fontId="120" fillId="0" borderId="56" xfId="570" applyFont="1" applyFill="1" applyBorder="1" applyAlignment="1">
      <alignment horizontal="center" vertical="center" wrapText="1"/>
    </xf>
    <xf numFmtId="0" fontId="120" fillId="0" borderId="3" xfId="570" applyFont="1" applyFill="1" applyBorder="1" applyAlignment="1">
      <alignment horizontal="center" vertical="center" wrapText="1"/>
    </xf>
    <xf numFmtId="49" fontId="120" fillId="0" borderId="42" xfId="570" applyNumberFormat="1" applyFont="1" applyFill="1" applyBorder="1" applyAlignment="1">
      <alignment horizontal="center" vertical="center" wrapText="1"/>
    </xf>
    <xf numFmtId="49" fontId="120" fillId="0" borderId="61" xfId="570" applyNumberFormat="1" applyFont="1" applyFill="1" applyBorder="1" applyAlignment="1">
      <alignment horizontal="center" vertical="center" wrapText="1"/>
    </xf>
    <xf numFmtId="49" fontId="120" fillId="0" borderId="37" xfId="570" applyNumberFormat="1" applyFont="1" applyFill="1" applyBorder="1" applyAlignment="1">
      <alignment horizontal="center" vertical="center" wrapText="1"/>
    </xf>
    <xf numFmtId="49" fontId="120" fillId="0" borderId="11" xfId="570" applyNumberFormat="1" applyFont="1" applyFill="1" applyBorder="1" applyAlignment="1">
      <alignment horizontal="center" vertical="center" wrapText="1"/>
    </xf>
    <xf numFmtId="49" fontId="120" fillId="0" borderId="60" xfId="570" applyNumberFormat="1" applyFont="1" applyFill="1" applyBorder="1" applyAlignment="1">
      <alignment horizontal="center" vertical="center" wrapText="1"/>
    </xf>
    <xf numFmtId="49" fontId="120" fillId="0" borderId="5" xfId="570" applyNumberFormat="1" applyFont="1" applyFill="1" applyBorder="1" applyAlignment="1">
      <alignment horizontal="center" vertical="center" wrapText="1"/>
    </xf>
    <xf numFmtId="0" fontId="115" fillId="0" borderId="0" xfId="736" applyFont="1" applyAlignment="1">
      <alignment horizontal="center" vertical="center" wrapText="1"/>
    </xf>
    <xf numFmtId="0" fontId="12" fillId="0" borderId="0" xfId="736" applyAlignment="1">
      <alignment horizontal="center" vertical="center" wrapText="1"/>
    </xf>
    <xf numFmtId="0" fontId="116" fillId="0" borderId="0" xfId="736" applyFont="1" applyAlignment="1">
      <alignment horizontal="left" vertical="center" wrapText="1"/>
    </xf>
    <xf numFmtId="0" fontId="115" fillId="0" borderId="45" xfId="736" applyFont="1" applyBorder="1" applyAlignment="1">
      <alignment horizontal="center" vertical="center"/>
    </xf>
    <xf numFmtId="0" fontId="115" fillId="0" borderId="46" xfId="736" applyFont="1" applyBorder="1" applyAlignment="1">
      <alignment horizontal="center" vertical="center" wrapText="1"/>
    </xf>
    <xf numFmtId="0" fontId="115" fillId="0" borderId="43" xfId="736" applyFont="1" applyBorder="1" applyAlignment="1">
      <alignment horizontal="center" vertical="center" wrapText="1"/>
    </xf>
    <xf numFmtId="0" fontId="104" fillId="0" borderId="2" xfId="0" applyFont="1" applyBorder="1" applyAlignment="1">
      <alignment horizontal="center" vertical="center" wrapText="1"/>
    </xf>
    <xf numFmtId="0" fontId="107" fillId="0" borderId="0" xfId="0" applyFont="1" applyAlignment="1">
      <alignment horizontal="left" vertical="top" wrapText="1"/>
    </xf>
    <xf numFmtId="0" fontId="104" fillId="0" borderId="0" xfId="71" applyFont="1" applyBorder="1" applyAlignment="1">
      <alignment horizontal="center" vertical="center" wrapText="1"/>
    </xf>
    <xf numFmtId="0" fontId="101" fillId="0" borderId="0" xfId="0" applyFont="1" applyAlignment="1">
      <alignment horizontal="center"/>
    </xf>
    <xf numFmtId="49" fontId="104" fillId="0" borderId="2" xfId="0" applyNumberFormat="1" applyFont="1" applyBorder="1" applyAlignment="1">
      <alignment horizontal="center" vertical="center" wrapText="1"/>
    </xf>
    <xf numFmtId="0" fontId="104" fillId="0" borderId="56" xfId="0" applyFont="1" applyBorder="1" applyAlignment="1">
      <alignment horizontal="center" vertical="center" wrapText="1"/>
    </xf>
    <xf numFmtId="0" fontId="104" fillId="0" borderId="7" xfId="0" applyFont="1" applyBorder="1" applyAlignment="1">
      <alignment horizontal="center" vertical="center" wrapText="1"/>
    </xf>
    <xf numFmtId="0" fontId="104" fillId="0" borderId="3" xfId="0" applyFont="1" applyBorder="1" applyAlignment="1">
      <alignment horizontal="center" vertical="center" wrapText="1"/>
    </xf>
    <xf numFmtId="0" fontId="104" fillId="0" borderId="2" xfId="707" applyFont="1" applyBorder="1" applyAlignment="1">
      <alignment horizontal="center" vertical="center" wrapText="1"/>
    </xf>
    <xf numFmtId="0" fontId="104" fillId="64" borderId="2" xfId="0" applyFont="1" applyFill="1" applyBorder="1" applyAlignment="1">
      <alignment horizontal="center" vertical="center" wrapText="1"/>
    </xf>
    <xf numFmtId="0" fontId="107" fillId="0" borderId="0" xfId="708" applyFont="1" applyAlignment="1">
      <alignment horizontal="left" vertical="top" wrapText="1"/>
    </xf>
    <xf numFmtId="0" fontId="101" fillId="0" borderId="2" xfId="708" applyFont="1" applyBorder="1" applyAlignment="1">
      <alignment horizontal="center" vertical="center" wrapText="1"/>
    </xf>
    <xf numFmtId="0" fontId="101" fillId="0" borderId="0" xfId="708" applyFont="1" applyAlignment="1">
      <alignment horizontal="center"/>
    </xf>
    <xf numFmtId="0" fontId="104" fillId="0" borderId="2" xfId="708" applyFont="1" applyBorder="1" applyAlignment="1">
      <alignment horizontal="center" vertical="center" wrapText="1"/>
    </xf>
    <xf numFmtId="0" fontId="101" fillId="64" borderId="2" xfId="708" applyFont="1" applyFill="1" applyBorder="1" applyAlignment="1">
      <alignment horizontal="center" vertical="center" wrapText="1"/>
    </xf>
    <xf numFmtId="0" fontId="124" fillId="0" borderId="45" xfId="570" applyFont="1" applyBorder="1" applyAlignment="1">
      <alignment horizontal="center" vertical="center" wrapText="1"/>
    </xf>
    <xf numFmtId="49" fontId="124" fillId="0" borderId="46" xfId="570" applyNumberFormat="1" applyFont="1" applyBorder="1" applyAlignment="1">
      <alignment horizontal="center" vertical="center"/>
    </xf>
    <xf numFmtId="49" fontId="124" fillId="0" borderId="47" xfId="570" applyNumberFormat="1" applyFont="1" applyBorder="1" applyAlignment="1">
      <alignment horizontal="center" vertical="center"/>
    </xf>
    <xf numFmtId="49" fontId="124" fillId="0" borderId="43" xfId="570" applyNumberFormat="1" applyFont="1" applyBorder="1" applyAlignment="1">
      <alignment horizontal="center" vertical="center"/>
    </xf>
    <xf numFmtId="49" fontId="124" fillId="0" borderId="42" xfId="570" applyNumberFormat="1" applyFont="1" applyBorder="1" applyAlignment="1">
      <alignment horizontal="center" vertical="center" wrapText="1"/>
    </xf>
    <xf numFmtId="49" fontId="124" fillId="0" borderId="61" xfId="570" applyNumberFormat="1" applyFont="1" applyBorder="1" applyAlignment="1">
      <alignment horizontal="center" vertical="center" wrapText="1"/>
    </xf>
    <xf numFmtId="49" fontId="124" fillId="0" borderId="37" xfId="570" applyNumberFormat="1" applyFont="1" applyBorder="1" applyAlignment="1">
      <alignment horizontal="center" vertical="center" wrapText="1"/>
    </xf>
    <xf numFmtId="49" fontId="124" fillId="0" borderId="11" xfId="570" applyNumberFormat="1" applyFont="1" applyBorder="1" applyAlignment="1">
      <alignment horizontal="center" vertical="center" wrapText="1"/>
    </xf>
    <xf numFmtId="49" fontId="124" fillId="0" borderId="60" xfId="570" applyNumberFormat="1" applyFont="1" applyBorder="1" applyAlignment="1">
      <alignment horizontal="center" vertical="center" wrapText="1"/>
    </xf>
    <xf numFmtId="49" fontId="124" fillId="0" borderId="5" xfId="570" applyNumberFormat="1" applyFont="1" applyBorder="1" applyAlignment="1">
      <alignment horizontal="center" vertical="center" wrapText="1"/>
    </xf>
    <xf numFmtId="0" fontId="124" fillId="0" borderId="56" xfId="570" applyFont="1" applyBorder="1" applyAlignment="1">
      <alignment horizontal="center" vertical="center" wrapText="1"/>
    </xf>
    <xf numFmtId="0" fontId="124" fillId="0" borderId="3" xfId="570" applyFont="1" applyBorder="1" applyAlignment="1">
      <alignment horizontal="center" vertical="center" wrapText="1"/>
    </xf>
    <xf numFmtId="0" fontId="124" fillId="66" borderId="56" xfId="570" applyFont="1" applyFill="1" applyBorder="1" applyAlignment="1">
      <alignment horizontal="center" vertical="center" wrapText="1"/>
    </xf>
    <xf numFmtId="0" fontId="124" fillId="66" borderId="3" xfId="570" applyFont="1" applyFill="1" applyBorder="1" applyAlignment="1">
      <alignment horizontal="center" vertical="center" wrapText="1"/>
    </xf>
    <xf numFmtId="0" fontId="124" fillId="0" borderId="46" xfId="570" applyFont="1" applyBorder="1" applyAlignment="1">
      <alignment horizontal="center" vertical="center" wrapText="1"/>
    </xf>
    <xf numFmtId="0" fontId="124" fillId="0" borderId="43" xfId="570" applyFont="1" applyBorder="1" applyAlignment="1">
      <alignment horizontal="center" vertical="center" wrapText="1"/>
    </xf>
    <xf numFmtId="0" fontId="69" fillId="68" borderId="56" xfId="570" applyFont="1" applyFill="1" applyBorder="1" applyAlignment="1">
      <alignment horizontal="center" vertical="center" wrapText="1"/>
    </xf>
    <xf numFmtId="0" fontId="69" fillId="68" borderId="3" xfId="570" applyFont="1" applyFill="1" applyBorder="1" applyAlignment="1">
      <alignment horizontal="center" vertical="center" wrapText="1"/>
    </xf>
    <xf numFmtId="0" fontId="69" fillId="0" borderId="56" xfId="570" applyFont="1" applyBorder="1" applyAlignment="1">
      <alignment horizontal="center" vertical="center" wrapText="1"/>
    </xf>
    <xf numFmtId="0" fontId="69" fillId="0" borderId="3" xfId="570" applyFont="1" applyBorder="1" applyAlignment="1">
      <alignment horizontal="center" vertical="center" wrapText="1"/>
    </xf>
    <xf numFmtId="0" fontId="69" fillId="0" borderId="45" xfId="570" applyFont="1" applyBorder="1" applyAlignment="1">
      <alignment horizontal="center" vertical="center" wrapText="1"/>
    </xf>
    <xf numFmtId="49" fontId="69" fillId="0" borderId="46" xfId="570" applyNumberFormat="1" applyFont="1" applyBorder="1" applyAlignment="1">
      <alignment horizontal="center" vertical="center"/>
    </xf>
    <xf numFmtId="49" fontId="69" fillId="0" borderId="47" xfId="570" applyNumberFormat="1" applyFont="1" applyBorder="1" applyAlignment="1">
      <alignment horizontal="center" vertical="center"/>
    </xf>
    <xf numFmtId="49" fontId="69" fillId="0" borderId="43" xfId="570" applyNumberFormat="1" applyFont="1" applyBorder="1" applyAlignment="1">
      <alignment horizontal="center" vertical="center"/>
    </xf>
    <xf numFmtId="49" fontId="69" fillId="0" borderId="42" xfId="570" applyNumberFormat="1" applyFont="1" applyBorder="1" applyAlignment="1">
      <alignment horizontal="center" vertical="center" wrapText="1"/>
    </xf>
    <xf numFmtId="49" fontId="69" fillId="0" borderId="61" xfId="570" applyNumberFormat="1" applyFont="1" applyBorder="1" applyAlignment="1">
      <alignment horizontal="center" vertical="center" wrapText="1"/>
    </xf>
    <xf numFmtId="49" fontId="69" fillId="0" borderId="37" xfId="570" applyNumberFormat="1" applyFont="1" applyBorder="1" applyAlignment="1">
      <alignment horizontal="center" vertical="center" wrapText="1"/>
    </xf>
    <xf numFmtId="49" fontId="69" fillId="0" borderId="11" xfId="570" applyNumberFormat="1" applyFont="1" applyBorder="1" applyAlignment="1">
      <alignment horizontal="center" vertical="center" wrapText="1"/>
    </xf>
    <xf numFmtId="49" fontId="69" fillId="0" borderId="60" xfId="570" applyNumberFormat="1" applyFont="1" applyBorder="1" applyAlignment="1">
      <alignment horizontal="center" vertical="center" wrapText="1"/>
    </xf>
    <xf numFmtId="49" fontId="69" fillId="0" borderId="5" xfId="570" applyNumberFormat="1" applyFont="1" applyBorder="1" applyAlignment="1">
      <alignment horizontal="center" vertical="center" wrapText="1"/>
    </xf>
    <xf numFmtId="0" fontId="69" fillId="0" borderId="46" xfId="570" applyFont="1" applyBorder="1" applyAlignment="1">
      <alignment horizontal="center" vertical="center" wrapText="1"/>
    </xf>
    <xf numFmtId="0" fontId="69" fillId="0" borderId="43" xfId="570" applyFont="1" applyBorder="1" applyAlignment="1">
      <alignment horizontal="center" vertical="center" wrapText="1"/>
    </xf>
    <xf numFmtId="0" fontId="131" fillId="0" borderId="10" xfId="764" applyFont="1" applyFill="1" applyBorder="1" applyAlignment="1">
      <alignment horizontal="left" vertical="center" wrapText="1"/>
    </xf>
    <xf numFmtId="0" fontId="131" fillId="0" borderId="0" xfId="764" applyFont="1" applyFill="1" applyBorder="1" applyAlignment="1">
      <alignment horizontal="left" vertical="center" wrapText="1"/>
    </xf>
    <xf numFmtId="0" fontId="142" fillId="0" borderId="0" xfId="764" applyFont="1" applyFill="1" applyBorder="1" applyAlignment="1">
      <alignment horizontal="center" wrapText="1"/>
    </xf>
    <xf numFmtId="0" fontId="131" fillId="0" borderId="0" xfId="764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109" fillId="0" borderId="60" xfId="0" applyFont="1" applyBorder="1" applyAlignment="1">
      <alignment horizontal="left" wrapText="1"/>
    </xf>
    <xf numFmtId="0" fontId="109" fillId="0" borderId="60" xfId="0" applyFont="1" applyBorder="1" applyAlignment="1">
      <alignment horizontal="right" wrapText="1"/>
    </xf>
    <xf numFmtId="0" fontId="111" fillId="0" borderId="37" xfId="0" applyFont="1" applyBorder="1" applyAlignment="1">
      <alignment horizontal="center" wrapText="1"/>
    </xf>
    <xf numFmtId="0" fontId="111" fillId="0" borderId="5" xfId="0" applyFont="1" applyBorder="1" applyAlignment="1">
      <alignment horizontal="center" wrapText="1"/>
    </xf>
    <xf numFmtId="0" fontId="109" fillId="0" borderId="56" xfId="0" applyFont="1" applyBorder="1" applyAlignment="1">
      <alignment horizontal="center" vertical="center" wrapText="1"/>
    </xf>
    <xf numFmtId="0" fontId="109" fillId="0" borderId="3" xfId="0" applyFont="1" applyBorder="1" applyAlignment="1">
      <alignment horizontal="center" vertical="center" wrapText="1"/>
    </xf>
    <xf numFmtId="0" fontId="109" fillId="0" borderId="46" xfId="0" applyFont="1" applyBorder="1" applyAlignment="1">
      <alignment horizontal="center" vertical="center" wrapText="1"/>
    </xf>
    <xf numFmtId="0" fontId="109" fillId="0" borderId="43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center"/>
    </xf>
    <xf numFmtId="0" fontId="109" fillId="0" borderId="11" xfId="0" applyFont="1" applyBorder="1" applyAlignment="1">
      <alignment horizontal="center"/>
    </xf>
    <xf numFmtId="0" fontId="111" fillId="0" borderId="0" xfId="570" applyFont="1" applyAlignment="1">
      <alignment horizontal="center" vertical="center" wrapText="1"/>
    </xf>
    <xf numFmtId="0" fontId="109" fillId="0" borderId="0" xfId="570" applyFont="1" applyBorder="1" applyAlignment="1">
      <alignment horizontal="left" wrapText="1"/>
    </xf>
    <xf numFmtId="0" fontId="109" fillId="0" borderId="60" xfId="570" applyFont="1" applyBorder="1" applyAlignment="1">
      <alignment horizontal="left" wrapText="1"/>
    </xf>
    <xf numFmtId="0" fontId="109" fillId="0" borderId="60" xfId="570" applyFont="1" applyBorder="1" applyAlignment="1">
      <alignment horizontal="right" wrapText="1"/>
    </xf>
    <xf numFmtId="0" fontId="132" fillId="0" borderId="43" xfId="570" applyFont="1" applyBorder="1" applyAlignment="1">
      <alignment horizontal="center" vertical="center" wrapText="1"/>
    </xf>
    <xf numFmtId="0" fontId="132" fillId="0" borderId="56" xfId="570" applyFont="1" applyBorder="1" applyAlignment="1">
      <alignment horizontal="center" vertical="center" wrapText="1"/>
    </xf>
    <xf numFmtId="0" fontId="132" fillId="0" borderId="3" xfId="570" applyFont="1" applyBorder="1" applyAlignment="1">
      <alignment horizontal="center" vertical="center" wrapText="1"/>
    </xf>
    <xf numFmtId="0" fontId="132" fillId="0" borderId="26" xfId="570" applyFont="1" applyBorder="1" applyAlignment="1">
      <alignment horizontal="center" vertical="center" wrapText="1"/>
    </xf>
    <xf numFmtId="0" fontId="132" fillId="0" borderId="46" xfId="570" applyFont="1" applyBorder="1" applyAlignment="1">
      <alignment horizontal="center" vertical="center" wrapText="1"/>
    </xf>
    <xf numFmtId="0" fontId="151" fillId="0" borderId="43" xfId="766" applyFont="1" applyFill="1" applyBorder="1" applyAlignment="1">
      <alignment horizontal="center" vertical="center" wrapText="1"/>
    </xf>
    <xf numFmtId="0" fontId="151" fillId="0" borderId="26" xfId="766" applyFont="1" applyFill="1" applyBorder="1" applyAlignment="1">
      <alignment horizontal="center" vertical="center" wrapText="1"/>
    </xf>
    <xf numFmtId="0" fontId="151" fillId="0" borderId="46" xfId="766" applyFont="1" applyFill="1" applyBorder="1" applyAlignment="1">
      <alignment horizontal="center" vertical="center" wrapText="1"/>
    </xf>
    <xf numFmtId="0" fontId="151" fillId="0" borderId="0" xfId="766" applyFont="1" applyFill="1" applyAlignment="1">
      <alignment horizontal="center" vertical="center" wrapText="1"/>
    </xf>
    <xf numFmtId="0" fontId="151" fillId="0" borderId="0" xfId="766" applyFont="1" applyFill="1" applyAlignment="1">
      <alignment horizontal="center"/>
    </xf>
    <xf numFmtId="0" fontId="152" fillId="0" borderId="0" xfId="766" applyFont="1" applyFill="1" applyAlignment="1">
      <alignment horizontal="center" wrapText="1"/>
    </xf>
    <xf numFmtId="191" fontId="2" fillId="64" borderId="0" xfId="705" applyNumberFormat="1" applyFont="1" applyFill="1" applyBorder="1" applyAlignment="1">
      <alignment vertical="center"/>
    </xf>
  </cellXfs>
  <cellStyles count="768">
    <cellStyle name="?’һғһ‚›ү" xfId="87"/>
    <cellStyle name="?’һғһ‚›ү 10" xfId="88"/>
    <cellStyle name="?’һғһ‚›ү 11" xfId="89"/>
    <cellStyle name="?’һғһ‚›ү 12" xfId="90"/>
    <cellStyle name="?’һғһ‚›ү 13" xfId="91"/>
    <cellStyle name="?’һғһ‚›ү 14" xfId="92"/>
    <cellStyle name="?’һғһ‚›ү 15" xfId="93"/>
    <cellStyle name="?’һғһ‚›ү 2" xfId="94"/>
    <cellStyle name="?’һғһ‚›ү 3" xfId="95"/>
    <cellStyle name="?’һғһ‚›ү 4" xfId="96"/>
    <cellStyle name="?’һғһ‚›ү 5" xfId="97"/>
    <cellStyle name="?’һғһ‚›ү 6" xfId="98"/>
    <cellStyle name="?’һғһ‚›ү 7" xfId="99"/>
    <cellStyle name="?’һғһ‚›ү 8" xfId="100"/>
    <cellStyle name="?’һғһ‚›ү 9" xfId="101"/>
    <cellStyle name="?’ћѓћ‚›‰" xfId="72"/>
    <cellStyle name="?’ћѓћ‚›‰ 10" xfId="73"/>
    <cellStyle name="?’ћѓћ‚›‰ 11" xfId="74"/>
    <cellStyle name="?’ћѓћ‚›‰ 12" xfId="75"/>
    <cellStyle name="?’ћѓћ‚›‰ 13" xfId="76"/>
    <cellStyle name="?’ћѓћ‚›‰ 14" xfId="77"/>
    <cellStyle name="?’ћѓћ‚›‰ 15" xfId="78"/>
    <cellStyle name="?’ћѓћ‚›‰ 2" xfId="79"/>
    <cellStyle name="?’ћѓћ‚›‰ 3" xfId="80"/>
    <cellStyle name="?’ћѓћ‚›‰ 4" xfId="81"/>
    <cellStyle name="?’ћѓћ‚›‰ 5" xfId="82"/>
    <cellStyle name="?’ћѓћ‚›‰ 6" xfId="83"/>
    <cellStyle name="?’ћѓћ‚›‰ 7" xfId="84"/>
    <cellStyle name="?’ћѓћ‚›‰ 8" xfId="85"/>
    <cellStyle name="?’ћѓћ‚›‰ 9" xfId="86"/>
    <cellStyle name="_001 План ГЗ 201109 (информатизация)" xfId="102"/>
    <cellStyle name="_001-002 ОК" xfId="103"/>
    <cellStyle name="_001-002 ОК_Павл" xfId="104"/>
    <cellStyle name="_001-002 ОК_Павлодар" xfId="105"/>
    <cellStyle name="_007 рай.цент ПФЗОЖ 2008 нор" xfId="106"/>
    <cellStyle name="_007 рай.цент ПФЗОЖ 2008 норм" xfId="107"/>
    <cellStyle name="_040 повыш" xfId="108"/>
    <cellStyle name="_040 повыш 07" xfId="109"/>
    <cellStyle name="_1 гор.бол 2008-2010" xfId="110"/>
    <cellStyle name="_26.12.08 кап.ремонт 2009" xfId="111"/>
    <cellStyle name="_Акмо фин" xfId="112"/>
    <cellStyle name="_Бюджет_2009_все" xfId="113"/>
    <cellStyle name="_Бюджет_2010_2012" xfId="114"/>
    <cellStyle name="_Бюро расходы (измен)" xfId="115"/>
    <cellStyle name="_Бюро расходы МТО (Сауле)" xfId="116"/>
    <cellStyle name="_ГОБМП-2. Формы Минэкономики" xfId="117"/>
    <cellStyle name="_гор.пол в 19 мкр 2010" xfId="118"/>
    <cellStyle name="_Гульназ" xfId="119"/>
    <cellStyle name="_Гульназ_Павл" xfId="120"/>
    <cellStyle name="_Гульназ_Павлодар" xfId="121"/>
    <cellStyle name="_ДОГОВОРА" xfId="122"/>
    <cellStyle name="_доуком 2008" xfId="123"/>
    <cellStyle name="_доукомп ПМСП и узкие" xfId="124"/>
    <cellStyle name="_жум.туб 2008-2010" xfId="125"/>
    <cellStyle name="_Закуп 017_ККСОМУ" xfId="126"/>
    <cellStyle name="_зарплаты 2008-018 МИАЦ 011" xfId="127"/>
    <cellStyle name="_Заявка КОМУ" xfId="128"/>
    <cellStyle name="_Информация по трансфертам на 01 января 2010гАктобе" xfId="129"/>
    <cellStyle name="_кап ремонт 2007" xfId="130"/>
    <cellStyle name="_кап.рем 2004-2007 СКО" xfId="131"/>
    <cellStyle name="_ККСОМУ" xfId="132"/>
    <cellStyle name="_ККСОМУ (лимиты)" xfId="133"/>
    <cellStyle name="_ККСОМУ (прил 46) КОНЕЦ" xfId="134"/>
    <cellStyle name="_ККСОМУ 2010-2012 (расчеты)" xfId="135"/>
    <cellStyle name="_ККСОМУ_015" xfId="136"/>
    <cellStyle name="_ККСОМУ_Павл" xfId="137"/>
    <cellStyle name="_ККСОМУ_Павлодар" xfId="138"/>
    <cellStyle name="_КОМУ (прил 46) 283" xfId="139"/>
    <cellStyle name="_КОМУ доп потребность" xfId="140"/>
    <cellStyle name="_мат.тех оснащ 2007" xfId="141"/>
    <cellStyle name="_мат.тех оснащ 2007 урезанный" xfId="142"/>
    <cellStyle name="_Месячная разбивка госзаказа" xfId="143"/>
    <cellStyle name="_МЗ РК НПА" xfId="144"/>
    <cellStyle name="_обл.туб 2008-2010" xfId="145"/>
    <cellStyle name="_Освоение" xfId="146"/>
    <cellStyle name="_Отчет трансферты МЗ 2009 года Атырауской области" xfId="147"/>
    <cellStyle name="_Передвижка" xfId="148"/>
    <cellStyle name="_Передвижка 015" xfId="149"/>
    <cellStyle name="_Передвижка_август (платежи)" xfId="150"/>
    <cellStyle name="_Передвижка_апрель" xfId="151"/>
    <cellStyle name="_Передвижка_июль" xfId="152"/>
    <cellStyle name="_Передвижка_июнь" xfId="153"/>
    <cellStyle name="_Передвижка_июнь (платежи)" xfId="154"/>
    <cellStyle name="_Передвижка_май (платежи)" xfId="155"/>
    <cellStyle name="_Передвижка_март" xfId="156"/>
    <cellStyle name="_Передвижка_октябрь (платежи)" xfId="157"/>
    <cellStyle name="_Передвижка_сентябрь (платежи)" xfId="158"/>
    <cellStyle name="_Передвижка_февраль" xfId="159"/>
    <cellStyle name="_План закуп_ККСОМУ_2009" xfId="160"/>
    <cellStyle name="_План финансирования РБ 2009" xfId="161"/>
    <cellStyle name="_Платежи_ККСОМУ" xfId="162"/>
    <cellStyle name="_полик Аккайын 2010" xfId="163"/>
    <cellStyle name="_Приложения для ОДЗ1" xfId="164"/>
    <cellStyle name="_Приложения для ОДЗ1 привезла" xfId="165"/>
    <cellStyle name="_проект 2006 шаблон" xfId="166"/>
    <cellStyle name="_разбивка ЦТТ платежи и обяз-ва" xfId="167"/>
    <cellStyle name="_Расходы РИАЦ" xfId="168"/>
    <cellStyle name="_Резерв МЗ" xfId="169"/>
    <cellStyle name="_Свод" xfId="170"/>
    <cellStyle name="_СВОД размещение" xfId="171"/>
    <cellStyle name="_свод РБ 2008-2010" xfId="172"/>
    <cellStyle name="_свод РБ 2008-2010 СКО ЦЕЛ ТРАНС" xfId="173"/>
    <cellStyle name="_СВОД_платежи_ККСОМУ" xfId="174"/>
    <cellStyle name="_СВОД_платежи_ККСОМУ_Павл" xfId="175"/>
    <cellStyle name="_СВОД_платежи_ККСОМУ_Павлодар" xfId="176"/>
    <cellStyle name="_согласов" xfId="177"/>
    <cellStyle name="_Согласование 85 ед" xfId="178"/>
    <cellStyle name="_среднесрочн 21.09.05г. инвест" xfId="179"/>
    <cellStyle name="_стац ЦРБ Акжар 2008" xfId="180"/>
    <cellStyle name="_строит 269-019-011" xfId="181"/>
    <cellStyle name="_ТРАНСФ ДЛЯ   Л Н" xfId="182"/>
    <cellStyle name="_туб Муср 2010" xfId="183"/>
    <cellStyle name="_формы по среднесроч плану" xfId="184"/>
    <cellStyle name="_ФОТ КОМУ 85" xfId="185"/>
    <cellStyle name="_центр крови 2010" xfId="186"/>
    <cellStyle name="_Шаблон бюджетки" xfId="187"/>
    <cellStyle name="_Шаблон бюджетки_Павл" xfId="188"/>
    <cellStyle name="_Шаблон бюджетки_Павлодар" xfId="189"/>
    <cellStyle name="”?ќђќ‘ћ‚›‰" xfId="190"/>
    <cellStyle name="”?ќђќ‘ћ‚›‰ 10" xfId="191"/>
    <cellStyle name="”?ќђќ‘ћ‚›‰ 11" xfId="192"/>
    <cellStyle name="”?ќђќ‘ћ‚›‰ 12" xfId="193"/>
    <cellStyle name="”?ќђќ‘ћ‚›‰ 13" xfId="194"/>
    <cellStyle name="”?ќђќ‘ћ‚›‰ 14" xfId="195"/>
    <cellStyle name="”?ќђќ‘ћ‚›‰ 15" xfId="196"/>
    <cellStyle name="”?ќђќ‘ћ‚›‰ 2" xfId="197"/>
    <cellStyle name="”?ќђќ‘ћ‚›‰ 3" xfId="198"/>
    <cellStyle name="”?ќђќ‘ћ‚›‰ 4" xfId="199"/>
    <cellStyle name="”?ќђќ‘ћ‚›‰ 5" xfId="200"/>
    <cellStyle name="”?ќђќ‘ћ‚›‰ 6" xfId="201"/>
    <cellStyle name="”?ќђќ‘ћ‚›‰ 7" xfId="202"/>
    <cellStyle name="”?ќђќ‘ћ‚›‰ 8" xfId="203"/>
    <cellStyle name="”?ќђќ‘ћ‚›‰ 9" xfId="204"/>
    <cellStyle name="”?қђқ‘һ‚›ү" xfId="205"/>
    <cellStyle name="”?қђқ‘һ‚›ү 10" xfId="206"/>
    <cellStyle name="”?қђқ‘һ‚›ү 11" xfId="207"/>
    <cellStyle name="”?қђқ‘һ‚›ү 12" xfId="208"/>
    <cellStyle name="”?қђқ‘һ‚›ү 13" xfId="209"/>
    <cellStyle name="”?қђқ‘һ‚›ү 14" xfId="210"/>
    <cellStyle name="”?қђқ‘һ‚›ү 15" xfId="211"/>
    <cellStyle name="”?қђқ‘һ‚›ү 2" xfId="212"/>
    <cellStyle name="”?қђқ‘һ‚›ү 3" xfId="213"/>
    <cellStyle name="”?қђқ‘һ‚›ү 4" xfId="214"/>
    <cellStyle name="”?қђқ‘һ‚›ү 5" xfId="215"/>
    <cellStyle name="”?қђқ‘һ‚›ү 6" xfId="216"/>
    <cellStyle name="”?қђқ‘һ‚›ү 7" xfId="217"/>
    <cellStyle name="”?қђқ‘һ‚›ү 8" xfId="218"/>
    <cellStyle name="”?қђқ‘һ‚›ү 9" xfId="219"/>
    <cellStyle name="”?љ‘?ђһ‚ђққ›ү" xfId="235"/>
    <cellStyle name="”?љ‘?ђһ‚ђққ›ү 10" xfId="236"/>
    <cellStyle name="”?љ‘?ђһ‚ђққ›ү 11" xfId="237"/>
    <cellStyle name="”?љ‘?ђһ‚ђққ›ү 12" xfId="238"/>
    <cellStyle name="”?љ‘?ђһ‚ђққ›ү 13" xfId="239"/>
    <cellStyle name="”?љ‘?ђһ‚ђққ›ү 14" xfId="240"/>
    <cellStyle name="”?љ‘?ђһ‚ђққ›ү 15" xfId="241"/>
    <cellStyle name="”?љ‘?ђһ‚ђққ›ү 2" xfId="242"/>
    <cellStyle name="”?љ‘?ђһ‚ђққ›ү 3" xfId="243"/>
    <cellStyle name="”?љ‘?ђһ‚ђққ›ү 4" xfId="244"/>
    <cellStyle name="”?љ‘?ђһ‚ђққ›ү 5" xfId="245"/>
    <cellStyle name="”?љ‘?ђһ‚ђққ›ү 6" xfId="246"/>
    <cellStyle name="”?љ‘?ђһ‚ђққ›ү 7" xfId="247"/>
    <cellStyle name="”?љ‘?ђһ‚ђққ›ү 8" xfId="248"/>
    <cellStyle name="”?љ‘?ђһ‚ђққ›ү 9" xfId="249"/>
    <cellStyle name="”?љ‘?ђћ‚ђќќ›‰" xfId="220"/>
    <cellStyle name="”?љ‘?ђћ‚ђќќ›‰ 10" xfId="221"/>
    <cellStyle name="”?љ‘?ђћ‚ђќќ›‰ 11" xfId="222"/>
    <cellStyle name="”?љ‘?ђћ‚ђќќ›‰ 12" xfId="223"/>
    <cellStyle name="”?љ‘?ђћ‚ђќќ›‰ 13" xfId="224"/>
    <cellStyle name="”?љ‘?ђћ‚ђќќ›‰ 14" xfId="225"/>
    <cellStyle name="”?љ‘?ђћ‚ђќќ›‰ 15" xfId="226"/>
    <cellStyle name="”?љ‘?ђћ‚ђќќ›‰ 2" xfId="227"/>
    <cellStyle name="”?љ‘?ђћ‚ђќќ›‰ 3" xfId="228"/>
    <cellStyle name="”?љ‘?ђћ‚ђќќ›‰ 4" xfId="229"/>
    <cellStyle name="”?љ‘?ђћ‚ђќќ›‰ 5" xfId="230"/>
    <cellStyle name="”?љ‘?ђћ‚ђќќ›‰ 6" xfId="231"/>
    <cellStyle name="”?љ‘?ђћ‚ђќќ›‰ 7" xfId="232"/>
    <cellStyle name="”?љ‘?ђћ‚ђќќ›‰ 8" xfId="233"/>
    <cellStyle name="”?љ‘?ђћ‚ђќќ›‰ 9" xfId="234"/>
    <cellStyle name="”€ќђќ‘ћ‚›‰" xfId="250"/>
    <cellStyle name="”€ќђќ‘ћ‚›‰ 10" xfId="251"/>
    <cellStyle name="”€ќђќ‘ћ‚›‰ 11" xfId="252"/>
    <cellStyle name="”€ќђќ‘ћ‚›‰ 12" xfId="253"/>
    <cellStyle name="”€ќђќ‘ћ‚›‰ 13" xfId="254"/>
    <cellStyle name="”€ќђќ‘ћ‚›‰ 14" xfId="255"/>
    <cellStyle name="”€ќђќ‘ћ‚›‰ 15" xfId="256"/>
    <cellStyle name="”€ќђќ‘ћ‚›‰ 2" xfId="257"/>
    <cellStyle name="”€ќђќ‘ћ‚›‰ 3" xfId="258"/>
    <cellStyle name="”€ќђќ‘ћ‚›‰ 4" xfId="259"/>
    <cellStyle name="”€ќђќ‘ћ‚›‰ 5" xfId="260"/>
    <cellStyle name="”€ќђќ‘ћ‚›‰ 6" xfId="261"/>
    <cellStyle name="”€ќђќ‘ћ‚›‰ 7" xfId="262"/>
    <cellStyle name="”€ќђќ‘ћ‚›‰ 8" xfId="263"/>
    <cellStyle name="”€ќђќ‘ћ‚›‰ 9" xfId="264"/>
    <cellStyle name="”€қђқ‘һ‚›ү" xfId="265"/>
    <cellStyle name="”€қђқ‘һ‚›ү 10" xfId="266"/>
    <cellStyle name="”€қђқ‘һ‚›ү 11" xfId="267"/>
    <cellStyle name="”€қђқ‘һ‚›ү 12" xfId="268"/>
    <cellStyle name="”€қђқ‘һ‚›ү 13" xfId="269"/>
    <cellStyle name="”€қђқ‘һ‚›ү 14" xfId="270"/>
    <cellStyle name="”€қђқ‘һ‚›ү 15" xfId="271"/>
    <cellStyle name="”€қђқ‘һ‚›ү 2" xfId="272"/>
    <cellStyle name="”€қђқ‘һ‚›ү 3" xfId="273"/>
    <cellStyle name="”€қђқ‘һ‚›ү 4" xfId="274"/>
    <cellStyle name="”€қђқ‘һ‚›ү 5" xfId="275"/>
    <cellStyle name="”€қђқ‘һ‚›ү 6" xfId="276"/>
    <cellStyle name="”€қђқ‘һ‚›ү 7" xfId="277"/>
    <cellStyle name="”€қђқ‘һ‚›ү 8" xfId="278"/>
    <cellStyle name="”€қђқ‘һ‚›ү 9" xfId="279"/>
    <cellStyle name="”€љ‘€ђһ‚ђққ›ү" xfId="295"/>
    <cellStyle name="”€љ‘€ђһ‚ђққ›ү 10" xfId="296"/>
    <cellStyle name="”€љ‘€ђһ‚ђққ›ү 11" xfId="297"/>
    <cellStyle name="”€љ‘€ђһ‚ђққ›ү 12" xfId="298"/>
    <cellStyle name="”€љ‘€ђһ‚ђққ›ү 13" xfId="299"/>
    <cellStyle name="”€љ‘€ђһ‚ђққ›ү 14" xfId="300"/>
    <cellStyle name="”€љ‘€ђһ‚ђққ›ү 15" xfId="301"/>
    <cellStyle name="”€љ‘€ђһ‚ђққ›ү 2" xfId="302"/>
    <cellStyle name="”€љ‘€ђһ‚ђққ›ү 3" xfId="303"/>
    <cellStyle name="”€љ‘€ђһ‚ђққ›ү 4" xfId="304"/>
    <cellStyle name="”€љ‘€ђһ‚ђққ›ү 5" xfId="305"/>
    <cellStyle name="”€љ‘€ђһ‚ђққ›ү 6" xfId="306"/>
    <cellStyle name="”€љ‘€ђһ‚ђққ›ү 7" xfId="307"/>
    <cellStyle name="”€љ‘€ђһ‚ђққ›ү 8" xfId="308"/>
    <cellStyle name="”€љ‘€ђһ‚ђққ›ү 9" xfId="309"/>
    <cellStyle name="”€љ‘€ђћ‚ђќќ›‰" xfId="280"/>
    <cellStyle name="”€љ‘€ђћ‚ђќќ›‰ 10" xfId="281"/>
    <cellStyle name="”€љ‘€ђћ‚ђќќ›‰ 11" xfId="282"/>
    <cellStyle name="”€љ‘€ђћ‚ђќќ›‰ 12" xfId="283"/>
    <cellStyle name="”€љ‘€ђћ‚ђќќ›‰ 13" xfId="284"/>
    <cellStyle name="”€љ‘€ђћ‚ђќќ›‰ 14" xfId="285"/>
    <cellStyle name="”€љ‘€ђћ‚ђќќ›‰ 15" xfId="286"/>
    <cellStyle name="”€љ‘€ђћ‚ђќќ›‰ 2" xfId="287"/>
    <cellStyle name="”€љ‘€ђћ‚ђќќ›‰ 3" xfId="288"/>
    <cellStyle name="”€љ‘€ђћ‚ђќќ›‰ 4" xfId="289"/>
    <cellStyle name="”€љ‘€ђћ‚ђќќ›‰ 5" xfId="290"/>
    <cellStyle name="”€љ‘€ђћ‚ђќќ›‰ 6" xfId="291"/>
    <cellStyle name="”€љ‘€ђћ‚ђќќ›‰ 7" xfId="292"/>
    <cellStyle name="”€љ‘€ђћ‚ђќќ›‰ 8" xfId="293"/>
    <cellStyle name="”€љ‘€ђћ‚ђќќ›‰ 9" xfId="294"/>
    <cellStyle name="”ќђќ‘ћ‚›‰" xfId="310"/>
    <cellStyle name="”ќђќ‘ћ‚›‰ 10" xfId="311"/>
    <cellStyle name="”ќђќ‘ћ‚›‰ 11" xfId="312"/>
    <cellStyle name="”ќђќ‘ћ‚›‰ 12" xfId="313"/>
    <cellStyle name="”ќђќ‘ћ‚›‰ 13" xfId="314"/>
    <cellStyle name="”ќђќ‘ћ‚›‰ 14" xfId="315"/>
    <cellStyle name="”ќђќ‘ћ‚›‰ 15" xfId="316"/>
    <cellStyle name="”ќђќ‘ћ‚›‰ 2" xfId="317"/>
    <cellStyle name="”ќђќ‘ћ‚›‰ 3" xfId="318"/>
    <cellStyle name="”ќђќ‘ћ‚›‰ 4" xfId="319"/>
    <cellStyle name="”ќђќ‘ћ‚›‰ 5" xfId="320"/>
    <cellStyle name="”ќђќ‘ћ‚›‰ 6" xfId="321"/>
    <cellStyle name="”ќђќ‘ћ‚›‰ 7" xfId="322"/>
    <cellStyle name="”ќђќ‘ћ‚›‰ 8" xfId="323"/>
    <cellStyle name="”ќђќ‘ћ‚›‰ 9" xfId="324"/>
    <cellStyle name="”љ‘ђћ‚ђќќ›‰" xfId="325"/>
    <cellStyle name="”љ‘ђћ‚ђќќ›‰ 10" xfId="326"/>
    <cellStyle name="”љ‘ђћ‚ђќќ›‰ 11" xfId="327"/>
    <cellStyle name="”љ‘ђћ‚ђќќ›‰ 12" xfId="328"/>
    <cellStyle name="”љ‘ђћ‚ђќќ›‰ 13" xfId="329"/>
    <cellStyle name="”љ‘ђћ‚ђќќ›‰ 14" xfId="330"/>
    <cellStyle name="”љ‘ђћ‚ђќќ›‰ 15" xfId="331"/>
    <cellStyle name="”љ‘ђћ‚ђќќ›‰ 2" xfId="332"/>
    <cellStyle name="”љ‘ђћ‚ђќќ›‰ 3" xfId="333"/>
    <cellStyle name="”љ‘ђћ‚ђќќ›‰ 4" xfId="334"/>
    <cellStyle name="”љ‘ђћ‚ђќќ›‰ 5" xfId="335"/>
    <cellStyle name="”љ‘ђћ‚ђќќ›‰ 6" xfId="336"/>
    <cellStyle name="”љ‘ђћ‚ђќќ›‰ 7" xfId="337"/>
    <cellStyle name="”љ‘ђћ‚ђќќ›‰ 8" xfId="338"/>
    <cellStyle name="”љ‘ђћ‚ђќќ›‰ 9" xfId="339"/>
    <cellStyle name="„…ќ…†ќ›‰" xfId="340"/>
    <cellStyle name="„…ќ…†ќ›‰ 10" xfId="341"/>
    <cellStyle name="„…ќ…†ќ›‰ 11" xfId="342"/>
    <cellStyle name="„…ќ…†ќ›‰ 12" xfId="343"/>
    <cellStyle name="„…ќ…†ќ›‰ 13" xfId="344"/>
    <cellStyle name="„…ќ…†ќ›‰ 14" xfId="345"/>
    <cellStyle name="„…ќ…†ќ›‰ 15" xfId="346"/>
    <cellStyle name="„…ќ…†ќ›‰ 2" xfId="347"/>
    <cellStyle name="„…ќ…†ќ›‰ 3" xfId="348"/>
    <cellStyle name="„…ќ…†ќ›‰ 4" xfId="349"/>
    <cellStyle name="„…ќ…†ќ›‰ 5" xfId="350"/>
    <cellStyle name="„…ќ…†ќ›‰ 6" xfId="351"/>
    <cellStyle name="„…ќ…†ќ›‰ 7" xfId="352"/>
    <cellStyle name="„…ќ…†ќ›‰ 8" xfId="353"/>
    <cellStyle name="„…ќ…†ќ›‰ 9" xfId="354"/>
    <cellStyle name="„…қ…†қ›ү" xfId="355"/>
    <cellStyle name="„…қ…†қ›ү 10" xfId="356"/>
    <cellStyle name="„…қ…†қ›ү 11" xfId="357"/>
    <cellStyle name="„…қ…†қ›ү 12" xfId="358"/>
    <cellStyle name="„…қ…†қ›ү 13" xfId="359"/>
    <cellStyle name="„…қ…†қ›ү 14" xfId="360"/>
    <cellStyle name="„…қ…†қ›ү 15" xfId="361"/>
    <cellStyle name="„…қ…†қ›ү 2" xfId="362"/>
    <cellStyle name="„…қ…†қ›ү 3" xfId="363"/>
    <cellStyle name="„…қ…†қ›ү 4" xfId="364"/>
    <cellStyle name="„…қ…†қ›ү 5" xfId="365"/>
    <cellStyle name="„…қ…†қ›ү 6" xfId="366"/>
    <cellStyle name="„…қ…†қ›ү 7" xfId="367"/>
    <cellStyle name="„…қ…†қ›ү 8" xfId="368"/>
    <cellStyle name="„…қ…†қ›ү 9" xfId="369"/>
    <cellStyle name="€’һғһ‚›ү" xfId="385"/>
    <cellStyle name="€’һғһ‚›ү 10" xfId="386"/>
    <cellStyle name="€’һғһ‚›ү 11" xfId="387"/>
    <cellStyle name="€’һғһ‚›ү 12" xfId="388"/>
    <cellStyle name="€’һғһ‚›ү 13" xfId="389"/>
    <cellStyle name="€’һғһ‚›ү 14" xfId="390"/>
    <cellStyle name="€’һғһ‚›ү 15" xfId="391"/>
    <cellStyle name="€’һғһ‚›ү 2" xfId="392"/>
    <cellStyle name="€’һғһ‚›ү 3" xfId="393"/>
    <cellStyle name="€’һғһ‚›ү 4" xfId="394"/>
    <cellStyle name="€’һғһ‚›ү 5" xfId="395"/>
    <cellStyle name="€’һғһ‚›ү 6" xfId="396"/>
    <cellStyle name="€’һғһ‚›ү 7" xfId="397"/>
    <cellStyle name="€’һғһ‚›ү 8" xfId="398"/>
    <cellStyle name="€’һғһ‚›ү 9" xfId="399"/>
    <cellStyle name="€’ћѓћ‚›‰" xfId="370"/>
    <cellStyle name="€’ћѓћ‚›‰ 10" xfId="371"/>
    <cellStyle name="€’ћѓћ‚›‰ 11" xfId="372"/>
    <cellStyle name="€’ћѓћ‚›‰ 12" xfId="373"/>
    <cellStyle name="€’ћѓћ‚›‰ 13" xfId="374"/>
    <cellStyle name="€’ћѓћ‚›‰ 14" xfId="375"/>
    <cellStyle name="€’ћѓћ‚›‰ 15" xfId="376"/>
    <cellStyle name="€’ћѓћ‚›‰ 2" xfId="377"/>
    <cellStyle name="€’ћѓћ‚›‰ 3" xfId="378"/>
    <cellStyle name="€’ћѓћ‚›‰ 4" xfId="379"/>
    <cellStyle name="€’ћѓћ‚›‰ 5" xfId="380"/>
    <cellStyle name="€’ћѓћ‚›‰ 6" xfId="381"/>
    <cellStyle name="€’ћѓћ‚›‰ 7" xfId="382"/>
    <cellStyle name="€’ћѓћ‚›‰ 8" xfId="383"/>
    <cellStyle name="€’ћѓћ‚›‰ 9" xfId="384"/>
    <cellStyle name="‡ђѓћ‹ћ‚ћљ1" xfId="400"/>
    <cellStyle name="‡ђѓћ‹ћ‚ћљ1 10" xfId="401"/>
    <cellStyle name="‡ђѓћ‹ћ‚ћљ1 11" xfId="402"/>
    <cellStyle name="‡ђѓћ‹ћ‚ћљ1 12" xfId="403"/>
    <cellStyle name="‡ђѓћ‹ћ‚ћљ1 13" xfId="404"/>
    <cellStyle name="‡ђѓћ‹ћ‚ћљ1 14" xfId="405"/>
    <cellStyle name="‡ђѓћ‹ћ‚ћљ1 15" xfId="406"/>
    <cellStyle name="‡ђѓћ‹ћ‚ћљ1 2" xfId="407"/>
    <cellStyle name="‡ђѓћ‹ћ‚ћљ1 3" xfId="408"/>
    <cellStyle name="‡ђѓћ‹ћ‚ћљ1 4" xfId="409"/>
    <cellStyle name="‡ђѓћ‹ћ‚ћљ1 5" xfId="410"/>
    <cellStyle name="‡ђѓћ‹ћ‚ћљ1 6" xfId="411"/>
    <cellStyle name="‡ђѓћ‹ћ‚ћљ1 7" xfId="412"/>
    <cellStyle name="‡ђѓћ‹ћ‚ћљ1 8" xfId="413"/>
    <cellStyle name="‡ђѓћ‹ћ‚ћљ1 9" xfId="414"/>
    <cellStyle name="‡ђѓћ‹ћ‚ћљ2" xfId="415"/>
    <cellStyle name="‡ђѓћ‹ћ‚ћљ2 10" xfId="416"/>
    <cellStyle name="‡ђѓћ‹ћ‚ћљ2 11" xfId="417"/>
    <cellStyle name="‡ђѓћ‹ћ‚ћљ2 12" xfId="418"/>
    <cellStyle name="‡ђѓћ‹ћ‚ћљ2 13" xfId="419"/>
    <cellStyle name="‡ђѓћ‹ћ‚ћљ2 14" xfId="420"/>
    <cellStyle name="‡ђѓћ‹ћ‚ћљ2 15" xfId="421"/>
    <cellStyle name="‡ђѓћ‹ћ‚ћљ2 2" xfId="422"/>
    <cellStyle name="‡ђѓћ‹ћ‚ћљ2 3" xfId="423"/>
    <cellStyle name="‡ђѓћ‹ћ‚ћљ2 4" xfId="424"/>
    <cellStyle name="‡ђѓћ‹ћ‚ћљ2 5" xfId="425"/>
    <cellStyle name="‡ђѓћ‹ћ‚ћљ2 6" xfId="426"/>
    <cellStyle name="‡ђѓћ‹ћ‚ћљ2 7" xfId="427"/>
    <cellStyle name="‡ђѓћ‹ћ‚ћљ2 8" xfId="428"/>
    <cellStyle name="‡ђѓћ‹ћ‚ћљ2 9" xfId="429"/>
    <cellStyle name="’ћѓћ‚›‰" xfId="430"/>
    <cellStyle name="’ћѓћ‚›‰ 10" xfId="431"/>
    <cellStyle name="’ћѓћ‚›‰ 11" xfId="432"/>
    <cellStyle name="’ћѓћ‚›‰ 12" xfId="433"/>
    <cellStyle name="’ћѓћ‚›‰ 13" xfId="434"/>
    <cellStyle name="’ћѓћ‚›‰ 14" xfId="435"/>
    <cellStyle name="’ћѓћ‚›‰ 15" xfId="436"/>
    <cellStyle name="’ћѓћ‚›‰ 2" xfId="437"/>
    <cellStyle name="’ћѓћ‚›‰ 3" xfId="438"/>
    <cellStyle name="’ћѓћ‚›‰ 4" xfId="439"/>
    <cellStyle name="’ћѓћ‚›‰ 5" xfId="440"/>
    <cellStyle name="’ћѓћ‚›‰ 6" xfId="441"/>
    <cellStyle name="’ћѓћ‚›‰ 7" xfId="442"/>
    <cellStyle name="’ћѓћ‚›‰ 8" xfId="443"/>
    <cellStyle name="’ћѓћ‚›‰ 9" xfId="444"/>
    <cellStyle name="20% - Accent1" xfId="445"/>
    <cellStyle name="20% - Accent1 2" xfId="446"/>
    <cellStyle name="20% - Accent2" xfId="447"/>
    <cellStyle name="20% - Accent2 2" xfId="448"/>
    <cellStyle name="20% - Accent3" xfId="449"/>
    <cellStyle name="20% - Accent3 2" xfId="450"/>
    <cellStyle name="20% - Accent4" xfId="451"/>
    <cellStyle name="20% - Accent4 2" xfId="452"/>
    <cellStyle name="20% - Accent5" xfId="453"/>
    <cellStyle name="20% - Accent5 2" xfId="454"/>
    <cellStyle name="20% - Accent6" xfId="455"/>
    <cellStyle name="20% - Accent6 2" xfId="456"/>
    <cellStyle name="20% - Акцент1 2" xfId="2"/>
    <cellStyle name="20% - Акцент1 3" xfId="3"/>
    <cellStyle name="20% - Акцент1 4" xfId="4"/>
    <cellStyle name="20% - Акцент2 2" xfId="5"/>
    <cellStyle name="20% - Акцент2 3" xfId="6"/>
    <cellStyle name="20% - Акцент2 4" xfId="7"/>
    <cellStyle name="20% - Акцент3 2" xfId="8"/>
    <cellStyle name="20% - Акцент3 3" xfId="9"/>
    <cellStyle name="20% - Акцент3 4" xfId="10"/>
    <cellStyle name="20% - Акцент4 2" xfId="11"/>
    <cellStyle name="20% - Акцент4 3" xfId="12"/>
    <cellStyle name="20% - Акцент4 4" xfId="13"/>
    <cellStyle name="20% - Акцент5 2" xfId="14"/>
    <cellStyle name="20% - Акцент5 3" xfId="15"/>
    <cellStyle name="20% - Акцент5 4" xfId="16"/>
    <cellStyle name="20% - Акцент6 2" xfId="17"/>
    <cellStyle name="20% - Акцент6 3" xfId="18"/>
    <cellStyle name="20% - Акцент6 4" xfId="19"/>
    <cellStyle name="40% - Accent1" xfId="457"/>
    <cellStyle name="40% - Accent1 2" xfId="458"/>
    <cellStyle name="40% - Accent2" xfId="459"/>
    <cellStyle name="40% - Accent2 2" xfId="460"/>
    <cellStyle name="40% - Accent3" xfId="461"/>
    <cellStyle name="40% - Accent3 2" xfId="462"/>
    <cellStyle name="40% - Accent4" xfId="463"/>
    <cellStyle name="40% - Accent4 2" xfId="464"/>
    <cellStyle name="40% - Accent5" xfId="465"/>
    <cellStyle name="40% - Accent5 2" xfId="466"/>
    <cellStyle name="40% - Accent6" xfId="467"/>
    <cellStyle name="40% - Accent6 2" xfId="468"/>
    <cellStyle name="40% - Акцент1 2" xfId="20"/>
    <cellStyle name="40% - Акцент1 3" xfId="21"/>
    <cellStyle name="40% - Акцент1 4" xfId="22"/>
    <cellStyle name="40% - Акцент2 2" xfId="23"/>
    <cellStyle name="40% - Акцент2 3" xfId="24"/>
    <cellStyle name="40% - Акцент2 4" xfId="25"/>
    <cellStyle name="40% - Акцент3 2" xfId="26"/>
    <cellStyle name="40% - Акцент3 3" xfId="27"/>
    <cellStyle name="40% - Акцент3 4" xfId="28"/>
    <cellStyle name="40% - Акцент4 2" xfId="29"/>
    <cellStyle name="40% - Акцент4 3" xfId="30"/>
    <cellStyle name="40% - Акцент4 4" xfId="31"/>
    <cellStyle name="40% - Акцент5 2" xfId="32"/>
    <cellStyle name="40% - Акцент5 3" xfId="33"/>
    <cellStyle name="40% - Акцент5 4" xfId="34"/>
    <cellStyle name="40% - Акцент6 2" xfId="35"/>
    <cellStyle name="40% - Акцент6 3" xfId="36"/>
    <cellStyle name="40% - Акцент6 4" xfId="37"/>
    <cellStyle name="60% - Accent1" xfId="469"/>
    <cellStyle name="60% - Accent2" xfId="470"/>
    <cellStyle name="60% - Accent3" xfId="471"/>
    <cellStyle name="60% - Accent4" xfId="472"/>
    <cellStyle name="60% - Accent5" xfId="473"/>
    <cellStyle name="60% - Accent6" xfId="474"/>
    <cellStyle name="60% - Акцент1 2" xfId="709"/>
    <cellStyle name="60% - Акцент2 2" xfId="710"/>
    <cellStyle name="60% - Акцент3 2" xfId="711"/>
    <cellStyle name="60% - Акцент4 2" xfId="712"/>
    <cellStyle name="60% - Акцент5 2" xfId="713"/>
    <cellStyle name="60% - Акцент6 2" xfId="714"/>
    <cellStyle name="Aaia?iue_laroux" xfId="475"/>
    <cellStyle name="Accent1" xfId="476"/>
    <cellStyle name="Accent2" xfId="477"/>
    <cellStyle name="Accent3" xfId="478"/>
    <cellStyle name="Accent4" xfId="479"/>
    <cellStyle name="Accent5" xfId="480"/>
    <cellStyle name="Accent6" xfId="481"/>
    <cellStyle name="Bad" xfId="482"/>
    <cellStyle name="Calc Currency (0)" xfId="483"/>
    <cellStyle name="Calc Currency (2)" xfId="484"/>
    <cellStyle name="Calc Percent (0)" xfId="485"/>
    <cellStyle name="Calc Percent (1)" xfId="486"/>
    <cellStyle name="Calc Percent (2)" xfId="487"/>
    <cellStyle name="Calc Units (0)" xfId="488"/>
    <cellStyle name="Calc Units (1)" xfId="489"/>
    <cellStyle name="Calc Units (2)" xfId="490"/>
    <cellStyle name="Calculation" xfId="491"/>
    <cellStyle name="Calculation 2" xfId="698"/>
    <cellStyle name="Cell5" xfId="492"/>
    <cellStyle name="Check Cell" xfId="493"/>
    <cellStyle name="Comma [0]_#6 Temps &amp; Contractors" xfId="494"/>
    <cellStyle name="Comma [00]" xfId="495"/>
    <cellStyle name="Comma_#6 Temps &amp; Contractors" xfId="496"/>
    <cellStyle name="Currency [0]_#6 Temps &amp; Contractors" xfId="497"/>
    <cellStyle name="Currency [00]" xfId="498"/>
    <cellStyle name="Currency_#6 Temps &amp; Contractors" xfId="499"/>
    <cellStyle name="Date Short" xfId="500"/>
    <cellStyle name="DELTA" xfId="501"/>
    <cellStyle name="deutsch" xfId="502"/>
    <cellStyle name="Enter Currency (0)" xfId="503"/>
    <cellStyle name="Enter Currency (2)" xfId="504"/>
    <cellStyle name="Enter Units (0)" xfId="505"/>
    <cellStyle name="Enter Units (1)" xfId="506"/>
    <cellStyle name="Enter Units (2)" xfId="507"/>
    <cellStyle name="Euro" xfId="508"/>
    <cellStyle name="Excel Built-in Normal" xfId="669"/>
    <cellStyle name="Excel Built-in Normal 2" xfId="667"/>
    <cellStyle name="Explanatory Text" xfId="509"/>
    <cellStyle name="Flag" xfId="510"/>
    <cellStyle name="Good" xfId="511"/>
    <cellStyle name="Header1" xfId="512"/>
    <cellStyle name="Header2" xfId="513"/>
    <cellStyle name="Heading 1" xfId="514"/>
    <cellStyle name="Heading 2" xfId="515"/>
    <cellStyle name="Heading 3" xfId="516"/>
    <cellStyle name="Heading 4" xfId="517"/>
    <cellStyle name="Heading1" xfId="518"/>
    <cellStyle name="Heading2" xfId="519"/>
    <cellStyle name="Heading3" xfId="520"/>
    <cellStyle name="Heading4" xfId="521"/>
    <cellStyle name="Heading5" xfId="522"/>
    <cellStyle name="Heading6" xfId="523"/>
    <cellStyle name="Horizontal" xfId="524"/>
    <cellStyle name="Hyperlink" xfId="525"/>
    <cellStyle name="Iau?iue_23_1 " xfId="526"/>
    <cellStyle name="Input" xfId="527"/>
    <cellStyle name="Input 2" xfId="699"/>
    <cellStyle name="Link Currency (0)" xfId="528"/>
    <cellStyle name="Link Currency (2)" xfId="529"/>
    <cellStyle name="Link Units (0)" xfId="530"/>
    <cellStyle name="Link Units (1)" xfId="531"/>
    <cellStyle name="Link Units (2)" xfId="532"/>
    <cellStyle name="Linked Cell" xfId="533"/>
    <cellStyle name="Matrix" xfId="534"/>
    <cellStyle name="Name2" xfId="535"/>
    <cellStyle name="Name4" xfId="536"/>
    <cellStyle name="Name5" xfId="537"/>
    <cellStyle name="Neutral" xfId="538"/>
    <cellStyle name="Normal" xfId="666"/>
    <cellStyle name="Normal 2" xfId="539"/>
    <cellStyle name="Normal 3" xfId="684"/>
    <cellStyle name="Normal_# 41-Market &amp;Trends" xfId="540"/>
    <cellStyle name="normбlnм_laroux" xfId="541"/>
    <cellStyle name="Note" xfId="542"/>
    <cellStyle name="Note 2" xfId="700"/>
    <cellStyle name="Oeiainiaue [0]_laroux" xfId="543"/>
    <cellStyle name="Oeiainiaue_laroux" xfId="544"/>
    <cellStyle name="Option" xfId="545"/>
    <cellStyle name="OptionHeading" xfId="546"/>
    <cellStyle name="Output" xfId="547"/>
    <cellStyle name="Output 2" xfId="701"/>
    <cellStyle name="Percent [0]" xfId="548"/>
    <cellStyle name="Percent [00]" xfId="549"/>
    <cellStyle name="Percent_#6 Temps &amp; Contractors" xfId="550"/>
    <cellStyle name="PrePop Currency (0)" xfId="551"/>
    <cellStyle name="PrePop Currency (2)" xfId="552"/>
    <cellStyle name="PrePop Units (0)" xfId="553"/>
    <cellStyle name="PrePop Units (1)" xfId="554"/>
    <cellStyle name="PrePop Units (2)" xfId="555"/>
    <cellStyle name="Price" xfId="556"/>
    <cellStyle name="S13" xfId="557"/>
    <cellStyle name="S14" xfId="558"/>
    <cellStyle name="S4" xfId="559"/>
    <cellStyle name="Text Indent A" xfId="560"/>
    <cellStyle name="Text Indent B" xfId="561"/>
    <cellStyle name="Text Indent C" xfId="562"/>
    <cellStyle name="Title" xfId="563"/>
    <cellStyle name="Total" xfId="564"/>
    <cellStyle name="Total 2" xfId="702"/>
    <cellStyle name="Unit" xfId="565"/>
    <cellStyle name="Vertical" xfId="566"/>
    <cellStyle name="Warning Text" xfId="567"/>
    <cellStyle name="Акцент1 2" xfId="715"/>
    <cellStyle name="Акцент2 2" xfId="716"/>
    <cellStyle name="Акцент3 2" xfId="717"/>
    <cellStyle name="Акцент4 2" xfId="718"/>
    <cellStyle name="Акцент5 2" xfId="719"/>
    <cellStyle name="Акцент6 2" xfId="720"/>
    <cellStyle name="Ввод  2" xfId="721"/>
    <cellStyle name="Виталий" xfId="568"/>
    <cellStyle name="Вывод 2" xfId="722"/>
    <cellStyle name="Вычисление 2" xfId="723"/>
    <cellStyle name="Денежный [0] 2" xfId="569"/>
    <cellStyle name="Заголовок 1 2" xfId="724"/>
    <cellStyle name="Заголовок 2 2" xfId="725"/>
    <cellStyle name="Заголовок 3 2" xfId="726"/>
    <cellStyle name="Заголовок 4 2" xfId="727"/>
    <cellStyle name="Итог 2" xfId="728"/>
    <cellStyle name="Контрольная ячейка 2" xfId="729"/>
    <cellStyle name="Название" xfId="706" builtinId="15" customBuiltin="1"/>
    <cellStyle name="Нейтральный 2" xfId="730"/>
    <cellStyle name="Обычный" xfId="0" builtinId="0"/>
    <cellStyle name="Обычный 10" xfId="67"/>
    <cellStyle name="Обычный 10 2" xfId="38"/>
    <cellStyle name="Обычный 10 3" xfId="676"/>
    <cellStyle name="Обычный 10 4" xfId="738"/>
    <cellStyle name="Обычный 11" xfId="570"/>
    <cellStyle name="Обычный 11 2" xfId="739"/>
    <cellStyle name="Обычный 12" xfId="571"/>
    <cellStyle name="Обычный 12 2" xfId="39"/>
    <cellStyle name="Обычный 12 3" xfId="40"/>
    <cellStyle name="Обычный 12 4" xfId="740"/>
    <cellStyle name="Обычный 13" xfId="572"/>
    <cellStyle name="Обычный 13 2" xfId="741"/>
    <cellStyle name="Обычный 14" xfId="573"/>
    <cellStyle name="Обычный 14 2" xfId="742"/>
    <cellStyle name="Обычный 15" xfId="574"/>
    <cellStyle name="Обычный 15 2" xfId="743"/>
    <cellStyle name="Обычный 16" xfId="575"/>
    <cellStyle name="Обычный 16 2" xfId="744"/>
    <cellStyle name="Обычный 17" xfId="576"/>
    <cellStyle name="Обычный 17 2" xfId="745"/>
    <cellStyle name="Обычный 18" xfId="577"/>
    <cellStyle name="Обычный 18 2" xfId="746"/>
    <cellStyle name="Обычный 19" xfId="578"/>
    <cellStyle name="Обычный 19 2" xfId="747"/>
    <cellStyle name="Обычный 2" xfId="41"/>
    <cellStyle name="Обычный 2 2" xfId="42"/>
    <cellStyle name="Обычный 2 2 2" xfId="65"/>
    <cellStyle name="Обычный 2 2 2 2" xfId="670"/>
    <cellStyle name="Обычный 2 2 3" xfId="71"/>
    <cellStyle name="Обычный 2 3" xfId="43"/>
    <cellStyle name="Обычный 2 3 2" xfId="665"/>
    <cellStyle name="Обычный 2 4" xfId="44"/>
    <cellStyle name="Обычный 2 5" xfId="68"/>
    <cellStyle name="Обычный 2 6" xfId="687"/>
    <cellStyle name="Обычный 2_010 по напавлениям" xfId="69"/>
    <cellStyle name="Обычный 20" xfId="579"/>
    <cellStyle name="Обычный 20 2" xfId="748"/>
    <cellStyle name="Обычный 21" xfId="580"/>
    <cellStyle name="Обычный 21 2" xfId="749"/>
    <cellStyle name="Обычный 22" xfId="45"/>
    <cellStyle name="Обычный 22 2" xfId="750"/>
    <cellStyle name="Обычный 23" xfId="581"/>
    <cellStyle name="Обычный 23 2" xfId="751"/>
    <cellStyle name="Обычный 24" xfId="46"/>
    <cellStyle name="Обычный 24 2" xfId="752"/>
    <cellStyle name="Обычный 25" xfId="582"/>
    <cellStyle name="Обычный 25 2" xfId="753"/>
    <cellStyle name="Обычный 256" xfId="47"/>
    <cellStyle name="Обычный 26" xfId="583"/>
    <cellStyle name="Обычный 26 2" xfId="754"/>
    <cellStyle name="Обычный 27" xfId="584"/>
    <cellStyle name="Обычный 27 2" xfId="755"/>
    <cellStyle name="Обычный 28" xfId="585"/>
    <cellStyle name="Обычный 28 2" xfId="756"/>
    <cellStyle name="Обычный 29" xfId="586"/>
    <cellStyle name="Обычный 29 2" xfId="757"/>
    <cellStyle name="Обычный 3" xfId="48"/>
    <cellStyle name="Обычный 3 2" xfId="49"/>
    <cellStyle name="Обычный 3 2 2" xfId="679"/>
    <cellStyle name="Обычный 3 3" xfId="50"/>
    <cellStyle name="Обычный 3 4" xfId="758"/>
    <cellStyle name="Обычный 30" xfId="587"/>
    <cellStyle name="Обычный 31" xfId="588"/>
    <cellStyle name="Обычный 32" xfId="663"/>
    <cellStyle name="Обычный 33" xfId="589"/>
    <cellStyle name="Обычный 34" xfId="668"/>
    <cellStyle name="Обычный 34 2" xfId="675"/>
    <cellStyle name="Обычный 35" xfId="671"/>
    <cellStyle name="Обычный 35 2" xfId="680"/>
    <cellStyle name="Обычный 36" xfId="673"/>
    <cellStyle name="Обычный 37" xfId="681"/>
    <cellStyle name="Обычный 38" xfId="689"/>
    <cellStyle name="Обычный 39" xfId="693"/>
    <cellStyle name="Обычный 4" xfId="51"/>
    <cellStyle name="Обычный 4 2" xfId="677"/>
    <cellStyle name="Обычный 4 3" xfId="704"/>
    <cellStyle name="Обычный 4 4" xfId="759"/>
    <cellStyle name="Обычный 4 5" xfId="767"/>
    <cellStyle name="Обычный 40" xfId="696"/>
    <cellStyle name="Обычный 41" xfId="1"/>
    <cellStyle name="Обычный 42" xfId="708"/>
    <cellStyle name="Обычный 43" xfId="736"/>
    <cellStyle name="Обычный 44" xfId="764"/>
    <cellStyle name="Обычный 45" xfId="766"/>
    <cellStyle name="Обычный 5" xfId="64"/>
    <cellStyle name="Обычный 5 2" xfId="690"/>
    <cellStyle name="Обычный 5 3" xfId="760"/>
    <cellStyle name="Обычный 6" xfId="66"/>
    <cellStyle name="Обычный 6 2" xfId="761"/>
    <cellStyle name="Обычный 7" xfId="52"/>
    <cellStyle name="Обычный 7 2" xfId="762"/>
    <cellStyle name="Обычный 8" xfId="53"/>
    <cellStyle name="Обычный 9" xfId="54"/>
    <cellStyle name="Обычный 9 2" xfId="763"/>
    <cellStyle name="Обычный_Прилож. к форме №2" xfId="707"/>
    <cellStyle name="Плохой 2" xfId="731"/>
    <cellStyle name="Пояснение 2" xfId="732"/>
    <cellStyle name="Примечание 2" xfId="55"/>
    <cellStyle name="Примечание 3" xfId="56"/>
    <cellStyle name="Примечание 4" xfId="57"/>
    <cellStyle name="Процентный" xfId="705" builtinId="5"/>
    <cellStyle name="Процентный 2" xfId="590"/>
    <cellStyle name="Процентный 2 2" xfId="688"/>
    <cellStyle name="Процентный 3" xfId="58"/>
    <cellStyle name="Связанная ячейка 2" xfId="733"/>
    <cellStyle name="Стиль 1" xfId="591"/>
    <cellStyle name="Стиль 1 2" xfId="592"/>
    <cellStyle name="Стиль 1 21" xfId="70"/>
    <cellStyle name="Текст предупреждения 2" xfId="734"/>
    <cellStyle name="Тысячи [0]_96111" xfId="593"/>
    <cellStyle name="Тысячи_96111" xfId="594"/>
    <cellStyle name="Үђғһ‹һ‚һљ1" xfId="595"/>
    <cellStyle name="Үђғһ‹һ‚һљ1 10" xfId="596"/>
    <cellStyle name="Үђғһ‹һ‚һљ1 11" xfId="597"/>
    <cellStyle name="Үђғһ‹һ‚һљ1 12" xfId="598"/>
    <cellStyle name="Үђғһ‹һ‚һљ1 13" xfId="599"/>
    <cellStyle name="Үђғһ‹һ‚һљ1 14" xfId="600"/>
    <cellStyle name="Үђғһ‹һ‚һљ1 15" xfId="601"/>
    <cellStyle name="Үђғһ‹һ‚һљ1 2" xfId="602"/>
    <cellStyle name="Үђғһ‹һ‚һљ1 3" xfId="603"/>
    <cellStyle name="Үђғһ‹һ‚һљ1 4" xfId="604"/>
    <cellStyle name="Үђғһ‹һ‚һљ1 5" xfId="605"/>
    <cellStyle name="Үђғһ‹һ‚һљ1 6" xfId="606"/>
    <cellStyle name="Үђғһ‹һ‚һљ1 7" xfId="607"/>
    <cellStyle name="Үђғһ‹һ‚һљ1 8" xfId="608"/>
    <cellStyle name="Үђғһ‹һ‚һљ1 9" xfId="609"/>
    <cellStyle name="Үђғһ‹һ‚һљ2" xfId="610"/>
    <cellStyle name="Үђғһ‹һ‚һљ2 10" xfId="611"/>
    <cellStyle name="Үђғһ‹һ‚һљ2 11" xfId="612"/>
    <cellStyle name="Үђғһ‹һ‚һљ2 12" xfId="613"/>
    <cellStyle name="Үђғһ‹һ‚һљ2 13" xfId="614"/>
    <cellStyle name="Үђғһ‹һ‚һљ2 14" xfId="615"/>
    <cellStyle name="Үђғһ‹һ‚һљ2 15" xfId="616"/>
    <cellStyle name="Үђғһ‹һ‚һљ2 2" xfId="617"/>
    <cellStyle name="Үђғһ‹һ‚һљ2 3" xfId="618"/>
    <cellStyle name="Үђғһ‹һ‚һљ2 4" xfId="619"/>
    <cellStyle name="Үђғһ‹һ‚һљ2 5" xfId="620"/>
    <cellStyle name="Үђғһ‹һ‚һљ2 6" xfId="621"/>
    <cellStyle name="Үђғһ‹һ‚һљ2 7" xfId="622"/>
    <cellStyle name="Үђғһ‹һ‚һљ2 8" xfId="623"/>
    <cellStyle name="Үђғһ‹һ‚һљ2 9" xfId="624"/>
    <cellStyle name="Финансовый" xfId="703" builtinId="3"/>
    <cellStyle name="Финансовый 10" xfId="625"/>
    <cellStyle name="Финансовый 11" xfId="737"/>
    <cellStyle name="Финансовый 12" xfId="765"/>
    <cellStyle name="Финансовый 2" xfId="60"/>
    <cellStyle name="Финансовый 2 2" xfId="626"/>
    <cellStyle name="Финансовый 2 3" xfId="627"/>
    <cellStyle name="Финансовый 2 4" xfId="678"/>
    <cellStyle name="Финансовый 2 5" xfId="691"/>
    <cellStyle name="Финансовый 3" xfId="61"/>
    <cellStyle name="Финансовый 3 2" xfId="628"/>
    <cellStyle name="Финансовый 3 2 2" xfId="685"/>
    <cellStyle name="Финансовый 3 3" xfId="629"/>
    <cellStyle name="Финансовый 3 4" xfId="674"/>
    <cellStyle name="Финансовый 3 5" xfId="683"/>
    <cellStyle name="Финансовый 3 6" xfId="692"/>
    <cellStyle name="Финансовый 4" xfId="62"/>
    <cellStyle name="Финансовый 4 2" xfId="630"/>
    <cellStyle name="Финансовый 5" xfId="672"/>
    <cellStyle name="Финансовый 5 2" xfId="63"/>
    <cellStyle name="Финансовый 5 2 2" xfId="664"/>
    <cellStyle name="Финансовый 5 2 3" xfId="682"/>
    <cellStyle name="Финансовый 5 2 4" xfId="686"/>
    <cellStyle name="Финансовый 6" xfId="631"/>
    <cellStyle name="Финансовый 6 2" xfId="632"/>
    <cellStyle name="Финансовый 6 4" xfId="697"/>
    <cellStyle name="Финансовый 7" xfId="694"/>
    <cellStyle name="Финансовый 8" xfId="695"/>
    <cellStyle name="Финансовый 9" xfId="59"/>
    <cellStyle name="Хороший 2" xfId="735"/>
    <cellStyle name="Џђһ–…қ’қ›ү" xfId="648"/>
    <cellStyle name="Џђһ–…қ’қ›ү 10" xfId="649"/>
    <cellStyle name="Џђһ–…қ’қ›ү 11" xfId="650"/>
    <cellStyle name="Џђһ–…қ’қ›ү 12" xfId="651"/>
    <cellStyle name="Џђһ–…қ’қ›ү 13" xfId="652"/>
    <cellStyle name="Џђһ–…қ’қ›ү 14" xfId="653"/>
    <cellStyle name="Џђһ–…қ’қ›ү 15" xfId="654"/>
    <cellStyle name="Џђһ–…қ’қ›ү 2" xfId="655"/>
    <cellStyle name="Џђһ–…қ’қ›ү 3" xfId="656"/>
    <cellStyle name="Џђһ–…қ’қ›ү 4" xfId="657"/>
    <cellStyle name="Џђһ–…қ’қ›ү 5" xfId="658"/>
    <cellStyle name="Џђһ–…қ’қ›ү 6" xfId="659"/>
    <cellStyle name="Џђһ–…қ’қ›ү 7" xfId="660"/>
    <cellStyle name="Џђһ–…қ’қ›ү 8" xfId="661"/>
    <cellStyle name="Џђһ–…қ’қ›ү 9" xfId="662"/>
    <cellStyle name="Џђћ–…ќ’ќ›‰" xfId="633"/>
    <cellStyle name="Џђћ–…ќ’ќ›‰ 10" xfId="634"/>
    <cellStyle name="Џђћ–…ќ’ќ›‰ 11" xfId="635"/>
    <cellStyle name="Џђћ–…ќ’ќ›‰ 12" xfId="636"/>
    <cellStyle name="Џђћ–…ќ’ќ›‰ 13" xfId="637"/>
    <cellStyle name="Џђћ–…ќ’ќ›‰ 14" xfId="638"/>
    <cellStyle name="Џђћ–…ќ’ќ›‰ 15" xfId="639"/>
    <cellStyle name="Џђћ–…ќ’ќ›‰ 2" xfId="640"/>
    <cellStyle name="Џђћ–…ќ’ќ›‰ 3" xfId="641"/>
    <cellStyle name="Џђћ–…ќ’ќ›‰ 4" xfId="642"/>
    <cellStyle name="Џђћ–…ќ’ќ›‰ 5" xfId="643"/>
    <cellStyle name="Џђћ–…ќ’ќ›‰ 6" xfId="644"/>
    <cellStyle name="Џђћ–…ќ’ќ›‰ 7" xfId="645"/>
    <cellStyle name="Џђћ–…ќ’ќ›‰ 8" xfId="646"/>
    <cellStyle name="Џђћ–…ќ’ќ›‰ 9" xfId="6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647700</xdr:rowOff>
    </xdr:from>
    <xdr:to>
      <xdr:col>1</xdr:col>
      <xdr:colOff>932238</xdr:colOff>
      <xdr:row>2</xdr:row>
      <xdr:rowOff>1112259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25" y="971550"/>
          <a:ext cx="1398963" cy="4645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Источники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57150</xdr:colOff>
      <xdr:row>0</xdr:row>
      <xdr:rowOff>9525</xdr:rowOff>
    </xdr:from>
    <xdr:to>
      <xdr:col>1</xdr:col>
      <xdr:colOff>1638299</xdr:colOff>
      <xdr:row>2</xdr:row>
      <xdr:rowOff>361951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33400" y="9525"/>
          <a:ext cx="1581149" cy="6762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Доходы источников</a:t>
          </a:r>
        </a:p>
        <a:p>
          <a:pPr algn="l"/>
          <a:r>
            <a:rPr lang="ru-RU" sz="1200" baseline="0">
              <a:solidFill>
                <a:sysClr val="windowText" lastClr="000000"/>
              </a:solidFill>
            </a:rPr>
            <a:t>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1343025</xdr:colOff>
      <xdr:row>2</xdr:row>
      <xdr:rowOff>1085850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0" y="0"/>
          <a:ext cx="1819275" cy="1409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275167</xdr:colOff>
      <xdr:row>0</xdr:row>
      <xdr:rowOff>21167</xdr:rowOff>
    </xdr:from>
    <xdr:to>
      <xdr:col>1</xdr:col>
      <xdr:colOff>1674130</xdr:colOff>
      <xdr:row>2</xdr:row>
      <xdr:rowOff>168226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89000" y="21167"/>
          <a:ext cx="1398963" cy="4645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Источники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52916</xdr:colOff>
      <xdr:row>2</xdr:row>
      <xdr:rowOff>1037166</xdr:rowOff>
    </xdr:from>
    <xdr:to>
      <xdr:col>1</xdr:col>
      <xdr:colOff>838046</xdr:colOff>
      <xdr:row>2</xdr:row>
      <xdr:rowOff>1378796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2916" y="1354666"/>
          <a:ext cx="1398963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Услуги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10583</xdr:colOff>
      <xdr:row>2</xdr:row>
      <xdr:rowOff>1428750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0" y="0"/>
          <a:ext cx="2317750" cy="174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0</xdr:row>
      <xdr:rowOff>31750</xdr:rowOff>
    </xdr:from>
    <xdr:to>
      <xdr:col>1</xdr:col>
      <xdr:colOff>1557713</xdr:colOff>
      <xdr:row>2</xdr:row>
      <xdr:rowOff>178809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35000" y="31750"/>
          <a:ext cx="1398963" cy="4645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Источники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783167</xdr:rowOff>
    </xdr:from>
    <xdr:to>
      <xdr:col>1</xdr:col>
      <xdr:colOff>924878</xdr:colOff>
      <xdr:row>2</xdr:row>
      <xdr:rowOff>1124797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1100667"/>
          <a:ext cx="1401128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0" y="0"/>
          <a:ext cx="2042583" cy="14499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1095375</xdr:rowOff>
    </xdr:from>
    <xdr:to>
      <xdr:col>1</xdr:col>
      <xdr:colOff>836988</xdr:colOff>
      <xdr:row>1</xdr:row>
      <xdr:rowOff>1351280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7625" y="1257300"/>
          <a:ext cx="1398963" cy="2559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Услуги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571500</xdr:colOff>
      <xdr:row>0</xdr:row>
      <xdr:rowOff>57150</xdr:rowOff>
    </xdr:from>
    <xdr:to>
      <xdr:col>1</xdr:col>
      <xdr:colOff>1363028</xdr:colOff>
      <xdr:row>1</xdr:row>
      <xdr:rowOff>236855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71500" y="57150"/>
          <a:ext cx="1401128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1</xdr:row>
      <xdr:rowOff>1552575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0" y="0"/>
          <a:ext cx="2000250" cy="1714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D/GOOGLE%20DRIVE%20SYNC/Work/&#1052;&#1047;/2.%20&#1053;&#1057;&#1047;/2016/2014-T16-KA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Preliminary estimates"/>
      <sheetName val="HCxHF"/>
      <sheetName val="HCxHP"/>
      <sheetName val="HPxHF"/>
      <sheetName val="HFxFS"/>
      <sheetName val="HPxFP"/>
      <sheetName val="HKxHP"/>
      <sheetName val="Rep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5"/>
  <sheetViews>
    <sheetView topLeftCell="B1" zoomScale="90" zoomScaleNormal="90" workbookViewId="0">
      <selection activeCell="N16" sqref="N16"/>
    </sheetView>
  </sheetViews>
  <sheetFormatPr defaultColWidth="9.109375" defaultRowHeight="13.2"/>
  <cols>
    <col min="1" max="1" width="17.6640625" style="150" bestFit="1" customWidth="1"/>
    <col min="2" max="2" width="31.109375" style="150" customWidth="1"/>
    <col min="3" max="9" width="17.5546875" style="150" customWidth="1"/>
    <col min="10" max="10" width="18.5546875" style="150" bestFit="1" customWidth="1"/>
    <col min="11" max="11" width="19.6640625" style="150" customWidth="1"/>
    <col min="12" max="12" width="21.44140625" style="638" bestFit="1" customWidth="1"/>
    <col min="13" max="13" width="14.109375" style="150" customWidth="1"/>
    <col min="14" max="14" width="9.109375" style="150"/>
    <col min="15" max="15" width="11.33203125" style="150" bestFit="1" customWidth="1"/>
    <col min="16" max="17" width="9.109375" style="150"/>
    <col min="18" max="18" width="12.44140625" style="150" customWidth="1"/>
    <col min="19" max="19" width="12.88671875" style="150" customWidth="1"/>
    <col min="20" max="20" width="13.33203125" style="150" customWidth="1"/>
    <col min="21" max="21" width="13.88671875" style="150" customWidth="1"/>
    <col min="22" max="16384" width="9.109375" style="150"/>
  </cols>
  <sheetData>
    <row r="2" spans="1:21" ht="13.8">
      <c r="B2" s="149" t="s">
        <v>258</v>
      </c>
    </row>
    <row r="3" spans="1:21" ht="13.8">
      <c r="B3" s="149"/>
    </row>
    <row r="4" spans="1:21" ht="13.8">
      <c r="B4" s="151"/>
      <c r="C4" s="642">
        <v>2010</v>
      </c>
      <c r="D4" s="642">
        <v>2011</v>
      </c>
      <c r="E4" s="642">
        <v>2012</v>
      </c>
      <c r="F4" s="642">
        <v>2013</v>
      </c>
      <c r="G4" s="642">
        <v>2014</v>
      </c>
      <c r="H4" s="642">
        <v>2015</v>
      </c>
      <c r="I4" s="642">
        <v>2016</v>
      </c>
      <c r="J4" s="642">
        <v>2017</v>
      </c>
      <c r="K4" s="642">
        <v>2018</v>
      </c>
      <c r="L4" s="642">
        <v>2019</v>
      </c>
    </row>
    <row r="5" spans="1:21" s="640" customFormat="1" ht="13.8">
      <c r="B5" s="152" t="s">
        <v>259</v>
      </c>
      <c r="C5" s="643">
        <v>21815517000</v>
      </c>
      <c r="D5" s="643">
        <v>28243052699.999996</v>
      </c>
      <c r="E5" s="643">
        <v>31015186599.999996</v>
      </c>
      <c r="F5" s="643">
        <v>35999025100</v>
      </c>
      <c r="G5" s="643">
        <v>39675832900.000008</v>
      </c>
      <c r="H5" s="643">
        <v>40884133600</v>
      </c>
      <c r="I5" s="643">
        <v>46971150000</v>
      </c>
      <c r="J5" s="643">
        <v>54378857800</v>
      </c>
      <c r="K5" s="643">
        <f>61819536.4*1000</f>
        <v>61819536400</v>
      </c>
      <c r="L5" s="643">
        <f>69532626.5*1000</f>
        <v>69532626500</v>
      </c>
      <c r="M5" s="697">
        <f>L5/K5-1</f>
        <v>0.12476784119008699</v>
      </c>
    </row>
    <row r="6" spans="1:21" ht="13.8">
      <c r="B6" s="154" t="s">
        <v>255</v>
      </c>
      <c r="C6" s="641">
        <f>C12+C14</f>
        <v>597910557.667413</v>
      </c>
      <c r="D6" s="641">
        <f t="shared" ref="D6:K6" si="0">D12+D14</f>
        <v>758843457.72404802</v>
      </c>
      <c r="E6" s="641">
        <f t="shared" si="0"/>
        <v>948954245.16207802</v>
      </c>
      <c r="F6" s="641">
        <f t="shared" si="0"/>
        <v>1031402087.564</v>
      </c>
      <c r="G6" s="641">
        <f t="shared" si="0"/>
        <v>1074793389.7130001</v>
      </c>
      <c r="H6" s="641">
        <f t="shared" si="0"/>
        <v>1245228517.7548099</v>
      </c>
      <c r="I6" s="641">
        <f t="shared" si="0"/>
        <v>1613382593.6490936</v>
      </c>
      <c r="J6" s="641">
        <f t="shared" si="0"/>
        <v>1659607069.2542524</v>
      </c>
      <c r="K6" s="641">
        <f t="shared" si="0"/>
        <v>1765733408.7941177</v>
      </c>
      <c r="L6" s="641">
        <f>'HF-FS'!T20</f>
        <v>1938192222.0811367</v>
      </c>
    </row>
    <row r="7" spans="1:21" ht="13.8">
      <c r="A7" s="172"/>
      <c r="B7" s="154" t="s">
        <v>260</v>
      </c>
      <c r="C7" s="641">
        <v>875512866.43466103</v>
      </c>
      <c r="D7" s="641">
        <v>955942282.75126934</v>
      </c>
      <c r="E7" s="641">
        <v>1165634822.0160191</v>
      </c>
      <c r="F7" s="641">
        <v>1281490189.9040103</v>
      </c>
      <c r="G7" s="641">
        <v>1431854014.3863678</v>
      </c>
      <c r="H7" s="641">
        <v>1484808986</v>
      </c>
      <c r="I7" s="641">
        <v>1761520798.7658801</v>
      </c>
      <c r="J7" s="641">
        <v>1759035056.6874499</v>
      </c>
      <c r="K7" s="641">
        <v>1885384819.0608101</v>
      </c>
      <c r="L7" s="641">
        <f>L6+'РБ здрав'!S3</f>
        <v>2054418846.5089767</v>
      </c>
      <c r="M7" s="694">
        <f>L7/K7-1</f>
        <v>8.9654921233729645E-2</v>
      </c>
    </row>
    <row r="8" spans="1:21" ht="13.8">
      <c r="B8" s="152" t="s">
        <v>261</v>
      </c>
      <c r="C8" s="644">
        <f t="shared" ref="C8:I8" si="1">C7-C6</f>
        <v>277602308.76724803</v>
      </c>
      <c r="D8" s="644">
        <f t="shared" si="1"/>
        <v>197098825.02722132</v>
      </c>
      <c r="E8" s="644">
        <f t="shared" si="1"/>
        <v>216680576.85394108</v>
      </c>
      <c r="F8" s="644">
        <f t="shared" si="1"/>
        <v>250088102.34001029</v>
      </c>
      <c r="G8" s="644">
        <f t="shared" si="1"/>
        <v>357060624.67336774</v>
      </c>
      <c r="H8" s="644">
        <f t="shared" si="1"/>
        <v>239580468.24519014</v>
      </c>
      <c r="I8" s="644">
        <f t="shared" si="1"/>
        <v>148138205.11678648</v>
      </c>
      <c r="J8" s="644">
        <v>102947771.4332</v>
      </c>
      <c r="K8" s="644">
        <v>119651410.26081002</v>
      </c>
      <c r="L8" s="644">
        <f>'РБ здрав'!S3</f>
        <v>116226624.42783999</v>
      </c>
      <c r="N8" s="156"/>
      <c r="O8" s="156"/>
      <c r="P8" s="156"/>
      <c r="Q8" s="156"/>
      <c r="R8" s="156"/>
      <c r="S8" s="156"/>
      <c r="T8" s="156"/>
      <c r="U8" s="156"/>
    </row>
    <row r="9" spans="1:21" ht="13.8">
      <c r="B9" s="152"/>
      <c r="C9" s="644"/>
      <c r="D9" s="644"/>
      <c r="E9" s="644"/>
      <c r="F9" s="644"/>
      <c r="G9" s="644"/>
      <c r="H9" s="644"/>
      <c r="I9" s="644"/>
      <c r="J9" s="644"/>
      <c r="K9" s="644"/>
      <c r="L9" s="691"/>
      <c r="N9" s="156"/>
      <c r="O9" s="156"/>
      <c r="P9" s="156"/>
      <c r="Q9" s="156"/>
      <c r="R9" s="156"/>
      <c r="S9" s="156"/>
      <c r="T9" s="156"/>
      <c r="U9" s="156"/>
    </row>
    <row r="10" spans="1:21" ht="13.8">
      <c r="B10" s="157"/>
      <c r="C10" s="157"/>
      <c r="D10" s="157"/>
      <c r="E10" s="157"/>
      <c r="F10" s="157"/>
      <c r="G10" s="157"/>
      <c r="H10" s="157"/>
      <c r="I10" s="157"/>
      <c r="J10" s="157"/>
      <c r="K10" s="151"/>
    </row>
    <row r="11" spans="1:21" ht="13.8">
      <c r="B11" s="153" t="s">
        <v>262</v>
      </c>
      <c r="C11" s="645"/>
      <c r="D11" s="645">
        <v>5423255100.9343004</v>
      </c>
      <c r="E11" s="645">
        <v>6268972011.5537996</v>
      </c>
      <c r="F11" s="645">
        <v>6852711305.7035999</v>
      </c>
      <c r="G11" s="645">
        <v>7791867497.3598003</v>
      </c>
      <c r="H11" s="645">
        <v>8227097173.5923996</v>
      </c>
      <c r="I11" s="645">
        <v>9433744891.9866009</v>
      </c>
      <c r="J11" s="645">
        <v>12485378100.0247</v>
      </c>
      <c r="K11" s="645">
        <f>11346054.4*1000</f>
        <v>11346054400</v>
      </c>
      <c r="L11" s="645">
        <f>13535581.3*1000</f>
        <v>13535581300</v>
      </c>
      <c r="Q11" s="156"/>
    </row>
    <row r="12" spans="1:21" ht="13.8">
      <c r="B12" s="152" t="s">
        <v>263</v>
      </c>
      <c r="C12" s="645">
        <v>410714144.30000001</v>
      </c>
      <c r="D12" s="645">
        <v>532411336.69204801</v>
      </c>
      <c r="E12" s="645">
        <v>645796138.756078</v>
      </c>
      <c r="F12" s="645">
        <v>669682457.56400001</v>
      </c>
      <c r="G12" s="645">
        <v>742535275.39300001</v>
      </c>
      <c r="H12" s="645">
        <v>788435037.35481</v>
      </c>
      <c r="I12" s="645">
        <v>967763457.59027004</v>
      </c>
      <c r="J12" s="645">
        <v>1032732155.54837</v>
      </c>
      <c r="K12" s="645">
        <v>1086212802</v>
      </c>
      <c r="L12" s="645">
        <f>'HF-FS'!C4</f>
        <v>1161718797.6811366</v>
      </c>
      <c r="Q12" s="156"/>
    </row>
    <row r="13" spans="1:21" ht="13.8">
      <c r="B13" s="152"/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Q13" s="156"/>
    </row>
    <row r="14" spans="1:21" ht="13.8">
      <c r="B14" s="152" t="s">
        <v>264</v>
      </c>
      <c r="C14" s="645">
        <f>C15+C16</f>
        <v>187196413.36741295</v>
      </c>
      <c r="D14" s="645">
        <f t="shared" ref="D14:K14" si="2">D15+D16</f>
        <v>226432121.03199998</v>
      </c>
      <c r="E14" s="645">
        <f t="shared" si="2"/>
        <v>303158106.40600002</v>
      </c>
      <c r="F14" s="645">
        <f t="shared" si="2"/>
        <v>361719630</v>
      </c>
      <c r="G14" s="645">
        <f t="shared" si="2"/>
        <v>332258114.31999999</v>
      </c>
      <c r="H14" s="645">
        <f t="shared" si="2"/>
        <v>456793480.39999998</v>
      </c>
      <c r="I14" s="645">
        <f t="shared" si="2"/>
        <v>645619136.05882359</v>
      </c>
      <c r="J14" s="645">
        <f t="shared" si="2"/>
        <v>626874913.70588231</v>
      </c>
      <c r="K14" s="645">
        <f t="shared" si="2"/>
        <v>679520606.79411769</v>
      </c>
      <c r="L14" s="645">
        <f>'HF-FS'!O9+'HF-FS'!P9+'HF-FS'!P13</f>
        <v>776473424.39999998</v>
      </c>
      <c r="M14" s="693">
        <f>L15/L14</f>
        <v>0.15470915838855076</v>
      </c>
      <c r="N14" s="694">
        <f>L15/L6</f>
        <v>6.197917246361296E-2</v>
      </c>
      <c r="Q14" s="156"/>
    </row>
    <row r="15" spans="1:21" ht="13.8">
      <c r="B15" s="152" t="s">
        <v>265</v>
      </c>
      <c r="C15" s="645">
        <v>22328152</v>
      </c>
      <c r="D15" s="645">
        <v>27199392.699999999</v>
      </c>
      <c r="E15" s="645">
        <v>37405196</v>
      </c>
      <c r="F15" s="645">
        <v>43425582</v>
      </c>
      <c r="G15" s="645">
        <v>51340593</v>
      </c>
      <c r="H15" s="645">
        <v>57824391</v>
      </c>
      <c r="I15" s="645">
        <v>72170766</v>
      </c>
      <c r="J15" s="645">
        <v>76724048</v>
      </c>
      <c r="K15" s="645">
        <v>96472686</v>
      </c>
      <c r="L15" s="645">
        <f>'HF-FS'!O9+'HF-FS'!P9</f>
        <v>120127550</v>
      </c>
      <c r="M15" s="693">
        <f>L16/L14</f>
        <v>0.84529084161144918</v>
      </c>
      <c r="N15" s="694">
        <f>L16/L6</f>
        <v>0.33863817371800597</v>
      </c>
      <c r="Q15" s="156"/>
    </row>
    <row r="16" spans="1:21" ht="13.8">
      <c r="B16" s="152" t="s">
        <v>266</v>
      </c>
      <c r="C16" s="645">
        <v>164868261.36741295</v>
      </c>
      <c r="D16" s="645">
        <v>199232728.33199999</v>
      </c>
      <c r="E16" s="645">
        <v>265752910.40600002</v>
      </c>
      <c r="F16" s="645">
        <v>318294048</v>
      </c>
      <c r="G16" s="645">
        <v>280917521.31999999</v>
      </c>
      <c r="H16" s="645">
        <v>398969089.39999998</v>
      </c>
      <c r="I16" s="645">
        <v>573448370.05882359</v>
      </c>
      <c r="J16" s="645">
        <v>550150865.70588231</v>
      </c>
      <c r="K16" s="645">
        <v>583047920.79411769</v>
      </c>
      <c r="L16" s="645">
        <f>'HF-FS'!P13</f>
        <v>656345874.39999998</v>
      </c>
      <c r="M16" s="158"/>
      <c r="Q16" s="156"/>
    </row>
    <row r="17" spans="1:17" ht="13.8">
      <c r="A17" s="171"/>
      <c r="B17" s="152" t="s">
        <v>267</v>
      </c>
      <c r="C17" s="645">
        <v>5440546</v>
      </c>
      <c r="D17" s="645">
        <v>4392007.2533772541</v>
      </c>
      <c r="E17" s="645">
        <v>2611066</v>
      </c>
      <c r="F17" s="645">
        <v>2726276.094</v>
      </c>
      <c r="G17" s="645">
        <v>3261232.7779999999</v>
      </c>
      <c r="H17" s="645">
        <v>4631429.0600000005</v>
      </c>
      <c r="I17" s="645">
        <v>18926095.62384</v>
      </c>
      <c r="J17" s="645">
        <v>5339917</v>
      </c>
      <c r="K17" s="646"/>
      <c r="L17" s="645"/>
      <c r="M17" s="158"/>
      <c r="Q17" s="156"/>
    </row>
    <row r="18" spans="1:17" ht="13.8">
      <c r="B18" s="157"/>
      <c r="C18" s="157"/>
      <c r="D18" s="157"/>
      <c r="E18" s="157"/>
      <c r="F18" s="155"/>
      <c r="G18" s="155"/>
      <c r="H18" s="155"/>
      <c r="I18" s="155"/>
      <c r="J18" s="155"/>
      <c r="K18" s="151"/>
      <c r="L18" s="153"/>
      <c r="M18" s="158"/>
      <c r="N18" s="693">
        <f>K15/K14</f>
        <v>0.1419716856787383</v>
      </c>
      <c r="Q18" s="156"/>
    </row>
    <row r="19" spans="1:17" ht="13.8">
      <c r="B19" s="157"/>
      <c r="C19" s="157"/>
      <c r="D19" s="157"/>
      <c r="E19" s="157"/>
      <c r="F19" s="155"/>
      <c r="G19" s="155"/>
      <c r="H19" s="155"/>
      <c r="I19" s="155"/>
      <c r="J19" s="155"/>
      <c r="K19" s="151"/>
      <c r="M19" s="158"/>
      <c r="N19" s="693">
        <f>K16/K14</f>
        <v>0.8580283143212617</v>
      </c>
    </row>
    <row r="20" spans="1:17" ht="17.399999999999999">
      <c r="B20" s="159" t="s">
        <v>268</v>
      </c>
      <c r="C20" s="160">
        <f t="shared" ref="C20:L20" si="3">C6/C5</f>
        <v>2.7407581386561363E-2</v>
      </c>
      <c r="D20" s="160">
        <f t="shared" si="3"/>
        <v>2.6868322832681899E-2</v>
      </c>
      <c r="E20" s="160">
        <f t="shared" si="3"/>
        <v>3.0596438364232769E-2</v>
      </c>
      <c r="F20" s="160">
        <f t="shared" si="3"/>
        <v>2.8650833868387175E-2</v>
      </c>
      <c r="G20" s="160">
        <f t="shared" si="3"/>
        <v>2.7089371820421187E-2</v>
      </c>
      <c r="H20" s="160">
        <f t="shared" si="3"/>
        <v>3.045750045574672E-2</v>
      </c>
      <c r="I20" s="160">
        <f t="shared" si="3"/>
        <v>3.4348373281239519E-2</v>
      </c>
      <c r="J20" s="160">
        <f t="shared" si="3"/>
        <v>3.051934403179488E-2</v>
      </c>
      <c r="K20" s="160">
        <f t="shared" si="3"/>
        <v>2.8562708677868986E-2</v>
      </c>
      <c r="L20" s="160">
        <f t="shared" si="3"/>
        <v>2.787457226401676E-2</v>
      </c>
      <c r="M20" s="161"/>
    </row>
    <row r="21" spans="1:17" ht="17.399999999999999">
      <c r="B21" s="159" t="s">
        <v>269</v>
      </c>
      <c r="C21" s="160">
        <v>4.0132574737268951E-2</v>
      </c>
      <c r="D21" s="160">
        <v>3.3846988599474923E-2</v>
      </c>
      <c r="E21" s="160">
        <v>3.7582711883991024E-2</v>
      </c>
      <c r="F21" s="160">
        <v>3.5597913730836289E-2</v>
      </c>
      <c r="G21" s="160">
        <v>3.6088820567302254E-2</v>
      </c>
      <c r="H21" s="160">
        <v>3.631748688933939E-2</v>
      </c>
      <c r="I21" s="160">
        <v>3.7502185889974594E-2</v>
      </c>
      <c r="J21" s="160">
        <v>3.3126037584415707E-2</v>
      </c>
      <c r="K21" s="160">
        <v>3.3126037584415707E-2</v>
      </c>
      <c r="L21" s="160">
        <v>3.3126037584415707E-2</v>
      </c>
      <c r="M21" s="162"/>
    </row>
    <row r="22" spans="1:17" ht="34.799999999999997">
      <c r="B22" s="163" t="s">
        <v>270</v>
      </c>
      <c r="C22" s="160">
        <f t="shared" ref="C22:L22" si="4">C12/C5</f>
        <v>1.8826697726210203E-2</v>
      </c>
      <c r="D22" s="160">
        <f t="shared" si="4"/>
        <v>1.8851054889404646E-2</v>
      </c>
      <c r="E22" s="160">
        <f t="shared" si="4"/>
        <v>2.082193304476453E-2</v>
      </c>
      <c r="F22" s="160">
        <f t="shared" si="4"/>
        <v>1.8602794261892389E-2</v>
      </c>
      <c r="G22" s="160">
        <f t="shared" si="4"/>
        <v>1.8715051988057944E-2</v>
      </c>
      <c r="H22" s="160">
        <f t="shared" si="4"/>
        <v>1.9284621390504651E-2</v>
      </c>
      <c r="I22" s="160">
        <f t="shared" si="4"/>
        <v>2.0603358818982929E-2</v>
      </c>
      <c r="J22" s="160">
        <f t="shared" si="4"/>
        <v>1.899142786975511E-2</v>
      </c>
      <c r="K22" s="160">
        <f t="shared" si="4"/>
        <v>1.7570704428640782E-2</v>
      </c>
      <c r="L22" s="160">
        <f t="shared" si="4"/>
        <v>1.6707535097658602E-2</v>
      </c>
      <c r="M22" s="162"/>
    </row>
    <row r="23" spans="1:17" ht="34.799999999999997">
      <c r="B23" s="163" t="s">
        <v>271</v>
      </c>
      <c r="C23" s="160">
        <f t="shared" ref="C23:L23" si="5">C14/C5</f>
        <v>8.5808836603511601E-3</v>
      </c>
      <c r="D23" s="160">
        <f t="shared" si="5"/>
        <v>8.0172679432772512E-3</v>
      </c>
      <c r="E23" s="160">
        <f t="shared" si="5"/>
        <v>9.7745053194682394E-3</v>
      </c>
      <c r="F23" s="160">
        <f t="shared" si="5"/>
        <v>1.0048039606494788E-2</v>
      </c>
      <c r="G23" s="160">
        <f t="shared" si="5"/>
        <v>8.3743198323632407E-3</v>
      </c>
      <c r="H23" s="160">
        <f t="shared" si="5"/>
        <v>1.1172879065242072E-2</v>
      </c>
      <c r="I23" s="160">
        <f t="shared" si="5"/>
        <v>1.3745014462256589E-2</v>
      </c>
      <c r="J23" s="160">
        <f t="shared" si="5"/>
        <v>1.1527916162039768E-2</v>
      </c>
      <c r="K23" s="160">
        <f t="shared" si="5"/>
        <v>1.0992004249228205E-2</v>
      </c>
      <c r="L23" s="160">
        <f t="shared" si="5"/>
        <v>1.1167037166358156E-2</v>
      </c>
    </row>
    <row r="24" spans="1:17" ht="13.8">
      <c r="B24" s="157"/>
      <c r="C24" s="157"/>
      <c r="D24" s="157"/>
      <c r="E24" s="157"/>
      <c r="F24" s="157"/>
      <c r="G24" s="157"/>
      <c r="H24" s="157"/>
      <c r="I24" s="157"/>
      <c r="J24" s="157"/>
      <c r="K24" s="151"/>
      <c r="L24" s="692"/>
    </row>
    <row r="25" spans="1:17" ht="13.8">
      <c r="B25" s="157"/>
      <c r="C25" s="157"/>
      <c r="D25" s="157"/>
      <c r="E25" s="157"/>
      <c r="F25" s="157"/>
      <c r="G25" s="157"/>
      <c r="H25" s="157"/>
      <c r="I25" s="157"/>
      <c r="J25" s="157"/>
      <c r="K25" s="151"/>
      <c r="L25" s="692"/>
    </row>
    <row r="26" spans="1:17" ht="13.8">
      <c r="B26" s="152" t="s">
        <v>272</v>
      </c>
      <c r="C26" s="155">
        <v>16440.47</v>
      </c>
      <c r="D26" s="155">
        <v>16673.933000000001</v>
      </c>
      <c r="E26" s="155">
        <v>16910.245999999999</v>
      </c>
      <c r="F26" s="155">
        <v>17160.855</v>
      </c>
      <c r="G26" s="155">
        <v>17415.715</v>
      </c>
      <c r="H26" s="155">
        <v>17669.896000000001</v>
      </c>
      <c r="I26" s="155">
        <v>17918.2</v>
      </c>
      <c r="J26" s="155">
        <v>18157.3</v>
      </c>
      <c r="K26" s="155">
        <v>18395.599999999999</v>
      </c>
      <c r="L26" s="155">
        <v>18631.778999999999</v>
      </c>
    </row>
    <row r="27" spans="1:17" ht="13.8">
      <c r="B27" s="152" t="s">
        <v>273</v>
      </c>
      <c r="C27" s="155">
        <v>147.35</v>
      </c>
      <c r="D27" s="155">
        <v>146.62</v>
      </c>
      <c r="E27" s="164">
        <v>149.11000000000001</v>
      </c>
      <c r="F27" s="155">
        <v>152.13</v>
      </c>
      <c r="G27" s="155">
        <v>179.19</v>
      </c>
      <c r="H27" s="155">
        <v>221.73</v>
      </c>
      <c r="I27" s="155">
        <v>342.16</v>
      </c>
      <c r="J27" s="155">
        <v>326</v>
      </c>
      <c r="K27" s="155">
        <v>344.71</v>
      </c>
      <c r="L27" s="155">
        <v>382.75</v>
      </c>
    </row>
    <row r="28" spans="1:17" ht="13.8">
      <c r="B28" s="152" t="s">
        <v>274</v>
      </c>
      <c r="C28" s="155">
        <f t="shared" ref="C28:L28" si="6">C6/C26</f>
        <v>36368.215608642146</v>
      </c>
      <c r="D28" s="155">
        <f t="shared" si="6"/>
        <v>45510.765679821787</v>
      </c>
      <c r="E28" s="155">
        <f t="shared" si="6"/>
        <v>56117.116519894393</v>
      </c>
      <c r="F28" s="155">
        <f t="shared" si="6"/>
        <v>60102.022164047186</v>
      </c>
      <c r="G28" s="155">
        <f t="shared" si="6"/>
        <v>61713.997370363497</v>
      </c>
      <c r="H28" s="155">
        <f t="shared" si="6"/>
        <v>70471.75137617164</v>
      </c>
      <c r="I28" s="155">
        <f t="shared" si="6"/>
        <v>90041.555158949763</v>
      </c>
      <c r="J28" s="155">
        <f t="shared" si="6"/>
        <v>91401.643925817858</v>
      </c>
      <c r="K28" s="155">
        <f t="shared" si="6"/>
        <v>95986.725564489214</v>
      </c>
      <c r="L28" s="155">
        <f t="shared" si="6"/>
        <v>104026.1491981596</v>
      </c>
    </row>
    <row r="29" spans="1:17" ht="13.8">
      <c r="B29" s="152" t="s">
        <v>275</v>
      </c>
      <c r="C29" s="155">
        <f>C28/C27</f>
        <v>246.81517209801254</v>
      </c>
      <c r="D29" s="155">
        <f t="shared" ref="D29:L29" si="7">D28/D27</f>
        <v>310.39943854741364</v>
      </c>
      <c r="E29" s="155">
        <f t="shared" si="7"/>
        <v>376.34710294342693</v>
      </c>
      <c r="F29" s="155">
        <f t="shared" si="7"/>
        <v>395.07015160748824</v>
      </c>
      <c r="G29" s="155">
        <f t="shared" si="7"/>
        <v>344.405365089366</v>
      </c>
      <c r="H29" s="155">
        <f t="shared" si="7"/>
        <v>317.82686770473839</v>
      </c>
      <c r="I29" s="155">
        <f t="shared" si="7"/>
        <v>263.15628699716433</v>
      </c>
      <c r="J29" s="155">
        <f t="shared" si="7"/>
        <v>280.3731408767419</v>
      </c>
      <c r="K29" s="155">
        <f t="shared" si="7"/>
        <v>278.45645778912484</v>
      </c>
      <c r="L29" s="155">
        <f t="shared" si="7"/>
        <v>271.78615074633467</v>
      </c>
      <c r="M29" s="696">
        <f>1-M30</f>
        <v>0.59938265381838107</v>
      </c>
    </row>
    <row r="30" spans="1:17" ht="13.8">
      <c r="B30" s="152" t="s">
        <v>276</v>
      </c>
      <c r="C30" s="155">
        <f t="shared" ref="C30:L30" si="8">C7/C26</f>
        <v>53253.518082795745</v>
      </c>
      <c r="D30" s="155">
        <f t="shared" si="8"/>
        <v>57331.541559587007</v>
      </c>
      <c r="E30" s="155">
        <f t="shared" si="8"/>
        <v>68930.683918851282</v>
      </c>
      <c r="F30" s="155">
        <f t="shared" si="8"/>
        <v>74675.194790936133</v>
      </c>
      <c r="G30" s="155">
        <f t="shared" si="8"/>
        <v>82216.206132585867</v>
      </c>
      <c r="H30" s="155">
        <f t="shared" si="8"/>
        <v>84030.431531685303</v>
      </c>
      <c r="I30" s="155">
        <f t="shared" si="8"/>
        <v>98309.026507454997</v>
      </c>
      <c r="J30" s="155">
        <f t="shared" si="8"/>
        <v>96877.56751760724</v>
      </c>
      <c r="K30" s="155">
        <f t="shared" si="8"/>
        <v>102491.07498862827</v>
      </c>
      <c r="L30" s="155">
        <f t="shared" si="8"/>
        <v>110264.234376598</v>
      </c>
      <c r="M30" s="695">
        <f>L14/L6</f>
        <v>0.40061734618161893</v>
      </c>
    </row>
    <row r="31" spans="1:17" ht="13.8">
      <c r="B31" s="152" t="s">
        <v>275</v>
      </c>
      <c r="C31" s="155">
        <f>C30/C27</f>
        <v>361.40833446077875</v>
      </c>
      <c r="D31" s="155">
        <f t="shared" ref="D31:L31" si="9">D30/D27</f>
        <v>391.02129013495431</v>
      </c>
      <c r="E31" s="155">
        <f t="shared" si="9"/>
        <v>462.2807586268612</v>
      </c>
      <c r="F31" s="155">
        <f t="shared" si="9"/>
        <v>490.86435805519051</v>
      </c>
      <c r="G31" s="155">
        <f t="shared" si="9"/>
        <v>458.8213970231925</v>
      </c>
      <c r="H31" s="155">
        <f t="shared" si="9"/>
        <v>378.97637456223924</v>
      </c>
      <c r="I31" s="155">
        <f t="shared" si="9"/>
        <v>287.31887569398816</v>
      </c>
      <c r="J31" s="155">
        <f t="shared" si="9"/>
        <v>297.17045250799765</v>
      </c>
      <c r="K31" s="155">
        <f t="shared" si="9"/>
        <v>297.32550546438534</v>
      </c>
      <c r="L31" s="155">
        <f t="shared" si="9"/>
        <v>288.08421783565774</v>
      </c>
    </row>
    <row r="38" spans="2:17" ht="14.4">
      <c r="D38" s="166">
        <f t="shared" ref="D38:J38" si="10">D11/1000</f>
        <v>5423255.1009343006</v>
      </c>
      <c r="E38" s="166">
        <f t="shared" si="10"/>
        <v>6268972.0115537997</v>
      </c>
      <c r="F38" s="166">
        <f t="shared" si="10"/>
        <v>6852711.3057035999</v>
      </c>
      <c r="G38" s="166">
        <f t="shared" si="10"/>
        <v>7791867.4973598002</v>
      </c>
      <c r="H38" s="166">
        <f t="shared" si="10"/>
        <v>8227097.1735923998</v>
      </c>
      <c r="I38" s="166">
        <f t="shared" si="10"/>
        <v>9433744.8919866011</v>
      </c>
      <c r="J38" s="166">
        <f t="shared" si="10"/>
        <v>12485378.1000247</v>
      </c>
      <c r="M38" s="167"/>
      <c r="N38" s="168"/>
      <c r="O38" s="168"/>
      <c r="P38" s="168"/>
      <c r="Q38" s="168"/>
    </row>
    <row r="40" spans="2:17" ht="2.25" customHeight="1"/>
    <row r="41" spans="2:17" ht="13.8" hidden="1">
      <c r="F41" s="166"/>
      <c r="M41" s="167"/>
    </row>
    <row r="42" spans="2:17" ht="14.4">
      <c r="F42" s="166"/>
      <c r="M42" s="168"/>
    </row>
    <row r="43" spans="2:17" ht="14.4">
      <c r="F43" s="166"/>
      <c r="L43" s="637"/>
      <c r="M43" s="168"/>
    </row>
    <row r="44" spans="2:17" ht="14.4">
      <c r="B44" s="150" t="s">
        <v>277</v>
      </c>
      <c r="F44" s="167">
        <v>0.11602595830143218</v>
      </c>
      <c r="G44" s="168">
        <v>0.10988657086281595</v>
      </c>
      <c r="H44" s="168">
        <v>0.10500655249107438</v>
      </c>
      <c r="I44" s="168">
        <f>I52/I11</f>
        <v>0</v>
      </c>
      <c r="J44" s="168">
        <f>H52/J11</f>
        <v>0</v>
      </c>
      <c r="L44" s="637"/>
      <c r="M44" s="168"/>
    </row>
    <row r="45" spans="2:17" ht="14.4">
      <c r="F45" s="165"/>
      <c r="L45" s="637"/>
      <c r="M45" s="168"/>
    </row>
    <row r="46" spans="2:17" ht="14.4">
      <c r="L46" s="637"/>
      <c r="M46" s="169"/>
    </row>
    <row r="47" spans="2:17" ht="14.4">
      <c r="G47" s="165"/>
      <c r="H47" s="165"/>
      <c r="I47" s="165"/>
      <c r="J47" s="165"/>
      <c r="K47" s="165"/>
      <c r="L47" s="637"/>
      <c r="M47" s="169"/>
    </row>
    <row r="48" spans="2:17" ht="14.4">
      <c r="L48" s="637"/>
      <c r="M48" s="170"/>
    </row>
    <row r="49" spans="3:12" ht="14.4">
      <c r="G49" s="165"/>
      <c r="L49" s="637"/>
    </row>
    <row r="50" spans="3:12" ht="14.4">
      <c r="G50" s="165"/>
      <c r="L50" s="637"/>
    </row>
    <row r="51" spans="3:12" ht="13.8">
      <c r="G51" s="165"/>
    </row>
    <row r="52" spans="3:12" ht="13.8">
      <c r="F52" s="166"/>
      <c r="G52" s="165"/>
      <c r="H52" s="170"/>
      <c r="I52" s="170"/>
      <c r="J52" s="165"/>
      <c r="K52" s="165"/>
      <c r="L52" s="639"/>
    </row>
    <row r="53" spans="3:12" ht="13.8">
      <c r="F53" s="166"/>
      <c r="G53" s="165"/>
    </row>
    <row r="54" spans="3:12" ht="13.8">
      <c r="H54" s="165"/>
    </row>
    <row r="58" spans="3:12" ht="13.8">
      <c r="C58" s="167"/>
    </row>
    <row r="59" spans="3:12" ht="13.8">
      <c r="C59" s="167"/>
    </row>
    <row r="60" spans="3:12" ht="13.8">
      <c r="C60" s="167"/>
    </row>
    <row r="61" spans="3:12" ht="13.8">
      <c r="C61" s="167"/>
    </row>
    <row r="62" spans="3:12" ht="13.8">
      <c r="C62" s="167"/>
    </row>
    <row r="63" spans="3:12" ht="13.8">
      <c r="C63" s="167"/>
    </row>
    <row r="64" spans="3:12" ht="13.8">
      <c r="C64" s="167"/>
    </row>
    <row r="65" spans="3:3" ht="13.8">
      <c r="C65" s="16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H16" sqref="H16"/>
    </sheetView>
  </sheetViews>
  <sheetFormatPr defaultRowHeight="14.4"/>
  <cols>
    <col min="1" max="1" width="29.88671875" bestFit="1" customWidth="1"/>
    <col min="2" max="2" width="13.33203125" hidden="1" customWidth="1"/>
    <col min="3" max="3" width="14.5546875" customWidth="1"/>
    <col min="4" max="4" width="13.6640625" hidden="1" customWidth="1"/>
    <col min="5" max="5" width="21.33203125" customWidth="1"/>
  </cols>
  <sheetData>
    <row r="1" spans="1:10">
      <c r="A1" s="268"/>
      <c r="B1" s="268"/>
      <c r="C1" s="268"/>
      <c r="D1" s="268"/>
      <c r="E1" s="269" t="s">
        <v>444</v>
      </c>
    </row>
    <row r="2" spans="1:10">
      <c r="A2" s="268"/>
      <c r="B2" s="268"/>
      <c r="C2" s="268"/>
      <c r="D2" s="268"/>
      <c r="E2" s="269"/>
    </row>
    <row r="3" spans="1:10">
      <c r="A3" s="775" t="s">
        <v>445</v>
      </c>
      <c r="B3" s="775"/>
      <c r="C3" s="776"/>
      <c r="D3" s="776"/>
      <c r="E3" s="776"/>
    </row>
    <row r="4" spans="1:10">
      <c r="A4" s="270"/>
      <c r="B4" s="270"/>
      <c r="C4" s="268"/>
      <c r="D4" s="277"/>
      <c r="E4" s="277"/>
    </row>
    <row r="5" spans="1:10">
      <c r="A5" s="777"/>
      <c r="B5" s="777"/>
      <c r="C5" s="777"/>
      <c r="D5" s="278"/>
      <c r="E5" s="279"/>
    </row>
    <row r="6" spans="1:10">
      <c r="A6" s="271"/>
      <c r="B6" s="271"/>
      <c r="C6" s="268"/>
      <c r="D6" s="268"/>
      <c r="E6" s="269" t="s">
        <v>446</v>
      </c>
    </row>
    <row r="7" spans="1:10">
      <c r="A7" s="778" t="s">
        <v>447</v>
      </c>
      <c r="B7" s="779" t="s">
        <v>448</v>
      </c>
      <c r="C7" s="780"/>
      <c r="D7" s="779" t="s">
        <v>228</v>
      </c>
      <c r="E7" s="780"/>
    </row>
    <row r="8" spans="1:10" ht="41.4">
      <c r="A8" s="778"/>
      <c r="B8" s="272" t="s">
        <v>449</v>
      </c>
      <c r="C8" s="272" t="s">
        <v>450</v>
      </c>
      <c r="D8" s="272" t="s">
        <v>449</v>
      </c>
      <c r="E8" s="272" t="s">
        <v>450</v>
      </c>
    </row>
    <row r="9" spans="1:10">
      <c r="A9" s="274" t="s">
        <v>451</v>
      </c>
      <c r="B9" s="276">
        <v>4811.7</v>
      </c>
      <c r="C9" s="276">
        <v>4811.7</v>
      </c>
      <c r="D9" s="276">
        <v>1451284.4</v>
      </c>
      <c r="E9" s="276">
        <v>1413934.52</v>
      </c>
      <c r="G9" s="413"/>
    </row>
    <row r="10" spans="1:10">
      <c r="A10" s="273" t="s">
        <v>452</v>
      </c>
      <c r="B10" s="275">
        <v>0</v>
      </c>
      <c r="C10" s="275">
        <v>0</v>
      </c>
      <c r="D10" s="275">
        <v>0</v>
      </c>
      <c r="E10" s="275">
        <v>0</v>
      </c>
    </row>
    <row r="11" spans="1:10">
      <c r="A11" s="273" t="s">
        <v>453</v>
      </c>
      <c r="B11" s="275">
        <v>0</v>
      </c>
      <c r="C11" s="275">
        <v>0</v>
      </c>
      <c r="D11" s="275">
        <v>0</v>
      </c>
      <c r="E11" s="275">
        <v>0</v>
      </c>
    </row>
    <row r="12" spans="1:10">
      <c r="A12" s="273" t="s">
        <v>454</v>
      </c>
      <c r="B12" s="275">
        <v>0</v>
      </c>
      <c r="C12" s="275">
        <v>0</v>
      </c>
      <c r="D12" s="275">
        <v>0</v>
      </c>
      <c r="E12" s="275">
        <v>0</v>
      </c>
    </row>
    <row r="13" spans="1:10">
      <c r="A13" s="273" t="s">
        <v>378</v>
      </c>
      <c r="B13" s="275">
        <v>0</v>
      </c>
      <c r="C13" s="275">
        <v>0</v>
      </c>
      <c r="D13" s="275">
        <v>20000</v>
      </c>
      <c r="E13" s="275">
        <v>20000</v>
      </c>
      <c r="F13" s="404" t="s">
        <v>783</v>
      </c>
      <c r="G13" s="404" t="s">
        <v>87</v>
      </c>
      <c r="I13" s="404" t="s">
        <v>87</v>
      </c>
      <c r="J13" s="413">
        <f>E13</f>
        <v>20000</v>
      </c>
    </row>
    <row r="14" spans="1:10">
      <c r="A14" s="273" t="s">
        <v>455</v>
      </c>
      <c r="B14" s="275">
        <v>0</v>
      </c>
      <c r="C14" s="275">
        <v>0</v>
      </c>
      <c r="D14" s="275">
        <v>18817</v>
      </c>
      <c r="E14" s="275">
        <v>18817</v>
      </c>
      <c r="F14" s="404" t="s">
        <v>780</v>
      </c>
      <c r="G14" s="404" t="s">
        <v>91</v>
      </c>
      <c r="I14" s="404" t="s">
        <v>91</v>
      </c>
      <c r="J14" s="413">
        <f>E14+E19+E24+C24</f>
        <v>1146743.82</v>
      </c>
    </row>
    <row r="15" spans="1:10">
      <c r="A15" s="273" t="s">
        <v>456</v>
      </c>
      <c r="B15" s="275">
        <v>0</v>
      </c>
      <c r="C15" s="275">
        <v>0</v>
      </c>
      <c r="D15" s="275">
        <v>0</v>
      </c>
      <c r="E15" s="275">
        <v>0</v>
      </c>
      <c r="I15" s="404" t="s">
        <v>782</v>
      </c>
      <c r="J15" s="413">
        <f>E23</f>
        <v>252002.4</v>
      </c>
    </row>
    <row r="16" spans="1:10">
      <c r="A16" s="273" t="s">
        <v>457</v>
      </c>
      <c r="B16" s="275">
        <v>0</v>
      </c>
      <c r="C16" s="275">
        <v>0</v>
      </c>
      <c r="D16" s="275">
        <v>0</v>
      </c>
      <c r="E16" s="415">
        <v>0</v>
      </c>
      <c r="F16" s="414"/>
      <c r="G16" s="414"/>
      <c r="J16" s="413">
        <f>J13+J14+J15</f>
        <v>1418746.22</v>
      </c>
    </row>
    <row r="17" spans="1:7">
      <c r="A17" s="273" t="s">
        <v>458</v>
      </c>
      <c r="B17" s="275">
        <v>0</v>
      </c>
      <c r="C17" s="275">
        <v>0</v>
      </c>
      <c r="D17" s="275">
        <v>0</v>
      </c>
      <c r="E17" s="275">
        <v>0</v>
      </c>
    </row>
    <row r="18" spans="1:7">
      <c r="A18" s="273" t="s">
        <v>459</v>
      </c>
      <c r="B18" s="275">
        <v>0</v>
      </c>
      <c r="C18" s="275">
        <v>0</v>
      </c>
      <c r="D18" s="275">
        <v>0</v>
      </c>
      <c r="E18" s="275">
        <v>0</v>
      </c>
    </row>
    <row r="19" spans="1:7">
      <c r="A19" s="273" t="s">
        <v>460</v>
      </c>
      <c r="B19" s="275">
        <v>0</v>
      </c>
      <c r="C19" s="275">
        <v>0</v>
      </c>
      <c r="D19" s="275">
        <v>830726</v>
      </c>
      <c r="E19" s="275">
        <v>820429.43</v>
      </c>
      <c r="F19" s="404" t="s">
        <v>780</v>
      </c>
      <c r="G19" s="404" t="s">
        <v>91</v>
      </c>
    </row>
    <row r="20" spans="1:7">
      <c r="A20" s="273" t="s">
        <v>461</v>
      </c>
      <c r="B20" s="275">
        <v>0</v>
      </c>
      <c r="C20" s="275">
        <v>0</v>
      </c>
      <c r="D20" s="275">
        <v>0</v>
      </c>
      <c r="E20" s="275">
        <v>0</v>
      </c>
    </row>
    <row r="21" spans="1:7">
      <c r="A21" s="273" t="s">
        <v>462</v>
      </c>
      <c r="B21" s="275">
        <v>0</v>
      </c>
      <c r="C21" s="275">
        <v>0</v>
      </c>
      <c r="D21" s="275">
        <v>0</v>
      </c>
      <c r="E21" s="275">
        <v>0</v>
      </c>
    </row>
    <row r="22" spans="1:7">
      <c r="A22" s="273" t="s">
        <v>463</v>
      </c>
      <c r="B22" s="275">
        <v>0</v>
      </c>
      <c r="C22" s="275">
        <v>0</v>
      </c>
      <c r="D22" s="275">
        <v>0</v>
      </c>
      <c r="E22" s="275">
        <v>0</v>
      </c>
    </row>
    <row r="23" spans="1:7">
      <c r="A23" s="273" t="s">
        <v>464</v>
      </c>
      <c r="B23" s="275">
        <v>0</v>
      </c>
      <c r="C23" s="275">
        <v>0</v>
      </c>
      <c r="D23" s="275">
        <v>252002.4</v>
      </c>
      <c r="E23" s="275">
        <v>252002.4</v>
      </c>
      <c r="F23" s="404" t="s">
        <v>781</v>
      </c>
      <c r="G23" s="404" t="s">
        <v>782</v>
      </c>
    </row>
    <row r="24" spans="1:7">
      <c r="A24" s="273" t="s">
        <v>465</v>
      </c>
      <c r="B24" s="275">
        <v>4811.7</v>
      </c>
      <c r="C24" s="275">
        <v>4811.7</v>
      </c>
      <c r="D24" s="275">
        <v>329739</v>
      </c>
      <c r="E24" s="275">
        <v>302685.69</v>
      </c>
      <c r="F24" s="404" t="s">
        <v>780</v>
      </c>
      <c r="G24" s="404" t="s">
        <v>91</v>
      </c>
    </row>
  </sheetData>
  <mergeCells count="5">
    <mergeCell ref="A3:E3"/>
    <mergeCell ref="A5:C5"/>
    <mergeCell ref="A7:A8"/>
    <mergeCell ref="B7:C7"/>
    <mergeCell ref="D7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opLeftCell="A10" zoomScale="80" zoomScaleNormal="80" workbookViewId="0">
      <selection activeCell="B45" sqref="B45"/>
    </sheetView>
  </sheetViews>
  <sheetFormatPr defaultRowHeight="13.8"/>
  <cols>
    <col min="1" max="1" width="7.109375" style="179" customWidth="1"/>
    <col min="2" max="2" width="51.109375" style="174" customWidth="1"/>
    <col min="3" max="3" width="19.44140625" style="174" customWidth="1"/>
    <col min="4" max="4" width="18.44140625" style="174" customWidth="1"/>
    <col min="5" max="5" width="19.6640625" style="174" customWidth="1"/>
    <col min="6" max="6" width="14.6640625" style="174" customWidth="1"/>
    <col min="7" max="7" width="15" style="174" customWidth="1"/>
    <col min="8" max="8" width="12.6640625" style="174" customWidth="1"/>
    <col min="9" max="9" width="23.5546875" style="174" customWidth="1"/>
    <col min="10" max="10" width="14.44140625" style="174" bestFit="1" customWidth="1"/>
    <col min="11" max="11" width="14.88671875" style="174" customWidth="1"/>
    <col min="12" max="12" width="16.6640625" style="174" customWidth="1"/>
    <col min="13" max="13" width="20.109375" style="225" customWidth="1"/>
    <col min="14" max="14" width="20.6640625" style="174" customWidth="1"/>
    <col min="15" max="256" width="9.109375" style="174"/>
    <col min="257" max="257" width="7.109375" style="174" customWidth="1"/>
    <col min="258" max="258" width="51.109375" style="174" customWidth="1"/>
    <col min="259" max="259" width="19.44140625" style="174" customWidth="1"/>
    <col min="260" max="260" width="18.44140625" style="174" customWidth="1"/>
    <col min="261" max="261" width="19.6640625" style="174" customWidth="1"/>
    <col min="262" max="262" width="14.6640625" style="174" customWidth="1"/>
    <col min="263" max="263" width="15" style="174" customWidth="1"/>
    <col min="264" max="264" width="12.6640625" style="174" customWidth="1"/>
    <col min="265" max="265" width="23.5546875" style="174" customWidth="1"/>
    <col min="266" max="266" width="14.44140625" style="174" bestFit="1" customWidth="1"/>
    <col min="267" max="267" width="14.88671875" style="174" customWidth="1"/>
    <col min="268" max="268" width="16.6640625" style="174" customWidth="1"/>
    <col min="269" max="269" width="20.109375" style="174" customWidth="1"/>
    <col min="270" max="270" width="20.6640625" style="174" customWidth="1"/>
    <col min="271" max="512" width="9.109375" style="174"/>
    <col min="513" max="513" width="7.109375" style="174" customWidth="1"/>
    <col min="514" max="514" width="51.109375" style="174" customWidth="1"/>
    <col min="515" max="515" width="19.44140625" style="174" customWidth="1"/>
    <col min="516" max="516" width="18.44140625" style="174" customWidth="1"/>
    <col min="517" max="517" width="19.6640625" style="174" customWidth="1"/>
    <col min="518" max="518" width="14.6640625" style="174" customWidth="1"/>
    <col min="519" max="519" width="15" style="174" customWidth="1"/>
    <col min="520" max="520" width="12.6640625" style="174" customWidth="1"/>
    <col min="521" max="521" width="23.5546875" style="174" customWidth="1"/>
    <col min="522" max="522" width="14.44140625" style="174" bestFit="1" customWidth="1"/>
    <col min="523" max="523" width="14.88671875" style="174" customWidth="1"/>
    <col min="524" max="524" width="16.6640625" style="174" customWidth="1"/>
    <col min="525" max="525" width="20.109375" style="174" customWidth="1"/>
    <col min="526" max="526" width="20.6640625" style="174" customWidth="1"/>
    <col min="527" max="768" width="9.109375" style="174"/>
    <col min="769" max="769" width="7.109375" style="174" customWidth="1"/>
    <col min="770" max="770" width="51.109375" style="174" customWidth="1"/>
    <col min="771" max="771" width="19.44140625" style="174" customWidth="1"/>
    <col min="772" max="772" width="18.44140625" style="174" customWidth="1"/>
    <col min="773" max="773" width="19.6640625" style="174" customWidth="1"/>
    <col min="774" max="774" width="14.6640625" style="174" customWidth="1"/>
    <col min="775" max="775" width="15" style="174" customWidth="1"/>
    <col min="776" max="776" width="12.6640625" style="174" customWidth="1"/>
    <col min="777" max="777" width="23.5546875" style="174" customWidth="1"/>
    <col min="778" max="778" width="14.44140625" style="174" bestFit="1" customWidth="1"/>
    <col min="779" max="779" width="14.88671875" style="174" customWidth="1"/>
    <col min="780" max="780" width="16.6640625" style="174" customWidth="1"/>
    <col min="781" max="781" width="20.109375" style="174" customWidth="1"/>
    <col min="782" max="782" width="20.6640625" style="174" customWidth="1"/>
    <col min="783" max="1024" width="9.109375" style="174"/>
    <col min="1025" max="1025" width="7.109375" style="174" customWidth="1"/>
    <col min="1026" max="1026" width="51.109375" style="174" customWidth="1"/>
    <col min="1027" max="1027" width="19.44140625" style="174" customWidth="1"/>
    <col min="1028" max="1028" width="18.44140625" style="174" customWidth="1"/>
    <col min="1029" max="1029" width="19.6640625" style="174" customWidth="1"/>
    <col min="1030" max="1030" width="14.6640625" style="174" customWidth="1"/>
    <col min="1031" max="1031" width="15" style="174" customWidth="1"/>
    <col min="1032" max="1032" width="12.6640625" style="174" customWidth="1"/>
    <col min="1033" max="1033" width="23.5546875" style="174" customWidth="1"/>
    <col min="1034" max="1034" width="14.44140625" style="174" bestFit="1" customWidth="1"/>
    <col min="1035" max="1035" width="14.88671875" style="174" customWidth="1"/>
    <col min="1036" max="1036" width="16.6640625" style="174" customWidth="1"/>
    <col min="1037" max="1037" width="20.109375" style="174" customWidth="1"/>
    <col min="1038" max="1038" width="20.6640625" style="174" customWidth="1"/>
    <col min="1039" max="1280" width="9.109375" style="174"/>
    <col min="1281" max="1281" width="7.109375" style="174" customWidth="1"/>
    <col min="1282" max="1282" width="51.109375" style="174" customWidth="1"/>
    <col min="1283" max="1283" width="19.44140625" style="174" customWidth="1"/>
    <col min="1284" max="1284" width="18.44140625" style="174" customWidth="1"/>
    <col min="1285" max="1285" width="19.6640625" style="174" customWidth="1"/>
    <col min="1286" max="1286" width="14.6640625" style="174" customWidth="1"/>
    <col min="1287" max="1287" width="15" style="174" customWidth="1"/>
    <col min="1288" max="1288" width="12.6640625" style="174" customWidth="1"/>
    <col min="1289" max="1289" width="23.5546875" style="174" customWidth="1"/>
    <col min="1290" max="1290" width="14.44140625" style="174" bestFit="1" customWidth="1"/>
    <col min="1291" max="1291" width="14.88671875" style="174" customWidth="1"/>
    <col min="1292" max="1292" width="16.6640625" style="174" customWidth="1"/>
    <col min="1293" max="1293" width="20.109375" style="174" customWidth="1"/>
    <col min="1294" max="1294" width="20.6640625" style="174" customWidth="1"/>
    <col min="1295" max="1536" width="9.109375" style="174"/>
    <col min="1537" max="1537" width="7.109375" style="174" customWidth="1"/>
    <col min="1538" max="1538" width="51.109375" style="174" customWidth="1"/>
    <col min="1539" max="1539" width="19.44140625" style="174" customWidth="1"/>
    <col min="1540" max="1540" width="18.44140625" style="174" customWidth="1"/>
    <col min="1541" max="1541" width="19.6640625" style="174" customWidth="1"/>
    <col min="1542" max="1542" width="14.6640625" style="174" customWidth="1"/>
    <col min="1543" max="1543" width="15" style="174" customWidth="1"/>
    <col min="1544" max="1544" width="12.6640625" style="174" customWidth="1"/>
    <col min="1545" max="1545" width="23.5546875" style="174" customWidth="1"/>
    <col min="1546" max="1546" width="14.44140625" style="174" bestFit="1" customWidth="1"/>
    <col min="1547" max="1547" width="14.88671875" style="174" customWidth="1"/>
    <col min="1548" max="1548" width="16.6640625" style="174" customWidth="1"/>
    <col min="1549" max="1549" width="20.109375" style="174" customWidth="1"/>
    <col min="1550" max="1550" width="20.6640625" style="174" customWidth="1"/>
    <col min="1551" max="1792" width="9.109375" style="174"/>
    <col min="1793" max="1793" width="7.109375" style="174" customWidth="1"/>
    <col min="1794" max="1794" width="51.109375" style="174" customWidth="1"/>
    <col min="1795" max="1795" width="19.44140625" style="174" customWidth="1"/>
    <col min="1796" max="1796" width="18.44140625" style="174" customWidth="1"/>
    <col min="1797" max="1797" width="19.6640625" style="174" customWidth="1"/>
    <col min="1798" max="1798" width="14.6640625" style="174" customWidth="1"/>
    <col min="1799" max="1799" width="15" style="174" customWidth="1"/>
    <col min="1800" max="1800" width="12.6640625" style="174" customWidth="1"/>
    <col min="1801" max="1801" width="23.5546875" style="174" customWidth="1"/>
    <col min="1802" max="1802" width="14.44140625" style="174" bestFit="1" customWidth="1"/>
    <col min="1803" max="1803" width="14.88671875" style="174" customWidth="1"/>
    <col min="1804" max="1804" width="16.6640625" style="174" customWidth="1"/>
    <col min="1805" max="1805" width="20.109375" style="174" customWidth="1"/>
    <col min="1806" max="1806" width="20.6640625" style="174" customWidth="1"/>
    <col min="1807" max="2048" width="9.109375" style="174"/>
    <col min="2049" max="2049" width="7.109375" style="174" customWidth="1"/>
    <col min="2050" max="2050" width="51.109375" style="174" customWidth="1"/>
    <col min="2051" max="2051" width="19.44140625" style="174" customWidth="1"/>
    <col min="2052" max="2052" width="18.44140625" style="174" customWidth="1"/>
    <col min="2053" max="2053" width="19.6640625" style="174" customWidth="1"/>
    <col min="2054" max="2054" width="14.6640625" style="174" customWidth="1"/>
    <col min="2055" max="2055" width="15" style="174" customWidth="1"/>
    <col min="2056" max="2056" width="12.6640625" style="174" customWidth="1"/>
    <col min="2057" max="2057" width="23.5546875" style="174" customWidth="1"/>
    <col min="2058" max="2058" width="14.44140625" style="174" bestFit="1" customWidth="1"/>
    <col min="2059" max="2059" width="14.88671875" style="174" customWidth="1"/>
    <col min="2060" max="2060" width="16.6640625" style="174" customWidth="1"/>
    <col min="2061" max="2061" width="20.109375" style="174" customWidth="1"/>
    <col min="2062" max="2062" width="20.6640625" style="174" customWidth="1"/>
    <col min="2063" max="2304" width="9.109375" style="174"/>
    <col min="2305" max="2305" width="7.109375" style="174" customWidth="1"/>
    <col min="2306" max="2306" width="51.109375" style="174" customWidth="1"/>
    <col min="2307" max="2307" width="19.44140625" style="174" customWidth="1"/>
    <col min="2308" max="2308" width="18.44140625" style="174" customWidth="1"/>
    <col min="2309" max="2309" width="19.6640625" style="174" customWidth="1"/>
    <col min="2310" max="2310" width="14.6640625" style="174" customWidth="1"/>
    <col min="2311" max="2311" width="15" style="174" customWidth="1"/>
    <col min="2312" max="2312" width="12.6640625" style="174" customWidth="1"/>
    <col min="2313" max="2313" width="23.5546875" style="174" customWidth="1"/>
    <col min="2314" max="2314" width="14.44140625" style="174" bestFit="1" customWidth="1"/>
    <col min="2315" max="2315" width="14.88671875" style="174" customWidth="1"/>
    <col min="2316" max="2316" width="16.6640625" style="174" customWidth="1"/>
    <col min="2317" max="2317" width="20.109375" style="174" customWidth="1"/>
    <col min="2318" max="2318" width="20.6640625" style="174" customWidth="1"/>
    <col min="2319" max="2560" width="9.109375" style="174"/>
    <col min="2561" max="2561" width="7.109375" style="174" customWidth="1"/>
    <col min="2562" max="2562" width="51.109375" style="174" customWidth="1"/>
    <col min="2563" max="2563" width="19.44140625" style="174" customWidth="1"/>
    <col min="2564" max="2564" width="18.44140625" style="174" customWidth="1"/>
    <col min="2565" max="2565" width="19.6640625" style="174" customWidth="1"/>
    <col min="2566" max="2566" width="14.6640625" style="174" customWidth="1"/>
    <col min="2567" max="2567" width="15" style="174" customWidth="1"/>
    <col min="2568" max="2568" width="12.6640625" style="174" customWidth="1"/>
    <col min="2569" max="2569" width="23.5546875" style="174" customWidth="1"/>
    <col min="2570" max="2570" width="14.44140625" style="174" bestFit="1" customWidth="1"/>
    <col min="2571" max="2571" width="14.88671875" style="174" customWidth="1"/>
    <col min="2572" max="2572" width="16.6640625" style="174" customWidth="1"/>
    <col min="2573" max="2573" width="20.109375" style="174" customWidth="1"/>
    <col min="2574" max="2574" width="20.6640625" style="174" customWidth="1"/>
    <col min="2575" max="2816" width="9.109375" style="174"/>
    <col min="2817" max="2817" width="7.109375" style="174" customWidth="1"/>
    <col min="2818" max="2818" width="51.109375" style="174" customWidth="1"/>
    <col min="2819" max="2819" width="19.44140625" style="174" customWidth="1"/>
    <col min="2820" max="2820" width="18.44140625" style="174" customWidth="1"/>
    <col min="2821" max="2821" width="19.6640625" style="174" customWidth="1"/>
    <col min="2822" max="2822" width="14.6640625" style="174" customWidth="1"/>
    <col min="2823" max="2823" width="15" style="174" customWidth="1"/>
    <col min="2824" max="2824" width="12.6640625" style="174" customWidth="1"/>
    <col min="2825" max="2825" width="23.5546875" style="174" customWidth="1"/>
    <col min="2826" max="2826" width="14.44140625" style="174" bestFit="1" customWidth="1"/>
    <col min="2827" max="2827" width="14.88671875" style="174" customWidth="1"/>
    <col min="2828" max="2828" width="16.6640625" style="174" customWidth="1"/>
    <col min="2829" max="2829" width="20.109375" style="174" customWidth="1"/>
    <col min="2830" max="2830" width="20.6640625" style="174" customWidth="1"/>
    <col min="2831" max="3072" width="9.109375" style="174"/>
    <col min="3073" max="3073" width="7.109375" style="174" customWidth="1"/>
    <col min="3074" max="3074" width="51.109375" style="174" customWidth="1"/>
    <col min="3075" max="3075" width="19.44140625" style="174" customWidth="1"/>
    <col min="3076" max="3076" width="18.44140625" style="174" customWidth="1"/>
    <col min="3077" max="3077" width="19.6640625" style="174" customWidth="1"/>
    <col min="3078" max="3078" width="14.6640625" style="174" customWidth="1"/>
    <col min="3079" max="3079" width="15" style="174" customWidth="1"/>
    <col min="3080" max="3080" width="12.6640625" style="174" customWidth="1"/>
    <col min="3081" max="3081" width="23.5546875" style="174" customWidth="1"/>
    <col min="3082" max="3082" width="14.44140625" style="174" bestFit="1" customWidth="1"/>
    <col min="3083" max="3083" width="14.88671875" style="174" customWidth="1"/>
    <col min="3084" max="3084" width="16.6640625" style="174" customWidth="1"/>
    <col min="3085" max="3085" width="20.109375" style="174" customWidth="1"/>
    <col min="3086" max="3086" width="20.6640625" style="174" customWidth="1"/>
    <col min="3087" max="3328" width="9.109375" style="174"/>
    <col min="3329" max="3329" width="7.109375" style="174" customWidth="1"/>
    <col min="3330" max="3330" width="51.109375" style="174" customWidth="1"/>
    <col min="3331" max="3331" width="19.44140625" style="174" customWidth="1"/>
    <col min="3332" max="3332" width="18.44140625" style="174" customWidth="1"/>
    <col min="3333" max="3333" width="19.6640625" style="174" customWidth="1"/>
    <col min="3334" max="3334" width="14.6640625" style="174" customWidth="1"/>
    <col min="3335" max="3335" width="15" style="174" customWidth="1"/>
    <col min="3336" max="3336" width="12.6640625" style="174" customWidth="1"/>
    <col min="3337" max="3337" width="23.5546875" style="174" customWidth="1"/>
    <col min="3338" max="3338" width="14.44140625" style="174" bestFit="1" customWidth="1"/>
    <col min="3339" max="3339" width="14.88671875" style="174" customWidth="1"/>
    <col min="3340" max="3340" width="16.6640625" style="174" customWidth="1"/>
    <col min="3341" max="3341" width="20.109375" style="174" customWidth="1"/>
    <col min="3342" max="3342" width="20.6640625" style="174" customWidth="1"/>
    <col min="3343" max="3584" width="9.109375" style="174"/>
    <col min="3585" max="3585" width="7.109375" style="174" customWidth="1"/>
    <col min="3586" max="3586" width="51.109375" style="174" customWidth="1"/>
    <col min="3587" max="3587" width="19.44140625" style="174" customWidth="1"/>
    <col min="3588" max="3588" width="18.44140625" style="174" customWidth="1"/>
    <col min="3589" max="3589" width="19.6640625" style="174" customWidth="1"/>
    <col min="3590" max="3590" width="14.6640625" style="174" customWidth="1"/>
    <col min="3591" max="3591" width="15" style="174" customWidth="1"/>
    <col min="3592" max="3592" width="12.6640625" style="174" customWidth="1"/>
    <col min="3593" max="3593" width="23.5546875" style="174" customWidth="1"/>
    <col min="3594" max="3594" width="14.44140625" style="174" bestFit="1" customWidth="1"/>
    <col min="3595" max="3595" width="14.88671875" style="174" customWidth="1"/>
    <col min="3596" max="3596" width="16.6640625" style="174" customWidth="1"/>
    <col min="3597" max="3597" width="20.109375" style="174" customWidth="1"/>
    <col min="3598" max="3598" width="20.6640625" style="174" customWidth="1"/>
    <col min="3599" max="3840" width="9.109375" style="174"/>
    <col min="3841" max="3841" width="7.109375" style="174" customWidth="1"/>
    <col min="3842" max="3842" width="51.109375" style="174" customWidth="1"/>
    <col min="3843" max="3843" width="19.44140625" style="174" customWidth="1"/>
    <col min="3844" max="3844" width="18.44140625" style="174" customWidth="1"/>
    <col min="3845" max="3845" width="19.6640625" style="174" customWidth="1"/>
    <col min="3846" max="3846" width="14.6640625" style="174" customWidth="1"/>
    <col min="3847" max="3847" width="15" style="174" customWidth="1"/>
    <col min="3848" max="3848" width="12.6640625" style="174" customWidth="1"/>
    <col min="3849" max="3849" width="23.5546875" style="174" customWidth="1"/>
    <col min="3850" max="3850" width="14.44140625" style="174" bestFit="1" customWidth="1"/>
    <col min="3851" max="3851" width="14.88671875" style="174" customWidth="1"/>
    <col min="3852" max="3852" width="16.6640625" style="174" customWidth="1"/>
    <col min="3853" max="3853" width="20.109375" style="174" customWidth="1"/>
    <col min="3854" max="3854" width="20.6640625" style="174" customWidth="1"/>
    <col min="3855" max="4096" width="9.109375" style="174"/>
    <col min="4097" max="4097" width="7.109375" style="174" customWidth="1"/>
    <col min="4098" max="4098" width="51.109375" style="174" customWidth="1"/>
    <col min="4099" max="4099" width="19.44140625" style="174" customWidth="1"/>
    <col min="4100" max="4100" width="18.44140625" style="174" customWidth="1"/>
    <col min="4101" max="4101" width="19.6640625" style="174" customWidth="1"/>
    <col min="4102" max="4102" width="14.6640625" style="174" customWidth="1"/>
    <col min="4103" max="4103" width="15" style="174" customWidth="1"/>
    <col min="4104" max="4104" width="12.6640625" style="174" customWidth="1"/>
    <col min="4105" max="4105" width="23.5546875" style="174" customWidth="1"/>
    <col min="4106" max="4106" width="14.44140625" style="174" bestFit="1" customWidth="1"/>
    <col min="4107" max="4107" width="14.88671875" style="174" customWidth="1"/>
    <col min="4108" max="4108" width="16.6640625" style="174" customWidth="1"/>
    <col min="4109" max="4109" width="20.109375" style="174" customWidth="1"/>
    <col min="4110" max="4110" width="20.6640625" style="174" customWidth="1"/>
    <col min="4111" max="4352" width="9.109375" style="174"/>
    <col min="4353" max="4353" width="7.109375" style="174" customWidth="1"/>
    <col min="4354" max="4354" width="51.109375" style="174" customWidth="1"/>
    <col min="4355" max="4355" width="19.44140625" style="174" customWidth="1"/>
    <col min="4356" max="4356" width="18.44140625" style="174" customWidth="1"/>
    <col min="4357" max="4357" width="19.6640625" style="174" customWidth="1"/>
    <col min="4358" max="4358" width="14.6640625" style="174" customWidth="1"/>
    <col min="4359" max="4359" width="15" style="174" customWidth="1"/>
    <col min="4360" max="4360" width="12.6640625" style="174" customWidth="1"/>
    <col min="4361" max="4361" width="23.5546875" style="174" customWidth="1"/>
    <col min="4362" max="4362" width="14.44140625" style="174" bestFit="1" customWidth="1"/>
    <col min="4363" max="4363" width="14.88671875" style="174" customWidth="1"/>
    <col min="4364" max="4364" width="16.6640625" style="174" customWidth="1"/>
    <col min="4365" max="4365" width="20.109375" style="174" customWidth="1"/>
    <col min="4366" max="4366" width="20.6640625" style="174" customWidth="1"/>
    <col min="4367" max="4608" width="9.109375" style="174"/>
    <col min="4609" max="4609" width="7.109375" style="174" customWidth="1"/>
    <col min="4610" max="4610" width="51.109375" style="174" customWidth="1"/>
    <col min="4611" max="4611" width="19.44140625" style="174" customWidth="1"/>
    <col min="4612" max="4612" width="18.44140625" style="174" customWidth="1"/>
    <col min="4613" max="4613" width="19.6640625" style="174" customWidth="1"/>
    <col min="4614" max="4614" width="14.6640625" style="174" customWidth="1"/>
    <col min="4615" max="4615" width="15" style="174" customWidth="1"/>
    <col min="4616" max="4616" width="12.6640625" style="174" customWidth="1"/>
    <col min="4617" max="4617" width="23.5546875" style="174" customWidth="1"/>
    <col min="4618" max="4618" width="14.44140625" style="174" bestFit="1" customWidth="1"/>
    <col min="4619" max="4619" width="14.88671875" style="174" customWidth="1"/>
    <col min="4620" max="4620" width="16.6640625" style="174" customWidth="1"/>
    <col min="4621" max="4621" width="20.109375" style="174" customWidth="1"/>
    <col min="4622" max="4622" width="20.6640625" style="174" customWidth="1"/>
    <col min="4623" max="4864" width="9.109375" style="174"/>
    <col min="4865" max="4865" width="7.109375" style="174" customWidth="1"/>
    <col min="4866" max="4866" width="51.109375" style="174" customWidth="1"/>
    <col min="4867" max="4867" width="19.44140625" style="174" customWidth="1"/>
    <col min="4868" max="4868" width="18.44140625" style="174" customWidth="1"/>
    <col min="4869" max="4869" width="19.6640625" style="174" customWidth="1"/>
    <col min="4870" max="4870" width="14.6640625" style="174" customWidth="1"/>
    <col min="4871" max="4871" width="15" style="174" customWidth="1"/>
    <col min="4872" max="4872" width="12.6640625" style="174" customWidth="1"/>
    <col min="4873" max="4873" width="23.5546875" style="174" customWidth="1"/>
    <col min="4874" max="4874" width="14.44140625" style="174" bestFit="1" customWidth="1"/>
    <col min="4875" max="4875" width="14.88671875" style="174" customWidth="1"/>
    <col min="4876" max="4876" width="16.6640625" style="174" customWidth="1"/>
    <col min="4877" max="4877" width="20.109375" style="174" customWidth="1"/>
    <col min="4878" max="4878" width="20.6640625" style="174" customWidth="1"/>
    <col min="4879" max="5120" width="9.109375" style="174"/>
    <col min="5121" max="5121" width="7.109375" style="174" customWidth="1"/>
    <col min="5122" max="5122" width="51.109375" style="174" customWidth="1"/>
    <col min="5123" max="5123" width="19.44140625" style="174" customWidth="1"/>
    <col min="5124" max="5124" width="18.44140625" style="174" customWidth="1"/>
    <col min="5125" max="5125" width="19.6640625" style="174" customWidth="1"/>
    <col min="5126" max="5126" width="14.6640625" style="174" customWidth="1"/>
    <col min="5127" max="5127" width="15" style="174" customWidth="1"/>
    <col min="5128" max="5128" width="12.6640625" style="174" customWidth="1"/>
    <col min="5129" max="5129" width="23.5546875" style="174" customWidth="1"/>
    <col min="5130" max="5130" width="14.44140625" style="174" bestFit="1" customWidth="1"/>
    <col min="5131" max="5131" width="14.88671875" style="174" customWidth="1"/>
    <col min="5132" max="5132" width="16.6640625" style="174" customWidth="1"/>
    <col min="5133" max="5133" width="20.109375" style="174" customWidth="1"/>
    <col min="5134" max="5134" width="20.6640625" style="174" customWidth="1"/>
    <col min="5135" max="5376" width="9.109375" style="174"/>
    <col min="5377" max="5377" width="7.109375" style="174" customWidth="1"/>
    <col min="5378" max="5378" width="51.109375" style="174" customWidth="1"/>
    <col min="5379" max="5379" width="19.44140625" style="174" customWidth="1"/>
    <col min="5380" max="5380" width="18.44140625" style="174" customWidth="1"/>
    <col min="5381" max="5381" width="19.6640625" style="174" customWidth="1"/>
    <col min="5382" max="5382" width="14.6640625" style="174" customWidth="1"/>
    <col min="5383" max="5383" width="15" style="174" customWidth="1"/>
    <col min="5384" max="5384" width="12.6640625" style="174" customWidth="1"/>
    <col min="5385" max="5385" width="23.5546875" style="174" customWidth="1"/>
    <col min="5386" max="5386" width="14.44140625" style="174" bestFit="1" customWidth="1"/>
    <col min="5387" max="5387" width="14.88671875" style="174" customWidth="1"/>
    <col min="5388" max="5388" width="16.6640625" style="174" customWidth="1"/>
    <col min="5389" max="5389" width="20.109375" style="174" customWidth="1"/>
    <col min="5390" max="5390" width="20.6640625" style="174" customWidth="1"/>
    <col min="5391" max="5632" width="9.109375" style="174"/>
    <col min="5633" max="5633" width="7.109375" style="174" customWidth="1"/>
    <col min="5634" max="5634" width="51.109375" style="174" customWidth="1"/>
    <col min="5635" max="5635" width="19.44140625" style="174" customWidth="1"/>
    <col min="5636" max="5636" width="18.44140625" style="174" customWidth="1"/>
    <col min="5637" max="5637" width="19.6640625" style="174" customWidth="1"/>
    <col min="5638" max="5638" width="14.6640625" style="174" customWidth="1"/>
    <col min="5639" max="5639" width="15" style="174" customWidth="1"/>
    <col min="5640" max="5640" width="12.6640625" style="174" customWidth="1"/>
    <col min="5641" max="5641" width="23.5546875" style="174" customWidth="1"/>
    <col min="5642" max="5642" width="14.44140625" style="174" bestFit="1" customWidth="1"/>
    <col min="5643" max="5643" width="14.88671875" style="174" customWidth="1"/>
    <col min="5644" max="5644" width="16.6640625" style="174" customWidth="1"/>
    <col min="5645" max="5645" width="20.109375" style="174" customWidth="1"/>
    <col min="5646" max="5646" width="20.6640625" style="174" customWidth="1"/>
    <col min="5647" max="5888" width="9.109375" style="174"/>
    <col min="5889" max="5889" width="7.109375" style="174" customWidth="1"/>
    <col min="5890" max="5890" width="51.109375" style="174" customWidth="1"/>
    <col min="5891" max="5891" width="19.44140625" style="174" customWidth="1"/>
    <col min="5892" max="5892" width="18.44140625" style="174" customWidth="1"/>
    <col min="5893" max="5893" width="19.6640625" style="174" customWidth="1"/>
    <col min="5894" max="5894" width="14.6640625" style="174" customWidth="1"/>
    <col min="5895" max="5895" width="15" style="174" customWidth="1"/>
    <col min="5896" max="5896" width="12.6640625" style="174" customWidth="1"/>
    <col min="5897" max="5897" width="23.5546875" style="174" customWidth="1"/>
    <col min="5898" max="5898" width="14.44140625" style="174" bestFit="1" customWidth="1"/>
    <col min="5899" max="5899" width="14.88671875" style="174" customWidth="1"/>
    <col min="5900" max="5900" width="16.6640625" style="174" customWidth="1"/>
    <col min="5901" max="5901" width="20.109375" style="174" customWidth="1"/>
    <col min="5902" max="5902" width="20.6640625" style="174" customWidth="1"/>
    <col min="5903" max="6144" width="9.109375" style="174"/>
    <col min="6145" max="6145" width="7.109375" style="174" customWidth="1"/>
    <col min="6146" max="6146" width="51.109375" style="174" customWidth="1"/>
    <col min="6147" max="6147" width="19.44140625" style="174" customWidth="1"/>
    <col min="6148" max="6148" width="18.44140625" style="174" customWidth="1"/>
    <col min="6149" max="6149" width="19.6640625" style="174" customWidth="1"/>
    <col min="6150" max="6150" width="14.6640625" style="174" customWidth="1"/>
    <col min="6151" max="6151" width="15" style="174" customWidth="1"/>
    <col min="6152" max="6152" width="12.6640625" style="174" customWidth="1"/>
    <col min="6153" max="6153" width="23.5546875" style="174" customWidth="1"/>
    <col min="6154" max="6154" width="14.44140625" style="174" bestFit="1" customWidth="1"/>
    <col min="6155" max="6155" width="14.88671875" style="174" customWidth="1"/>
    <col min="6156" max="6156" width="16.6640625" style="174" customWidth="1"/>
    <col min="6157" max="6157" width="20.109375" style="174" customWidth="1"/>
    <col min="6158" max="6158" width="20.6640625" style="174" customWidth="1"/>
    <col min="6159" max="6400" width="9.109375" style="174"/>
    <col min="6401" max="6401" width="7.109375" style="174" customWidth="1"/>
    <col min="6402" max="6402" width="51.109375" style="174" customWidth="1"/>
    <col min="6403" max="6403" width="19.44140625" style="174" customWidth="1"/>
    <col min="6404" max="6404" width="18.44140625" style="174" customWidth="1"/>
    <col min="6405" max="6405" width="19.6640625" style="174" customWidth="1"/>
    <col min="6406" max="6406" width="14.6640625" style="174" customWidth="1"/>
    <col min="6407" max="6407" width="15" style="174" customWidth="1"/>
    <col min="6408" max="6408" width="12.6640625" style="174" customWidth="1"/>
    <col min="6409" max="6409" width="23.5546875" style="174" customWidth="1"/>
    <col min="6410" max="6410" width="14.44140625" style="174" bestFit="1" customWidth="1"/>
    <col min="6411" max="6411" width="14.88671875" style="174" customWidth="1"/>
    <col min="6412" max="6412" width="16.6640625" style="174" customWidth="1"/>
    <col min="6413" max="6413" width="20.109375" style="174" customWidth="1"/>
    <col min="6414" max="6414" width="20.6640625" style="174" customWidth="1"/>
    <col min="6415" max="6656" width="9.109375" style="174"/>
    <col min="6657" max="6657" width="7.109375" style="174" customWidth="1"/>
    <col min="6658" max="6658" width="51.109375" style="174" customWidth="1"/>
    <col min="6659" max="6659" width="19.44140625" style="174" customWidth="1"/>
    <col min="6660" max="6660" width="18.44140625" style="174" customWidth="1"/>
    <col min="6661" max="6661" width="19.6640625" style="174" customWidth="1"/>
    <col min="6662" max="6662" width="14.6640625" style="174" customWidth="1"/>
    <col min="6663" max="6663" width="15" style="174" customWidth="1"/>
    <col min="6664" max="6664" width="12.6640625" style="174" customWidth="1"/>
    <col min="6665" max="6665" width="23.5546875" style="174" customWidth="1"/>
    <col min="6666" max="6666" width="14.44140625" style="174" bestFit="1" customWidth="1"/>
    <col min="6667" max="6667" width="14.88671875" style="174" customWidth="1"/>
    <col min="6668" max="6668" width="16.6640625" style="174" customWidth="1"/>
    <col min="6669" max="6669" width="20.109375" style="174" customWidth="1"/>
    <col min="6670" max="6670" width="20.6640625" style="174" customWidth="1"/>
    <col min="6671" max="6912" width="9.109375" style="174"/>
    <col min="6913" max="6913" width="7.109375" style="174" customWidth="1"/>
    <col min="6914" max="6914" width="51.109375" style="174" customWidth="1"/>
    <col min="6915" max="6915" width="19.44140625" style="174" customWidth="1"/>
    <col min="6916" max="6916" width="18.44140625" style="174" customWidth="1"/>
    <col min="6917" max="6917" width="19.6640625" style="174" customWidth="1"/>
    <col min="6918" max="6918" width="14.6640625" style="174" customWidth="1"/>
    <col min="6919" max="6919" width="15" style="174" customWidth="1"/>
    <col min="6920" max="6920" width="12.6640625" style="174" customWidth="1"/>
    <col min="6921" max="6921" width="23.5546875" style="174" customWidth="1"/>
    <col min="6922" max="6922" width="14.44140625" style="174" bestFit="1" customWidth="1"/>
    <col min="6923" max="6923" width="14.88671875" style="174" customWidth="1"/>
    <col min="6924" max="6924" width="16.6640625" style="174" customWidth="1"/>
    <col min="6925" max="6925" width="20.109375" style="174" customWidth="1"/>
    <col min="6926" max="6926" width="20.6640625" style="174" customWidth="1"/>
    <col min="6927" max="7168" width="9.109375" style="174"/>
    <col min="7169" max="7169" width="7.109375" style="174" customWidth="1"/>
    <col min="7170" max="7170" width="51.109375" style="174" customWidth="1"/>
    <col min="7171" max="7171" width="19.44140625" style="174" customWidth="1"/>
    <col min="7172" max="7172" width="18.44140625" style="174" customWidth="1"/>
    <col min="7173" max="7173" width="19.6640625" style="174" customWidth="1"/>
    <col min="7174" max="7174" width="14.6640625" style="174" customWidth="1"/>
    <col min="7175" max="7175" width="15" style="174" customWidth="1"/>
    <col min="7176" max="7176" width="12.6640625" style="174" customWidth="1"/>
    <col min="7177" max="7177" width="23.5546875" style="174" customWidth="1"/>
    <col min="7178" max="7178" width="14.44140625" style="174" bestFit="1" customWidth="1"/>
    <col min="7179" max="7179" width="14.88671875" style="174" customWidth="1"/>
    <col min="7180" max="7180" width="16.6640625" style="174" customWidth="1"/>
    <col min="7181" max="7181" width="20.109375" style="174" customWidth="1"/>
    <col min="7182" max="7182" width="20.6640625" style="174" customWidth="1"/>
    <col min="7183" max="7424" width="9.109375" style="174"/>
    <col min="7425" max="7425" width="7.109375" style="174" customWidth="1"/>
    <col min="7426" max="7426" width="51.109375" style="174" customWidth="1"/>
    <col min="7427" max="7427" width="19.44140625" style="174" customWidth="1"/>
    <col min="7428" max="7428" width="18.44140625" style="174" customWidth="1"/>
    <col min="7429" max="7429" width="19.6640625" style="174" customWidth="1"/>
    <col min="7430" max="7430" width="14.6640625" style="174" customWidth="1"/>
    <col min="7431" max="7431" width="15" style="174" customWidth="1"/>
    <col min="7432" max="7432" width="12.6640625" style="174" customWidth="1"/>
    <col min="7433" max="7433" width="23.5546875" style="174" customWidth="1"/>
    <col min="7434" max="7434" width="14.44140625" style="174" bestFit="1" customWidth="1"/>
    <col min="7435" max="7435" width="14.88671875" style="174" customWidth="1"/>
    <col min="7436" max="7436" width="16.6640625" style="174" customWidth="1"/>
    <col min="7437" max="7437" width="20.109375" style="174" customWidth="1"/>
    <col min="7438" max="7438" width="20.6640625" style="174" customWidth="1"/>
    <col min="7439" max="7680" width="9.109375" style="174"/>
    <col min="7681" max="7681" width="7.109375" style="174" customWidth="1"/>
    <col min="7682" max="7682" width="51.109375" style="174" customWidth="1"/>
    <col min="7683" max="7683" width="19.44140625" style="174" customWidth="1"/>
    <col min="7684" max="7684" width="18.44140625" style="174" customWidth="1"/>
    <col min="7685" max="7685" width="19.6640625" style="174" customWidth="1"/>
    <col min="7686" max="7686" width="14.6640625" style="174" customWidth="1"/>
    <col min="7687" max="7687" width="15" style="174" customWidth="1"/>
    <col min="7688" max="7688" width="12.6640625" style="174" customWidth="1"/>
    <col min="7689" max="7689" width="23.5546875" style="174" customWidth="1"/>
    <col min="7690" max="7690" width="14.44140625" style="174" bestFit="1" customWidth="1"/>
    <col min="7691" max="7691" width="14.88671875" style="174" customWidth="1"/>
    <col min="7692" max="7692" width="16.6640625" style="174" customWidth="1"/>
    <col min="7693" max="7693" width="20.109375" style="174" customWidth="1"/>
    <col min="7694" max="7694" width="20.6640625" style="174" customWidth="1"/>
    <col min="7695" max="7936" width="9.109375" style="174"/>
    <col min="7937" max="7937" width="7.109375" style="174" customWidth="1"/>
    <col min="7938" max="7938" width="51.109375" style="174" customWidth="1"/>
    <col min="7939" max="7939" width="19.44140625" style="174" customWidth="1"/>
    <col min="7940" max="7940" width="18.44140625" style="174" customWidth="1"/>
    <col min="7941" max="7941" width="19.6640625" style="174" customWidth="1"/>
    <col min="7942" max="7942" width="14.6640625" style="174" customWidth="1"/>
    <col min="7943" max="7943" width="15" style="174" customWidth="1"/>
    <col min="7944" max="7944" width="12.6640625" style="174" customWidth="1"/>
    <col min="7945" max="7945" width="23.5546875" style="174" customWidth="1"/>
    <col min="7946" max="7946" width="14.44140625" style="174" bestFit="1" customWidth="1"/>
    <col min="7947" max="7947" width="14.88671875" style="174" customWidth="1"/>
    <col min="7948" max="7948" width="16.6640625" style="174" customWidth="1"/>
    <col min="7949" max="7949" width="20.109375" style="174" customWidth="1"/>
    <col min="7950" max="7950" width="20.6640625" style="174" customWidth="1"/>
    <col min="7951" max="8192" width="9.109375" style="174"/>
    <col min="8193" max="8193" width="7.109375" style="174" customWidth="1"/>
    <col min="8194" max="8194" width="51.109375" style="174" customWidth="1"/>
    <col min="8195" max="8195" width="19.44140625" style="174" customWidth="1"/>
    <col min="8196" max="8196" width="18.44140625" style="174" customWidth="1"/>
    <col min="8197" max="8197" width="19.6640625" style="174" customWidth="1"/>
    <col min="8198" max="8198" width="14.6640625" style="174" customWidth="1"/>
    <col min="8199" max="8199" width="15" style="174" customWidth="1"/>
    <col min="8200" max="8200" width="12.6640625" style="174" customWidth="1"/>
    <col min="8201" max="8201" width="23.5546875" style="174" customWidth="1"/>
    <col min="8202" max="8202" width="14.44140625" style="174" bestFit="1" customWidth="1"/>
    <col min="8203" max="8203" width="14.88671875" style="174" customWidth="1"/>
    <col min="8204" max="8204" width="16.6640625" style="174" customWidth="1"/>
    <col min="8205" max="8205" width="20.109375" style="174" customWidth="1"/>
    <col min="8206" max="8206" width="20.6640625" style="174" customWidth="1"/>
    <col min="8207" max="8448" width="9.109375" style="174"/>
    <col min="8449" max="8449" width="7.109375" style="174" customWidth="1"/>
    <col min="8450" max="8450" width="51.109375" style="174" customWidth="1"/>
    <col min="8451" max="8451" width="19.44140625" style="174" customWidth="1"/>
    <col min="8452" max="8452" width="18.44140625" style="174" customWidth="1"/>
    <col min="8453" max="8453" width="19.6640625" style="174" customWidth="1"/>
    <col min="8454" max="8454" width="14.6640625" style="174" customWidth="1"/>
    <col min="8455" max="8455" width="15" style="174" customWidth="1"/>
    <col min="8456" max="8456" width="12.6640625" style="174" customWidth="1"/>
    <col min="8457" max="8457" width="23.5546875" style="174" customWidth="1"/>
    <col min="8458" max="8458" width="14.44140625" style="174" bestFit="1" customWidth="1"/>
    <col min="8459" max="8459" width="14.88671875" style="174" customWidth="1"/>
    <col min="8460" max="8460" width="16.6640625" style="174" customWidth="1"/>
    <col min="8461" max="8461" width="20.109375" style="174" customWidth="1"/>
    <col min="8462" max="8462" width="20.6640625" style="174" customWidth="1"/>
    <col min="8463" max="8704" width="9.109375" style="174"/>
    <col min="8705" max="8705" width="7.109375" style="174" customWidth="1"/>
    <col min="8706" max="8706" width="51.109375" style="174" customWidth="1"/>
    <col min="8707" max="8707" width="19.44140625" style="174" customWidth="1"/>
    <col min="8708" max="8708" width="18.44140625" style="174" customWidth="1"/>
    <col min="8709" max="8709" width="19.6640625" style="174" customWidth="1"/>
    <col min="8710" max="8710" width="14.6640625" style="174" customWidth="1"/>
    <col min="8711" max="8711" width="15" style="174" customWidth="1"/>
    <col min="8712" max="8712" width="12.6640625" style="174" customWidth="1"/>
    <col min="8713" max="8713" width="23.5546875" style="174" customWidth="1"/>
    <col min="8714" max="8714" width="14.44140625" style="174" bestFit="1" customWidth="1"/>
    <col min="8715" max="8715" width="14.88671875" style="174" customWidth="1"/>
    <col min="8716" max="8716" width="16.6640625" style="174" customWidth="1"/>
    <col min="8717" max="8717" width="20.109375" style="174" customWidth="1"/>
    <col min="8718" max="8718" width="20.6640625" style="174" customWidth="1"/>
    <col min="8719" max="8960" width="9.109375" style="174"/>
    <col min="8961" max="8961" width="7.109375" style="174" customWidth="1"/>
    <col min="8962" max="8962" width="51.109375" style="174" customWidth="1"/>
    <col min="8963" max="8963" width="19.44140625" style="174" customWidth="1"/>
    <col min="8964" max="8964" width="18.44140625" style="174" customWidth="1"/>
    <col min="8965" max="8965" width="19.6640625" style="174" customWidth="1"/>
    <col min="8966" max="8966" width="14.6640625" style="174" customWidth="1"/>
    <col min="8967" max="8967" width="15" style="174" customWidth="1"/>
    <col min="8968" max="8968" width="12.6640625" style="174" customWidth="1"/>
    <col min="8969" max="8969" width="23.5546875" style="174" customWidth="1"/>
    <col min="8970" max="8970" width="14.44140625" style="174" bestFit="1" customWidth="1"/>
    <col min="8971" max="8971" width="14.88671875" style="174" customWidth="1"/>
    <col min="8972" max="8972" width="16.6640625" style="174" customWidth="1"/>
    <col min="8973" max="8973" width="20.109375" style="174" customWidth="1"/>
    <col min="8974" max="8974" width="20.6640625" style="174" customWidth="1"/>
    <col min="8975" max="9216" width="9.109375" style="174"/>
    <col min="9217" max="9217" width="7.109375" style="174" customWidth="1"/>
    <col min="9218" max="9218" width="51.109375" style="174" customWidth="1"/>
    <col min="9219" max="9219" width="19.44140625" style="174" customWidth="1"/>
    <col min="9220" max="9220" width="18.44140625" style="174" customWidth="1"/>
    <col min="9221" max="9221" width="19.6640625" style="174" customWidth="1"/>
    <col min="9222" max="9222" width="14.6640625" style="174" customWidth="1"/>
    <col min="9223" max="9223" width="15" style="174" customWidth="1"/>
    <col min="9224" max="9224" width="12.6640625" style="174" customWidth="1"/>
    <col min="9225" max="9225" width="23.5546875" style="174" customWidth="1"/>
    <col min="9226" max="9226" width="14.44140625" style="174" bestFit="1" customWidth="1"/>
    <col min="9227" max="9227" width="14.88671875" style="174" customWidth="1"/>
    <col min="9228" max="9228" width="16.6640625" style="174" customWidth="1"/>
    <col min="9229" max="9229" width="20.109375" style="174" customWidth="1"/>
    <col min="9230" max="9230" width="20.6640625" style="174" customWidth="1"/>
    <col min="9231" max="9472" width="9.109375" style="174"/>
    <col min="9473" max="9473" width="7.109375" style="174" customWidth="1"/>
    <col min="9474" max="9474" width="51.109375" style="174" customWidth="1"/>
    <col min="9475" max="9475" width="19.44140625" style="174" customWidth="1"/>
    <col min="9476" max="9476" width="18.44140625" style="174" customWidth="1"/>
    <col min="9477" max="9477" width="19.6640625" style="174" customWidth="1"/>
    <col min="9478" max="9478" width="14.6640625" style="174" customWidth="1"/>
    <col min="9479" max="9479" width="15" style="174" customWidth="1"/>
    <col min="9480" max="9480" width="12.6640625" style="174" customWidth="1"/>
    <col min="9481" max="9481" width="23.5546875" style="174" customWidth="1"/>
    <col min="9482" max="9482" width="14.44140625" style="174" bestFit="1" customWidth="1"/>
    <col min="9483" max="9483" width="14.88671875" style="174" customWidth="1"/>
    <col min="9484" max="9484" width="16.6640625" style="174" customWidth="1"/>
    <col min="9485" max="9485" width="20.109375" style="174" customWidth="1"/>
    <col min="9486" max="9486" width="20.6640625" style="174" customWidth="1"/>
    <col min="9487" max="9728" width="9.109375" style="174"/>
    <col min="9729" max="9729" width="7.109375" style="174" customWidth="1"/>
    <col min="9730" max="9730" width="51.109375" style="174" customWidth="1"/>
    <col min="9731" max="9731" width="19.44140625" style="174" customWidth="1"/>
    <col min="9732" max="9732" width="18.44140625" style="174" customWidth="1"/>
    <col min="9733" max="9733" width="19.6640625" style="174" customWidth="1"/>
    <col min="9734" max="9734" width="14.6640625" style="174" customWidth="1"/>
    <col min="9735" max="9735" width="15" style="174" customWidth="1"/>
    <col min="9736" max="9736" width="12.6640625" style="174" customWidth="1"/>
    <col min="9737" max="9737" width="23.5546875" style="174" customWidth="1"/>
    <col min="9738" max="9738" width="14.44140625" style="174" bestFit="1" customWidth="1"/>
    <col min="9739" max="9739" width="14.88671875" style="174" customWidth="1"/>
    <col min="9740" max="9740" width="16.6640625" style="174" customWidth="1"/>
    <col min="9741" max="9741" width="20.109375" style="174" customWidth="1"/>
    <col min="9742" max="9742" width="20.6640625" style="174" customWidth="1"/>
    <col min="9743" max="9984" width="9.109375" style="174"/>
    <col min="9985" max="9985" width="7.109375" style="174" customWidth="1"/>
    <col min="9986" max="9986" width="51.109375" style="174" customWidth="1"/>
    <col min="9987" max="9987" width="19.44140625" style="174" customWidth="1"/>
    <col min="9988" max="9988" width="18.44140625" style="174" customWidth="1"/>
    <col min="9989" max="9989" width="19.6640625" style="174" customWidth="1"/>
    <col min="9990" max="9990" width="14.6640625" style="174" customWidth="1"/>
    <col min="9991" max="9991" width="15" style="174" customWidth="1"/>
    <col min="9992" max="9992" width="12.6640625" style="174" customWidth="1"/>
    <col min="9993" max="9993" width="23.5546875" style="174" customWidth="1"/>
    <col min="9994" max="9994" width="14.44140625" style="174" bestFit="1" customWidth="1"/>
    <col min="9995" max="9995" width="14.88671875" style="174" customWidth="1"/>
    <col min="9996" max="9996" width="16.6640625" style="174" customWidth="1"/>
    <col min="9997" max="9997" width="20.109375" style="174" customWidth="1"/>
    <col min="9998" max="9998" width="20.6640625" style="174" customWidth="1"/>
    <col min="9999" max="10240" width="9.109375" style="174"/>
    <col min="10241" max="10241" width="7.109375" style="174" customWidth="1"/>
    <col min="10242" max="10242" width="51.109375" style="174" customWidth="1"/>
    <col min="10243" max="10243" width="19.44140625" style="174" customWidth="1"/>
    <col min="10244" max="10244" width="18.44140625" style="174" customWidth="1"/>
    <col min="10245" max="10245" width="19.6640625" style="174" customWidth="1"/>
    <col min="10246" max="10246" width="14.6640625" style="174" customWidth="1"/>
    <col min="10247" max="10247" width="15" style="174" customWidth="1"/>
    <col min="10248" max="10248" width="12.6640625" style="174" customWidth="1"/>
    <col min="10249" max="10249" width="23.5546875" style="174" customWidth="1"/>
    <col min="10250" max="10250" width="14.44140625" style="174" bestFit="1" customWidth="1"/>
    <col min="10251" max="10251" width="14.88671875" style="174" customWidth="1"/>
    <col min="10252" max="10252" width="16.6640625" style="174" customWidth="1"/>
    <col min="10253" max="10253" width="20.109375" style="174" customWidth="1"/>
    <col min="10254" max="10254" width="20.6640625" style="174" customWidth="1"/>
    <col min="10255" max="10496" width="9.109375" style="174"/>
    <col min="10497" max="10497" width="7.109375" style="174" customWidth="1"/>
    <col min="10498" max="10498" width="51.109375" style="174" customWidth="1"/>
    <col min="10499" max="10499" width="19.44140625" style="174" customWidth="1"/>
    <col min="10500" max="10500" width="18.44140625" style="174" customWidth="1"/>
    <col min="10501" max="10501" width="19.6640625" style="174" customWidth="1"/>
    <col min="10502" max="10502" width="14.6640625" style="174" customWidth="1"/>
    <col min="10503" max="10503" width="15" style="174" customWidth="1"/>
    <col min="10504" max="10504" width="12.6640625" style="174" customWidth="1"/>
    <col min="10505" max="10505" width="23.5546875" style="174" customWidth="1"/>
    <col min="10506" max="10506" width="14.44140625" style="174" bestFit="1" customWidth="1"/>
    <col min="10507" max="10507" width="14.88671875" style="174" customWidth="1"/>
    <col min="10508" max="10508" width="16.6640625" style="174" customWidth="1"/>
    <col min="10509" max="10509" width="20.109375" style="174" customWidth="1"/>
    <col min="10510" max="10510" width="20.6640625" style="174" customWidth="1"/>
    <col min="10511" max="10752" width="9.109375" style="174"/>
    <col min="10753" max="10753" width="7.109375" style="174" customWidth="1"/>
    <col min="10754" max="10754" width="51.109375" style="174" customWidth="1"/>
    <col min="10755" max="10755" width="19.44140625" style="174" customWidth="1"/>
    <col min="10756" max="10756" width="18.44140625" style="174" customWidth="1"/>
    <col min="10757" max="10757" width="19.6640625" style="174" customWidth="1"/>
    <col min="10758" max="10758" width="14.6640625" style="174" customWidth="1"/>
    <col min="10759" max="10759" width="15" style="174" customWidth="1"/>
    <col min="10760" max="10760" width="12.6640625" style="174" customWidth="1"/>
    <col min="10761" max="10761" width="23.5546875" style="174" customWidth="1"/>
    <col min="10762" max="10762" width="14.44140625" style="174" bestFit="1" customWidth="1"/>
    <col min="10763" max="10763" width="14.88671875" style="174" customWidth="1"/>
    <col min="10764" max="10764" width="16.6640625" style="174" customWidth="1"/>
    <col min="10765" max="10765" width="20.109375" style="174" customWidth="1"/>
    <col min="10766" max="10766" width="20.6640625" style="174" customWidth="1"/>
    <col min="10767" max="11008" width="9.109375" style="174"/>
    <col min="11009" max="11009" width="7.109375" style="174" customWidth="1"/>
    <col min="11010" max="11010" width="51.109375" style="174" customWidth="1"/>
    <col min="11011" max="11011" width="19.44140625" style="174" customWidth="1"/>
    <col min="11012" max="11012" width="18.44140625" style="174" customWidth="1"/>
    <col min="11013" max="11013" width="19.6640625" style="174" customWidth="1"/>
    <col min="11014" max="11014" width="14.6640625" style="174" customWidth="1"/>
    <col min="11015" max="11015" width="15" style="174" customWidth="1"/>
    <col min="11016" max="11016" width="12.6640625" style="174" customWidth="1"/>
    <col min="11017" max="11017" width="23.5546875" style="174" customWidth="1"/>
    <col min="11018" max="11018" width="14.44140625" style="174" bestFit="1" customWidth="1"/>
    <col min="11019" max="11019" width="14.88671875" style="174" customWidth="1"/>
    <col min="11020" max="11020" width="16.6640625" style="174" customWidth="1"/>
    <col min="11021" max="11021" width="20.109375" style="174" customWidth="1"/>
    <col min="11022" max="11022" width="20.6640625" style="174" customWidth="1"/>
    <col min="11023" max="11264" width="9.109375" style="174"/>
    <col min="11265" max="11265" width="7.109375" style="174" customWidth="1"/>
    <col min="11266" max="11266" width="51.109375" style="174" customWidth="1"/>
    <col min="11267" max="11267" width="19.44140625" style="174" customWidth="1"/>
    <col min="11268" max="11268" width="18.44140625" style="174" customWidth="1"/>
    <col min="11269" max="11269" width="19.6640625" style="174" customWidth="1"/>
    <col min="11270" max="11270" width="14.6640625" style="174" customWidth="1"/>
    <col min="11271" max="11271" width="15" style="174" customWidth="1"/>
    <col min="11272" max="11272" width="12.6640625" style="174" customWidth="1"/>
    <col min="11273" max="11273" width="23.5546875" style="174" customWidth="1"/>
    <col min="11274" max="11274" width="14.44140625" style="174" bestFit="1" customWidth="1"/>
    <col min="11275" max="11275" width="14.88671875" style="174" customWidth="1"/>
    <col min="11276" max="11276" width="16.6640625" style="174" customWidth="1"/>
    <col min="11277" max="11277" width="20.109375" style="174" customWidth="1"/>
    <col min="11278" max="11278" width="20.6640625" style="174" customWidth="1"/>
    <col min="11279" max="11520" width="9.109375" style="174"/>
    <col min="11521" max="11521" width="7.109375" style="174" customWidth="1"/>
    <col min="11522" max="11522" width="51.109375" style="174" customWidth="1"/>
    <col min="11523" max="11523" width="19.44140625" style="174" customWidth="1"/>
    <col min="11524" max="11524" width="18.44140625" style="174" customWidth="1"/>
    <col min="11525" max="11525" width="19.6640625" style="174" customWidth="1"/>
    <col min="11526" max="11526" width="14.6640625" style="174" customWidth="1"/>
    <col min="11527" max="11527" width="15" style="174" customWidth="1"/>
    <col min="11528" max="11528" width="12.6640625" style="174" customWidth="1"/>
    <col min="11529" max="11529" width="23.5546875" style="174" customWidth="1"/>
    <col min="11530" max="11530" width="14.44140625" style="174" bestFit="1" customWidth="1"/>
    <col min="11531" max="11531" width="14.88671875" style="174" customWidth="1"/>
    <col min="11532" max="11532" width="16.6640625" style="174" customWidth="1"/>
    <col min="11533" max="11533" width="20.109375" style="174" customWidth="1"/>
    <col min="11534" max="11534" width="20.6640625" style="174" customWidth="1"/>
    <col min="11535" max="11776" width="9.109375" style="174"/>
    <col min="11777" max="11777" width="7.109375" style="174" customWidth="1"/>
    <col min="11778" max="11778" width="51.109375" style="174" customWidth="1"/>
    <col min="11779" max="11779" width="19.44140625" style="174" customWidth="1"/>
    <col min="11780" max="11780" width="18.44140625" style="174" customWidth="1"/>
    <col min="11781" max="11781" width="19.6640625" style="174" customWidth="1"/>
    <col min="11782" max="11782" width="14.6640625" style="174" customWidth="1"/>
    <col min="11783" max="11783" width="15" style="174" customWidth="1"/>
    <col min="11784" max="11784" width="12.6640625" style="174" customWidth="1"/>
    <col min="11785" max="11785" width="23.5546875" style="174" customWidth="1"/>
    <col min="11786" max="11786" width="14.44140625" style="174" bestFit="1" customWidth="1"/>
    <col min="11787" max="11787" width="14.88671875" style="174" customWidth="1"/>
    <col min="11788" max="11788" width="16.6640625" style="174" customWidth="1"/>
    <col min="11789" max="11789" width="20.109375" style="174" customWidth="1"/>
    <col min="11790" max="11790" width="20.6640625" style="174" customWidth="1"/>
    <col min="11791" max="12032" width="9.109375" style="174"/>
    <col min="12033" max="12033" width="7.109375" style="174" customWidth="1"/>
    <col min="12034" max="12034" width="51.109375" style="174" customWidth="1"/>
    <col min="12035" max="12035" width="19.44140625" style="174" customWidth="1"/>
    <col min="12036" max="12036" width="18.44140625" style="174" customWidth="1"/>
    <col min="12037" max="12037" width="19.6640625" style="174" customWidth="1"/>
    <col min="12038" max="12038" width="14.6640625" style="174" customWidth="1"/>
    <col min="12039" max="12039" width="15" style="174" customWidth="1"/>
    <col min="12040" max="12040" width="12.6640625" style="174" customWidth="1"/>
    <col min="12041" max="12041" width="23.5546875" style="174" customWidth="1"/>
    <col min="12042" max="12042" width="14.44140625" style="174" bestFit="1" customWidth="1"/>
    <col min="12043" max="12043" width="14.88671875" style="174" customWidth="1"/>
    <col min="12044" max="12044" width="16.6640625" style="174" customWidth="1"/>
    <col min="12045" max="12045" width="20.109375" style="174" customWidth="1"/>
    <col min="12046" max="12046" width="20.6640625" style="174" customWidth="1"/>
    <col min="12047" max="12288" width="9.109375" style="174"/>
    <col min="12289" max="12289" width="7.109375" style="174" customWidth="1"/>
    <col min="12290" max="12290" width="51.109375" style="174" customWidth="1"/>
    <col min="12291" max="12291" width="19.44140625" style="174" customWidth="1"/>
    <col min="12292" max="12292" width="18.44140625" style="174" customWidth="1"/>
    <col min="12293" max="12293" width="19.6640625" style="174" customWidth="1"/>
    <col min="12294" max="12294" width="14.6640625" style="174" customWidth="1"/>
    <col min="12295" max="12295" width="15" style="174" customWidth="1"/>
    <col min="12296" max="12296" width="12.6640625" style="174" customWidth="1"/>
    <col min="12297" max="12297" width="23.5546875" style="174" customWidth="1"/>
    <col min="12298" max="12298" width="14.44140625" style="174" bestFit="1" customWidth="1"/>
    <col min="12299" max="12299" width="14.88671875" style="174" customWidth="1"/>
    <col min="12300" max="12300" width="16.6640625" style="174" customWidth="1"/>
    <col min="12301" max="12301" width="20.109375" style="174" customWidth="1"/>
    <col min="12302" max="12302" width="20.6640625" style="174" customWidth="1"/>
    <col min="12303" max="12544" width="9.109375" style="174"/>
    <col min="12545" max="12545" width="7.109375" style="174" customWidth="1"/>
    <col min="12546" max="12546" width="51.109375" style="174" customWidth="1"/>
    <col min="12547" max="12547" width="19.44140625" style="174" customWidth="1"/>
    <col min="12548" max="12548" width="18.44140625" style="174" customWidth="1"/>
    <col min="12549" max="12549" width="19.6640625" style="174" customWidth="1"/>
    <col min="12550" max="12550" width="14.6640625" style="174" customWidth="1"/>
    <col min="12551" max="12551" width="15" style="174" customWidth="1"/>
    <col min="12552" max="12552" width="12.6640625" style="174" customWidth="1"/>
    <col min="12553" max="12553" width="23.5546875" style="174" customWidth="1"/>
    <col min="12554" max="12554" width="14.44140625" style="174" bestFit="1" customWidth="1"/>
    <col min="12555" max="12555" width="14.88671875" style="174" customWidth="1"/>
    <col min="12556" max="12556" width="16.6640625" style="174" customWidth="1"/>
    <col min="12557" max="12557" width="20.109375" style="174" customWidth="1"/>
    <col min="12558" max="12558" width="20.6640625" style="174" customWidth="1"/>
    <col min="12559" max="12800" width="9.109375" style="174"/>
    <col min="12801" max="12801" width="7.109375" style="174" customWidth="1"/>
    <col min="12802" max="12802" width="51.109375" style="174" customWidth="1"/>
    <col min="12803" max="12803" width="19.44140625" style="174" customWidth="1"/>
    <col min="12804" max="12804" width="18.44140625" style="174" customWidth="1"/>
    <col min="12805" max="12805" width="19.6640625" style="174" customWidth="1"/>
    <col min="12806" max="12806" width="14.6640625" style="174" customWidth="1"/>
    <col min="12807" max="12807" width="15" style="174" customWidth="1"/>
    <col min="12808" max="12808" width="12.6640625" style="174" customWidth="1"/>
    <col min="12809" max="12809" width="23.5546875" style="174" customWidth="1"/>
    <col min="12810" max="12810" width="14.44140625" style="174" bestFit="1" customWidth="1"/>
    <col min="12811" max="12811" width="14.88671875" style="174" customWidth="1"/>
    <col min="12812" max="12812" width="16.6640625" style="174" customWidth="1"/>
    <col min="12813" max="12813" width="20.109375" style="174" customWidth="1"/>
    <col min="12814" max="12814" width="20.6640625" style="174" customWidth="1"/>
    <col min="12815" max="13056" width="9.109375" style="174"/>
    <col min="13057" max="13057" width="7.109375" style="174" customWidth="1"/>
    <col min="13058" max="13058" width="51.109375" style="174" customWidth="1"/>
    <col min="13059" max="13059" width="19.44140625" style="174" customWidth="1"/>
    <col min="13060" max="13060" width="18.44140625" style="174" customWidth="1"/>
    <col min="13061" max="13061" width="19.6640625" style="174" customWidth="1"/>
    <col min="13062" max="13062" width="14.6640625" style="174" customWidth="1"/>
    <col min="13063" max="13063" width="15" style="174" customWidth="1"/>
    <col min="13064" max="13064" width="12.6640625" style="174" customWidth="1"/>
    <col min="13065" max="13065" width="23.5546875" style="174" customWidth="1"/>
    <col min="13066" max="13066" width="14.44140625" style="174" bestFit="1" customWidth="1"/>
    <col min="13067" max="13067" width="14.88671875" style="174" customWidth="1"/>
    <col min="13068" max="13068" width="16.6640625" style="174" customWidth="1"/>
    <col min="13069" max="13069" width="20.109375" style="174" customWidth="1"/>
    <col min="13070" max="13070" width="20.6640625" style="174" customWidth="1"/>
    <col min="13071" max="13312" width="9.109375" style="174"/>
    <col min="13313" max="13313" width="7.109375" style="174" customWidth="1"/>
    <col min="13314" max="13314" width="51.109375" style="174" customWidth="1"/>
    <col min="13315" max="13315" width="19.44140625" style="174" customWidth="1"/>
    <col min="13316" max="13316" width="18.44140625" style="174" customWidth="1"/>
    <col min="13317" max="13317" width="19.6640625" style="174" customWidth="1"/>
    <col min="13318" max="13318" width="14.6640625" style="174" customWidth="1"/>
    <col min="13319" max="13319" width="15" style="174" customWidth="1"/>
    <col min="13320" max="13320" width="12.6640625" style="174" customWidth="1"/>
    <col min="13321" max="13321" width="23.5546875" style="174" customWidth="1"/>
    <col min="13322" max="13322" width="14.44140625" style="174" bestFit="1" customWidth="1"/>
    <col min="13323" max="13323" width="14.88671875" style="174" customWidth="1"/>
    <col min="13324" max="13324" width="16.6640625" style="174" customWidth="1"/>
    <col min="13325" max="13325" width="20.109375" style="174" customWidth="1"/>
    <col min="13326" max="13326" width="20.6640625" style="174" customWidth="1"/>
    <col min="13327" max="13568" width="9.109375" style="174"/>
    <col min="13569" max="13569" width="7.109375" style="174" customWidth="1"/>
    <col min="13570" max="13570" width="51.109375" style="174" customWidth="1"/>
    <col min="13571" max="13571" width="19.44140625" style="174" customWidth="1"/>
    <col min="13572" max="13572" width="18.44140625" style="174" customWidth="1"/>
    <col min="13573" max="13573" width="19.6640625" style="174" customWidth="1"/>
    <col min="13574" max="13574" width="14.6640625" style="174" customWidth="1"/>
    <col min="13575" max="13575" width="15" style="174" customWidth="1"/>
    <col min="13576" max="13576" width="12.6640625" style="174" customWidth="1"/>
    <col min="13577" max="13577" width="23.5546875" style="174" customWidth="1"/>
    <col min="13578" max="13578" width="14.44140625" style="174" bestFit="1" customWidth="1"/>
    <col min="13579" max="13579" width="14.88671875" style="174" customWidth="1"/>
    <col min="13580" max="13580" width="16.6640625" style="174" customWidth="1"/>
    <col min="13581" max="13581" width="20.109375" style="174" customWidth="1"/>
    <col min="13582" max="13582" width="20.6640625" style="174" customWidth="1"/>
    <col min="13583" max="13824" width="9.109375" style="174"/>
    <col min="13825" max="13825" width="7.109375" style="174" customWidth="1"/>
    <col min="13826" max="13826" width="51.109375" style="174" customWidth="1"/>
    <col min="13827" max="13827" width="19.44140625" style="174" customWidth="1"/>
    <col min="13828" max="13828" width="18.44140625" style="174" customWidth="1"/>
    <col min="13829" max="13829" width="19.6640625" style="174" customWidth="1"/>
    <col min="13830" max="13830" width="14.6640625" style="174" customWidth="1"/>
    <col min="13831" max="13831" width="15" style="174" customWidth="1"/>
    <col min="13832" max="13832" width="12.6640625" style="174" customWidth="1"/>
    <col min="13833" max="13833" width="23.5546875" style="174" customWidth="1"/>
    <col min="13834" max="13834" width="14.44140625" style="174" bestFit="1" customWidth="1"/>
    <col min="13835" max="13835" width="14.88671875" style="174" customWidth="1"/>
    <col min="13836" max="13836" width="16.6640625" style="174" customWidth="1"/>
    <col min="13837" max="13837" width="20.109375" style="174" customWidth="1"/>
    <col min="13838" max="13838" width="20.6640625" style="174" customWidth="1"/>
    <col min="13839" max="14080" width="9.109375" style="174"/>
    <col min="14081" max="14081" width="7.109375" style="174" customWidth="1"/>
    <col min="14082" max="14082" width="51.109375" style="174" customWidth="1"/>
    <col min="14083" max="14083" width="19.44140625" style="174" customWidth="1"/>
    <col min="14084" max="14084" width="18.44140625" style="174" customWidth="1"/>
    <col min="14085" max="14085" width="19.6640625" style="174" customWidth="1"/>
    <col min="14086" max="14086" width="14.6640625" style="174" customWidth="1"/>
    <col min="14087" max="14087" width="15" style="174" customWidth="1"/>
    <col min="14088" max="14088" width="12.6640625" style="174" customWidth="1"/>
    <col min="14089" max="14089" width="23.5546875" style="174" customWidth="1"/>
    <col min="14090" max="14090" width="14.44140625" style="174" bestFit="1" customWidth="1"/>
    <col min="14091" max="14091" width="14.88671875" style="174" customWidth="1"/>
    <col min="14092" max="14092" width="16.6640625" style="174" customWidth="1"/>
    <col min="14093" max="14093" width="20.109375" style="174" customWidth="1"/>
    <col min="14094" max="14094" width="20.6640625" style="174" customWidth="1"/>
    <col min="14095" max="14336" width="9.109375" style="174"/>
    <col min="14337" max="14337" width="7.109375" style="174" customWidth="1"/>
    <col min="14338" max="14338" width="51.109375" style="174" customWidth="1"/>
    <col min="14339" max="14339" width="19.44140625" style="174" customWidth="1"/>
    <col min="14340" max="14340" width="18.44140625" style="174" customWidth="1"/>
    <col min="14341" max="14341" width="19.6640625" style="174" customWidth="1"/>
    <col min="14342" max="14342" width="14.6640625" style="174" customWidth="1"/>
    <col min="14343" max="14343" width="15" style="174" customWidth="1"/>
    <col min="14344" max="14344" width="12.6640625" style="174" customWidth="1"/>
    <col min="14345" max="14345" width="23.5546875" style="174" customWidth="1"/>
    <col min="14346" max="14346" width="14.44140625" style="174" bestFit="1" customWidth="1"/>
    <col min="14347" max="14347" width="14.88671875" style="174" customWidth="1"/>
    <col min="14348" max="14348" width="16.6640625" style="174" customWidth="1"/>
    <col min="14349" max="14349" width="20.109375" style="174" customWidth="1"/>
    <col min="14350" max="14350" width="20.6640625" style="174" customWidth="1"/>
    <col min="14351" max="14592" width="9.109375" style="174"/>
    <col min="14593" max="14593" width="7.109375" style="174" customWidth="1"/>
    <col min="14594" max="14594" width="51.109375" style="174" customWidth="1"/>
    <col min="14595" max="14595" width="19.44140625" style="174" customWidth="1"/>
    <col min="14596" max="14596" width="18.44140625" style="174" customWidth="1"/>
    <col min="14597" max="14597" width="19.6640625" style="174" customWidth="1"/>
    <col min="14598" max="14598" width="14.6640625" style="174" customWidth="1"/>
    <col min="14599" max="14599" width="15" style="174" customWidth="1"/>
    <col min="14600" max="14600" width="12.6640625" style="174" customWidth="1"/>
    <col min="14601" max="14601" width="23.5546875" style="174" customWidth="1"/>
    <col min="14602" max="14602" width="14.44140625" style="174" bestFit="1" customWidth="1"/>
    <col min="14603" max="14603" width="14.88671875" style="174" customWidth="1"/>
    <col min="14604" max="14604" width="16.6640625" style="174" customWidth="1"/>
    <col min="14605" max="14605" width="20.109375" style="174" customWidth="1"/>
    <col min="14606" max="14606" width="20.6640625" style="174" customWidth="1"/>
    <col min="14607" max="14848" width="9.109375" style="174"/>
    <col min="14849" max="14849" width="7.109375" style="174" customWidth="1"/>
    <col min="14850" max="14850" width="51.109375" style="174" customWidth="1"/>
    <col min="14851" max="14851" width="19.44140625" style="174" customWidth="1"/>
    <col min="14852" max="14852" width="18.44140625" style="174" customWidth="1"/>
    <col min="14853" max="14853" width="19.6640625" style="174" customWidth="1"/>
    <col min="14854" max="14854" width="14.6640625" style="174" customWidth="1"/>
    <col min="14855" max="14855" width="15" style="174" customWidth="1"/>
    <col min="14856" max="14856" width="12.6640625" style="174" customWidth="1"/>
    <col min="14857" max="14857" width="23.5546875" style="174" customWidth="1"/>
    <col min="14858" max="14858" width="14.44140625" style="174" bestFit="1" customWidth="1"/>
    <col min="14859" max="14859" width="14.88671875" style="174" customWidth="1"/>
    <col min="14860" max="14860" width="16.6640625" style="174" customWidth="1"/>
    <col min="14861" max="14861" width="20.109375" style="174" customWidth="1"/>
    <col min="14862" max="14862" width="20.6640625" style="174" customWidth="1"/>
    <col min="14863" max="15104" width="9.109375" style="174"/>
    <col min="15105" max="15105" width="7.109375" style="174" customWidth="1"/>
    <col min="15106" max="15106" width="51.109375" style="174" customWidth="1"/>
    <col min="15107" max="15107" width="19.44140625" style="174" customWidth="1"/>
    <col min="15108" max="15108" width="18.44140625" style="174" customWidth="1"/>
    <col min="15109" max="15109" width="19.6640625" style="174" customWidth="1"/>
    <col min="15110" max="15110" width="14.6640625" style="174" customWidth="1"/>
    <col min="15111" max="15111" width="15" style="174" customWidth="1"/>
    <col min="15112" max="15112" width="12.6640625" style="174" customWidth="1"/>
    <col min="15113" max="15113" width="23.5546875" style="174" customWidth="1"/>
    <col min="15114" max="15114" width="14.44140625" style="174" bestFit="1" customWidth="1"/>
    <col min="15115" max="15115" width="14.88671875" style="174" customWidth="1"/>
    <col min="15116" max="15116" width="16.6640625" style="174" customWidth="1"/>
    <col min="15117" max="15117" width="20.109375" style="174" customWidth="1"/>
    <col min="15118" max="15118" width="20.6640625" style="174" customWidth="1"/>
    <col min="15119" max="15360" width="9.109375" style="174"/>
    <col min="15361" max="15361" width="7.109375" style="174" customWidth="1"/>
    <col min="15362" max="15362" width="51.109375" style="174" customWidth="1"/>
    <col min="15363" max="15363" width="19.44140625" style="174" customWidth="1"/>
    <col min="15364" max="15364" width="18.44140625" style="174" customWidth="1"/>
    <col min="15365" max="15365" width="19.6640625" style="174" customWidth="1"/>
    <col min="15366" max="15366" width="14.6640625" style="174" customWidth="1"/>
    <col min="15367" max="15367" width="15" style="174" customWidth="1"/>
    <col min="15368" max="15368" width="12.6640625" style="174" customWidth="1"/>
    <col min="15369" max="15369" width="23.5546875" style="174" customWidth="1"/>
    <col min="15370" max="15370" width="14.44140625" style="174" bestFit="1" customWidth="1"/>
    <col min="15371" max="15371" width="14.88671875" style="174" customWidth="1"/>
    <col min="15372" max="15372" width="16.6640625" style="174" customWidth="1"/>
    <col min="15373" max="15373" width="20.109375" style="174" customWidth="1"/>
    <col min="15374" max="15374" width="20.6640625" style="174" customWidth="1"/>
    <col min="15375" max="15616" width="9.109375" style="174"/>
    <col min="15617" max="15617" width="7.109375" style="174" customWidth="1"/>
    <col min="15618" max="15618" width="51.109375" style="174" customWidth="1"/>
    <col min="15619" max="15619" width="19.44140625" style="174" customWidth="1"/>
    <col min="15620" max="15620" width="18.44140625" style="174" customWidth="1"/>
    <col min="15621" max="15621" width="19.6640625" style="174" customWidth="1"/>
    <col min="15622" max="15622" width="14.6640625" style="174" customWidth="1"/>
    <col min="15623" max="15623" width="15" style="174" customWidth="1"/>
    <col min="15624" max="15624" width="12.6640625" style="174" customWidth="1"/>
    <col min="15625" max="15625" width="23.5546875" style="174" customWidth="1"/>
    <col min="15626" max="15626" width="14.44140625" style="174" bestFit="1" customWidth="1"/>
    <col min="15627" max="15627" width="14.88671875" style="174" customWidth="1"/>
    <col min="15628" max="15628" width="16.6640625" style="174" customWidth="1"/>
    <col min="15629" max="15629" width="20.109375" style="174" customWidth="1"/>
    <col min="15630" max="15630" width="20.6640625" style="174" customWidth="1"/>
    <col min="15631" max="15872" width="9.109375" style="174"/>
    <col min="15873" max="15873" width="7.109375" style="174" customWidth="1"/>
    <col min="15874" max="15874" width="51.109375" style="174" customWidth="1"/>
    <col min="15875" max="15875" width="19.44140625" style="174" customWidth="1"/>
    <col min="15876" max="15876" width="18.44140625" style="174" customWidth="1"/>
    <col min="15877" max="15877" width="19.6640625" style="174" customWidth="1"/>
    <col min="15878" max="15878" width="14.6640625" style="174" customWidth="1"/>
    <col min="15879" max="15879" width="15" style="174" customWidth="1"/>
    <col min="15880" max="15880" width="12.6640625" style="174" customWidth="1"/>
    <col min="15881" max="15881" width="23.5546875" style="174" customWidth="1"/>
    <col min="15882" max="15882" width="14.44140625" style="174" bestFit="1" customWidth="1"/>
    <col min="15883" max="15883" width="14.88671875" style="174" customWidth="1"/>
    <col min="15884" max="15884" width="16.6640625" style="174" customWidth="1"/>
    <col min="15885" max="15885" width="20.109375" style="174" customWidth="1"/>
    <col min="15886" max="15886" width="20.6640625" style="174" customWidth="1"/>
    <col min="15887" max="16128" width="9.109375" style="174"/>
    <col min="16129" max="16129" width="7.109375" style="174" customWidth="1"/>
    <col min="16130" max="16130" width="51.109375" style="174" customWidth="1"/>
    <col min="16131" max="16131" width="19.44140625" style="174" customWidth="1"/>
    <col min="16132" max="16132" width="18.44140625" style="174" customWidth="1"/>
    <col min="16133" max="16133" width="19.6640625" style="174" customWidth="1"/>
    <col min="16134" max="16134" width="14.6640625" style="174" customWidth="1"/>
    <col min="16135" max="16135" width="15" style="174" customWidth="1"/>
    <col min="16136" max="16136" width="12.6640625" style="174" customWidth="1"/>
    <col min="16137" max="16137" width="23.5546875" style="174" customWidth="1"/>
    <col min="16138" max="16138" width="14.44140625" style="174" bestFit="1" customWidth="1"/>
    <col min="16139" max="16139" width="14.88671875" style="174" customWidth="1"/>
    <col min="16140" max="16140" width="16.6640625" style="174" customWidth="1"/>
    <col min="16141" max="16141" width="20.109375" style="174" customWidth="1"/>
    <col min="16142" max="16142" width="20.6640625" style="174" customWidth="1"/>
    <col min="16143" max="16384" width="9.109375" style="174"/>
  </cols>
  <sheetData>
    <row r="1" spans="1:33">
      <c r="A1" s="216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224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</row>
    <row r="2" spans="1:33" ht="16.5" customHeight="1">
      <c r="A2" s="783" t="s">
        <v>279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</row>
    <row r="3" spans="1:33" ht="16.5" customHeight="1">
      <c r="A3" s="783" t="s">
        <v>280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</row>
    <row r="4" spans="1:33">
      <c r="A4" s="784" t="s">
        <v>281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</row>
    <row r="5" spans="1:33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28"/>
      <c r="N5" s="218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</row>
    <row r="6" spans="1:33">
      <c r="A6" s="217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224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</row>
    <row r="7" spans="1:33">
      <c r="A7" s="176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224"/>
      <c r="N7" s="219" t="s">
        <v>282</v>
      </c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</row>
    <row r="8" spans="1:33" ht="43.5" customHeight="1">
      <c r="A8" s="785" t="s">
        <v>283</v>
      </c>
      <c r="B8" s="781" t="s">
        <v>284</v>
      </c>
      <c r="C8" s="786" t="s">
        <v>285</v>
      </c>
      <c r="D8" s="789" t="s">
        <v>286</v>
      </c>
      <c r="E8" s="789"/>
      <c r="F8" s="786" t="s">
        <v>287</v>
      </c>
      <c r="G8" s="786" t="s">
        <v>288</v>
      </c>
      <c r="H8" s="781" t="s">
        <v>289</v>
      </c>
      <c r="I8" s="781"/>
      <c r="J8" s="781" t="s">
        <v>290</v>
      </c>
      <c r="K8" s="781"/>
      <c r="L8" s="781"/>
      <c r="M8" s="790" t="s">
        <v>291</v>
      </c>
      <c r="N8" s="781" t="s">
        <v>292</v>
      </c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</row>
    <row r="9" spans="1:33" ht="15.75" customHeight="1">
      <c r="A9" s="785"/>
      <c r="B9" s="781"/>
      <c r="C9" s="787"/>
      <c r="D9" s="789"/>
      <c r="E9" s="789"/>
      <c r="F9" s="787"/>
      <c r="G9" s="787"/>
      <c r="H9" s="781" t="s">
        <v>293</v>
      </c>
      <c r="I9" s="781" t="s">
        <v>294</v>
      </c>
      <c r="J9" s="781" t="s">
        <v>293</v>
      </c>
      <c r="K9" s="781" t="s">
        <v>295</v>
      </c>
      <c r="L9" s="781"/>
      <c r="M9" s="790"/>
      <c r="N9" s="781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</row>
    <row r="10" spans="1:33" ht="26.25" customHeight="1">
      <c r="A10" s="785"/>
      <c r="B10" s="781"/>
      <c r="C10" s="787"/>
      <c r="D10" s="789"/>
      <c r="E10" s="789"/>
      <c r="F10" s="787"/>
      <c r="G10" s="787"/>
      <c r="H10" s="781"/>
      <c r="I10" s="781"/>
      <c r="J10" s="781"/>
      <c r="K10" s="781"/>
      <c r="L10" s="781"/>
      <c r="M10" s="790"/>
      <c r="N10" s="781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</row>
    <row r="11" spans="1:33" ht="15.75" customHeight="1">
      <c r="A11" s="785"/>
      <c r="B11" s="781"/>
      <c r="C11" s="787"/>
      <c r="D11" s="781" t="s">
        <v>296</v>
      </c>
      <c r="E11" s="781" t="s">
        <v>297</v>
      </c>
      <c r="F11" s="787"/>
      <c r="G11" s="787"/>
      <c r="H11" s="781"/>
      <c r="I11" s="781"/>
      <c r="J11" s="781"/>
      <c r="K11" s="781" t="s">
        <v>296</v>
      </c>
      <c r="L11" s="781" t="s">
        <v>297</v>
      </c>
      <c r="M11" s="790"/>
      <c r="N11" s="781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</row>
    <row r="12" spans="1:33" ht="28.5" customHeight="1">
      <c r="A12" s="785"/>
      <c r="B12" s="781"/>
      <c r="C12" s="788"/>
      <c r="D12" s="781"/>
      <c r="E12" s="781"/>
      <c r="F12" s="788"/>
      <c r="G12" s="788"/>
      <c r="H12" s="781"/>
      <c r="I12" s="781"/>
      <c r="J12" s="781"/>
      <c r="K12" s="781"/>
      <c r="L12" s="781"/>
      <c r="M12" s="790"/>
      <c r="N12" s="781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</row>
    <row r="13" spans="1:33">
      <c r="A13" s="220" t="s">
        <v>298</v>
      </c>
      <c r="B13" s="221">
        <v>2</v>
      </c>
      <c r="C13" s="221">
        <v>3</v>
      </c>
      <c r="D13" s="221">
        <v>4</v>
      </c>
      <c r="E13" s="221">
        <v>5</v>
      </c>
      <c r="F13" s="221">
        <v>6</v>
      </c>
      <c r="G13" s="221">
        <v>7</v>
      </c>
      <c r="H13" s="221">
        <v>8</v>
      </c>
      <c r="I13" s="221">
        <v>9</v>
      </c>
      <c r="J13" s="221">
        <v>10</v>
      </c>
      <c r="K13" s="221">
        <v>11</v>
      </c>
      <c r="L13" s="221">
        <v>12</v>
      </c>
      <c r="M13" s="229">
        <v>13</v>
      </c>
      <c r="N13" s="221">
        <v>14</v>
      </c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</row>
    <row r="14" spans="1:33" s="223" customFormat="1">
      <c r="A14" s="193">
        <v>1</v>
      </c>
      <c r="B14" s="194" t="s">
        <v>299</v>
      </c>
      <c r="C14" s="195">
        <v>35113969</v>
      </c>
      <c r="D14" s="195">
        <v>1021661</v>
      </c>
      <c r="E14" s="195">
        <v>0</v>
      </c>
      <c r="F14" s="195">
        <v>93044</v>
      </c>
      <c r="G14" s="195">
        <v>85965</v>
      </c>
      <c r="H14" s="195">
        <v>1512992</v>
      </c>
      <c r="I14" s="195">
        <v>0</v>
      </c>
      <c r="J14" s="195">
        <v>1148838</v>
      </c>
      <c r="K14" s="195">
        <v>1069886</v>
      </c>
      <c r="L14" s="195">
        <v>78952</v>
      </c>
      <c r="M14" s="230">
        <v>33473800</v>
      </c>
      <c r="N14" s="195">
        <v>653214</v>
      </c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</row>
    <row r="15" spans="1:33" ht="27.6">
      <c r="A15" s="196">
        <v>1.1000000000000001</v>
      </c>
      <c r="B15" s="197" t="s">
        <v>300</v>
      </c>
      <c r="C15" s="198">
        <v>29681400</v>
      </c>
      <c r="D15" s="198">
        <v>0</v>
      </c>
      <c r="E15" s="198">
        <v>0</v>
      </c>
      <c r="F15" s="198">
        <v>81319</v>
      </c>
      <c r="G15" s="198">
        <v>74914</v>
      </c>
      <c r="H15" s="198">
        <v>1470419</v>
      </c>
      <c r="I15" s="198">
        <v>0</v>
      </c>
      <c r="J15" s="198">
        <v>0</v>
      </c>
      <c r="K15" s="198">
        <v>0</v>
      </c>
      <c r="L15" s="198">
        <v>0</v>
      </c>
      <c r="M15" s="231">
        <v>28210981</v>
      </c>
      <c r="N15" s="198">
        <v>520888</v>
      </c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</row>
    <row r="16" spans="1:33" ht="27.6">
      <c r="A16" s="199">
        <v>1.2</v>
      </c>
      <c r="B16" s="200" t="s">
        <v>301</v>
      </c>
      <c r="C16" s="201">
        <v>193931</v>
      </c>
      <c r="D16" s="201">
        <v>145</v>
      </c>
      <c r="E16" s="201">
        <v>0</v>
      </c>
      <c r="F16" s="201">
        <v>333</v>
      </c>
      <c r="G16" s="201">
        <v>74</v>
      </c>
      <c r="H16" s="201">
        <v>1542</v>
      </c>
      <c r="I16" s="201">
        <v>0</v>
      </c>
      <c r="J16" s="201">
        <v>196</v>
      </c>
      <c r="K16" s="201">
        <v>196</v>
      </c>
      <c r="L16" s="201">
        <v>0</v>
      </c>
      <c r="M16" s="213">
        <v>192338</v>
      </c>
      <c r="N16" s="201">
        <v>544</v>
      </c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</row>
    <row r="17" spans="1:33">
      <c r="A17" s="199">
        <v>1.3</v>
      </c>
      <c r="B17" s="200" t="s">
        <v>302</v>
      </c>
      <c r="C17" s="201">
        <v>801</v>
      </c>
      <c r="D17" s="201">
        <v>0</v>
      </c>
      <c r="E17" s="201">
        <v>0</v>
      </c>
      <c r="F17" s="201">
        <v>4</v>
      </c>
      <c r="G17" s="201">
        <v>1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13">
        <v>801</v>
      </c>
      <c r="N17" s="201">
        <v>50</v>
      </c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</row>
    <row r="18" spans="1:33" ht="27.6">
      <c r="A18" s="199">
        <v>1.4</v>
      </c>
      <c r="B18" s="200" t="s">
        <v>303</v>
      </c>
      <c r="C18" s="201">
        <v>0</v>
      </c>
      <c r="D18" s="201">
        <v>0</v>
      </c>
      <c r="E18" s="201">
        <v>0</v>
      </c>
      <c r="F18" s="201">
        <v>6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13">
        <v>0</v>
      </c>
      <c r="N18" s="201">
        <v>0</v>
      </c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</row>
    <row r="19" spans="1:33">
      <c r="A19" s="199">
        <v>1.5</v>
      </c>
      <c r="B19" s="200" t="s">
        <v>304</v>
      </c>
      <c r="C19" s="201">
        <v>170646</v>
      </c>
      <c r="D19" s="201">
        <v>0</v>
      </c>
      <c r="E19" s="201">
        <v>0</v>
      </c>
      <c r="F19" s="201">
        <v>12</v>
      </c>
      <c r="G19" s="201">
        <v>5</v>
      </c>
      <c r="H19" s="201">
        <v>40885</v>
      </c>
      <c r="I19" s="201">
        <v>0</v>
      </c>
      <c r="J19" s="201">
        <v>0</v>
      </c>
      <c r="K19" s="201">
        <v>0</v>
      </c>
      <c r="L19" s="201">
        <v>0</v>
      </c>
      <c r="M19" s="213">
        <v>129761</v>
      </c>
      <c r="N19" s="201">
        <v>150</v>
      </c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</row>
    <row r="20" spans="1:33" ht="27.6">
      <c r="A20" s="199">
        <v>1.6</v>
      </c>
      <c r="B20" s="200" t="s">
        <v>305</v>
      </c>
      <c r="C20" s="201">
        <v>0</v>
      </c>
      <c r="D20" s="201">
        <v>0</v>
      </c>
      <c r="E20" s="201">
        <v>0</v>
      </c>
      <c r="F20" s="201">
        <v>1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13">
        <v>0</v>
      </c>
      <c r="N20" s="201">
        <v>0</v>
      </c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</row>
    <row r="21" spans="1:33">
      <c r="A21" s="199">
        <v>1.7</v>
      </c>
      <c r="B21" s="200" t="s">
        <v>306</v>
      </c>
      <c r="C21" s="201">
        <v>510701</v>
      </c>
      <c r="D21" s="201">
        <v>0</v>
      </c>
      <c r="E21" s="201">
        <v>0</v>
      </c>
      <c r="F21" s="201">
        <v>7807</v>
      </c>
      <c r="G21" s="201">
        <v>7634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13">
        <v>510701</v>
      </c>
      <c r="N21" s="201">
        <v>96230</v>
      </c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</row>
    <row r="22" spans="1:33" ht="41.4">
      <c r="A22" s="199">
        <v>1.8</v>
      </c>
      <c r="B22" s="200" t="s">
        <v>307</v>
      </c>
      <c r="C22" s="201">
        <v>4067</v>
      </c>
      <c r="D22" s="201">
        <v>0</v>
      </c>
      <c r="E22" s="201">
        <v>0</v>
      </c>
      <c r="F22" s="201">
        <v>11</v>
      </c>
      <c r="G22" s="201">
        <v>5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13">
        <v>4067</v>
      </c>
      <c r="N22" s="201">
        <v>35</v>
      </c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</row>
    <row r="23" spans="1:33" ht="41.4">
      <c r="A23" s="199">
        <v>1.9</v>
      </c>
      <c r="B23" s="200" t="s">
        <v>308</v>
      </c>
      <c r="C23" s="201">
        <v>4534599</v>
      </c>
      <c r="D23" s="201">
        <v>1011896</v>
      </c>
      <c r="E23" s="201">
        <v>0</v>
      </c>
      <c r="F23" s="201">
        <v>3521</v>
      </c>
      <c r="G23" s="201">
        <v>3317</v>
      </c>
      <c r="H23" s="201">
        <v>-6223</v>
      </c>
      <c r="I23" s="201">
        <v>0</v>
      </c>
      <c r="J23" s="201">
        <v>1139022</v>
      </c>
      <c r="K23" s="201">
        <v>1060070</v>
      </c>
      <c r="L23" s="201">
        <v>78952</v>
      </c>
      <c r="M23" s="213">
        <v>4413696</v>
      </c>
      <c r="N23" s="201">
        <v>35122</v>
      </c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</row>
    <row r="24" spans="1:33">
      <c r="A24" s="202">
        <v>1.1000000000000001</v>
      </c>
      <c r="B24" s="203" t="s">
        <v>309</v>
      </c>
      <c r="C24" s="204">
        <v>17824</v>
      </c>
      <c r="D24" s="204">
        <v>9620</v>
      </c>
      <c r="E24" s="204">
        <v>0</v>
      </c>
      <c r="F24" s="204">
        <v>30</v>
      </c>
      <c r="G24" s="204">
        <v>15</v>
      </c>
      <c r="H24" s="204">
        <v>6369</v>
      </c>
      <c r="I24" s="204">
        <v>0</v>
      </c>
      <c r="J24" s="204">
        <v>9620</v>
      </c>
      <c r="K24" s="204">
        <v>9620</v>
      </c>
      <c r="L24" s="204">
        <v>0</v>
      </c>
      <c r="M24" s="232">
        <v>11455</v>
      </c>
      <c r="N24" s="204">
        <v>195</v>
      </c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</row>
    <row r="25" spans="1:33" s="223" customFormat="1">
      <c r="A25" s="193">
        <v>2</v>
      </c>
      <c r="B25" s="194" t="s">
        <v>310</v>
      </c>
      <c r="C25" s="195">
        <v>40597441</v>
      </c>
      <c r="D25" s="195">
        <v>1981749</v>
      </c>
      <c r="E25" s="195">
        <v>73900</v>
      </c>
      <c r="F25" s="195">
        <v>216096</v>
      </c>
      <c r="G25" s="195">
        <v>716228</v>
      </c>
      <c r="H25" s="195">
        <v>489</v>
      </c>
      <c r="I25" s="195">
        <v>0</v>
      </c>
      <c r="J25" s="195">
        <v>474879</v>
      </c>
      <c r="K25" s="195">
        <v>66488</v>
      </c>
      <c r="L25" s="195">
        <v>408391</v>
      </c>
      <c r="M25" s="230">
        <v>42177722</v>
      </c>
      <c r="N25" s="195">
        <v>534410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</row>
    <row r="26" spans="1:33">
      <c r="A26" s="196">
        <v>2.1</v>
      </c>
      <c r="B26" s="197" t="s">
        <v>311</v>
      </c>
      <c r="C26" s="198">
        <v>2802892</v>
      </c>
      <c r="D26" s="198">
        <v>0</v>
      </c>
      <c r="E26" s="198">
        <v>3904</v>
      </c>
      <c r="F26" s="198">
        <v>4634</v>
      </c>
      <c r="G26" s="198">
        <v>4787</v>
      </c>
      <c r="H26" s="198">
        <v>0</v>
      </c>
      <c r="I26" s="198">
        <v>0</v>
      </c>
      <c r="J26" s="198">
        <v>158595</v>
      </c>
      <c r="K26" s="198">
        <v>0</v>
      </c>
      <c r="L26" s="198">
        <v>158595</v>
      </c>
      <c r="M26" s="231">
        <v>2648201</v>
      </c>
      <c r="N26" s="198">
        <v>56</v>
      </c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</row>
    <row r="27" spans="1:33">
      <c r="A27" s="199">
        <v>2.2000000000000002</v>
      </c>
      <c r="B27" s="200" t="s">
        <v>312</v>
      </c>
      <c r="C27" s="201">
        <v>14487707</v>
      </c>
      <c r="D27" s="201">
        <v>0</v>
      </c>
      <c r="E27" s="201">
        <v>0</v>
      </c>
      <c r="F27" s="201">
        <v>92</v>
      </c>
      <c r="G27" s="201">
        <v>156033</v>
      </c>
      <c r="H27" s="201">
        <v>0</v>
      </c>
      <c r="I27" s="201">
        <v>0</v>
      </c>
      <c r="J27" s="201">
        <v>0</v>
      </c>
      <c r="K27" s="201">
        <v>0</v>
      </c>
      <c r="L27" s="201">
        <v>0</v>
      </c>
      <c r="M27" s="213">
        <v>14487707</v>
      </c>
      <c r="N27" s="201">
        <v>0</v>
      </c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</row>
    <row r="28" spans="1:33">
      <c r="A28" s="205" t="s">
        <v>313</v>
      </c>
      <c r="B28" s="200" t="s">
        <v>314</v>
      </c>
      <c r="C28" s="201">
        <v>9332630</v>
      </c>
      <c r="D28" s="201">
        <v>0</v>
      </c>
      <c r="E28" s="201">
        <v>0</v>
      </c>
      <c r="F28" s="201">
        <v>24</v>
      </c>
      <c r="G28" s="201">
        <v>110166</v>
      </c>
      <c r="H28" s="201">
        <v>0</v>
      </c>
      <c r="I28" s="201">
        <v>0</v>
      </c>
      <c r="J28" s="201">
        <v>0</v>
      </c>
      <c r="K28" s="201">
        <v>0</v>
      </c>
      <c r="L28" s="201">
        <v>0</v>
      </c>
      <c r="M28" s="213">
        <v>9332630</v>
      </c>
      <c r="N28" s="201">
        <v>0</v>
      </c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</row>
    <row r="29" spans="1:33">
      <c r="A29" s="205" t="s">
        <v>315</v>
      </c>
      <c r="B29" s="200" t="s">
        <v>316</v>
      </c>
      <c r="C29" s="201">
        <v>4269894</v>
      </c>
      <c r="D29" s="201">
        <v>0</v>
      </c>
      <c r="E29" s="201">
        <v>0</v>
      </c>
      <c r="F29" s="201">
        <v>11</v>
      </c>
      <c r="G29" s="201">
        <v>39841</v>
      </c>
      <c r="H29" s="201">
        <v>0</v>
      </c>
      <c r="I29" s="201">
        <v>0</v>
      </c>
      <c r="J29" s="201">
        <v>0</v>
      </c>
      <c r="K29" s="201">
        <v>0</v>
      </c>
      <c r="L29" s="201">
        <v>0</v>
      </c>
      <c r="M29" s="213">
        <v>4269894</v>
      </c>
      <c r="N29" s="201">
        <v>0</v>
      </c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</row>
    <row r="30" spans="1:33">
      <c r="A30" s="205" t="s">
        <v>317</v>
      </c>
      <c r="B30" s="200" t="s">
        <v>318</v>
      </c>
      <c r="C30" s="201">
        <v>885183</v>
      </c>
      <c r="D30" s="201">
        <v>0</v>
      </c>
      <c r="E30" s="201">
        <v>0</v>
      </c>
      <c r="F30" s="201">
        <v>57</v>
      </c>
      <c r="G30" s="201">
        <v>6026</v>
      </c>
      <c r="H30" s="201">
        <v>0</v>
      </c>
      <c r="I30" s="201">
        <v>0</v>
      </c>
      <c r="J30" s="201">
        <v>0</v>
      </c>
      <c r="K30" s="201">
        <v>0</v>
      </c>
      <c r="L30" s="201">
        <v>0</v>
      </c>
      <c r="M30" s="213">
        <v>885183</v>
      </c>
      <c r="N30" s="201">
        <v>0</v>
      </c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</row>
    <row r="31" spans="1:33">
      <c r="A31" s="199">
        <v>2.2999999999999998</v>
      </c>
      <c r="B31" s="200" t="s">
        <v>319</v>
      </c>
      <c r="C31" s="201">
        <v>950796</v>
      </c>
      <c r="D31" s="201">
        <v>69519</v>
      </c>
      <c r="E31" s="201">
        <v>23109</v>
      </c>
      <c r="F31" s="201">
        <v>3057</v>
      </c>
      <c r="G31" s="201">
        <v>2278</v>
      </c>
      <c r="H31" s="201">
        <v>354</v>
      </c>
      <c r="I31" s="201">
        <v>0</v>
      </c>
      <c r="J31" s="201">
        <v>76704</v>
      </c>
      <c r="K31" s="201">
        <v>66488</v>
      </c>
      <c r="L31" s="201">
        <v>10216</v>
      </c>
      <c r="M31" s="213">
        <v>966366</v>
      </c>
      <c r="N31" s="201">
        <v>1112</v>
      </c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</row>
    <row r="32" spans="1:33" s="225" customFormat="1">
      <c r="A32" s="211">
        <v>2.4</v>
      </c>
      <c r="B32" s="212" t="s">
        <v>320</v>
      </c>
      <c r="C32" s="213">
        <v>22356046</v>
      </c>
      <c r="D32" s="213">
        <v>1912230</v>
      </c>
      <c r="E32" s="213">
        <v>46887</v>
      </c>
      <c r="F32" s="213">
        <v>208313</v>
      </c>
      <c r="G32" s="213">
        <v>553130</v>
      </c>
      <c r="H32" s="213">
        <v>135</v>
      </c>
      <c r="I32" s="213">
        <v>0</v>
      </c>
      <c r="J32" s="213">
        <v>239580</v>
      </c>
      <c r="K32" s="213">
        <v>0</v>
      </c>
      <c r="L32" s="213">
        <v>239580</v>
      </c>
      <c r="M32" s="213">
        <v>24075448</v>
      </c>
      <c r="N32" s="213">
        <v>533242</v>
      </c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</row>
    <row r="33" spans="1:33">
      <c r="A33" s="206" t="s">
        <v>321</v>
      </c>
      <c r="B33" s="200" t="s">
        <v>322</v>
      </c>
      <c r="C33" s="204">
        <v>599938</v>
      </c>
      <c r="D33" s="204">
        <v>0</v>
      </c>
      <c r="E33" s="204">
        <v>46887</v>
      </c>
      <c r="F33" s="204">
        <v>3368</v>
      </c>
      <c r="G33" s="204">
        <v>5353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32">
        <v>546218</v>
      </c>
      <c r="N33" s="204">
        <v>83942</v>
      </c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</row>
    <row r="34" spans="1:33">
      <c r="A34" s="207">
        <v>2.5</v>
      </c>
      <c r="B34" s="203" t="s">
        <v>309</v>
      </c>
      <c r="C34" s="204">
        <v>0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32">
        <v>0</v>
      </c>
      <c r="N34" s="204">
        <v>0</v>
      </c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</row>
    <row r="35" spans="1:33" s="223" customFormat="1">
      <c r="A35" s="193">
        <v>3</v>
      </c>
      <c r="B35" s="194" t="s">
        <v>323</v>
      </c>
      <c r="C35" s="195">
        <v>121168769</v>
      </c>
      <c r="D35" s="195">
        <v>583218</v>
      </c>
      <c r="E35" s="195">
        <v>20957810</v>
      </c>
      <c r="F35" s="195">
        <v>20057</v>
      </c>
      <c r="G35" s="195">
        <v>14038</v>
      </c>
      <c r="H35" s="195">
        <v>1465012</v>
      </c>
      <c r="I35" s="195">
        <v>1608</v>
      </c>
      <c r="J35" s="195">
        <v>112970960</v>
      </c>
      <c r="K35" s="195">
        <v>592577</v>
      </c>
      <c r="L35" s="195">
        <v>112378383</v>
      </c>
      <c r="M35" s="230">
        <v>28273825</v>
      </c>
      <c r="N35" s="195">
        <v>370189</v>
      </c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</row>
    <row r="36" spans="1:33">
      <c r="A36" s="196">
        <v>3.1</v>
      </c>
      <c r="B36" s="197" t="s">
        <v>324</v>
      </c>
      <c r="C36" s="198">
        <v>6649252</v>
      </c>
      <c r="D36" s="198">
        <v>89222</v>
      </c>
      <c r="E36" s="198">
        <v>5154</v>
      </c>
      <c r="F36" s="198">
        <v>16092</v>
      </c>
      <c r="G36" s="198">
        <v>11961</v>
      </c>
      <c r="H36" s="198">
        <v>834781</v>
      </c>
      <c r="I36" s="198">
        <v>1608</v>
      </c>
      <c r="J36" s="198">
        <v>476484</v>
      </c>
      <c r="K36" s="198">
        <v>50621</v>
      </c>
      <c r="L36" s="198">
        <v>425863</v>
      </c>
      <c r="M36" s="231">
        <v>5432363</v>
      </c>
      <c r="N36" s="198">
        <v>19719</v>
      </c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</row>
    <row r="37" spans="1:33">
      <c r="A37" s="199">
        <v>3.2</v>
      </c>
      <c r="B37" s="200" t="s">
        <v>325</v>
      </c>
      <c r="C37" s="201">
        <v>47453</v>
      </c>
      <c r="D37" s="201">
        <v>817</v>
      </c>
      <c r="E37" s="201">
        <v>0</v>
      </c>
      <c r="F37" s="201">
        <v>68</v>
      </c>
      <c r="G37" s="201">
        <v>15</v>
      </c>
      <c r="H37" s="201">
        <v>28750</v>
      </c>
      <c r="I37" s="201">
        <v>0</v>
      </c>
      <c r="J37" s="201">
        <v>21426</v>
      </c>
      <c r="K37" s="201">
        <v>0</v>
      </c>
      <c r="L37" s="201">
        <v>21426</v>
      </c>
      <c r="M37" s="213">
        <v>-1906</v>
      </c>
      <c r="N37" s="201">
        <v>806</v>
      </c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</row>
    <row r="38" spans="1:33">
      <c r="A38" s="199">
        <v>3.3</v>
      </c>
      <c r="B38" s="200" t="s">
        <v>326</v>
      </c>
      <c r="C38" s="201">
        <v>15219096</v>
      </c>
      <c r="D38" s="201">
        <v>0</v>
      </c>
      <c r="E38" s="201">
        <v>687487</v>
      </c>
      <c r="F38" s="201">
        <v>43</v>
      </c>
      <c r="G38" s="201">
        <v>38</v>
      </c>
      <c r="H38" s="201">
        <v>0</v>
      </c>
      <c r="I38" s="201">
        <v>0</v>
      </c>
      <c r="J38" s="201">
        <v>14876614</v>
      </c>
      <c r="K38" s="201">
        <v>0</v>
      </c>
      <c r="L38" s="201">
        <v>14876614</v>
      </c>
      <c r="M38" s="213">
        <v>1029969</v>
      </c>
      <c r="N38" s="201">
        <v>5551</v>
      </c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</row>
    <row r="39" spans="1:33">
      <c r="A39" s="199">
        <v>3.4</v>
      </c>
      <c r="B39" s="200" t="s">
        <v>327</v>
      </c>
      <c r="C39" s="201">
        <v>28636</v>
      </c>
      <c r="D39" s="201">
        <v>198</v>
      </c>
      <c r="E39" s="201">
        <v>114570</v>
      </c>
      <c r="F39" s="201">
        <v>52</v>
      </c>
      <c r="G39" s="201">
        <v>51</v>
      </c>
      <c r="H39" s="201">
        <v>0</v>
      </c>
      <c r="I39" s="201">
        <v>0</v>
      </c>
      <c r="J39" s="201">
        <v>27777</v>
      </c>
      <c r="K39" s="201">
        <v>0</v>
      </c>
      <c r="L39" s="201">
        <v>27777</v>
      </c>
      <c r="M39" s="213">
        <v>115627</v>
      </c>
      <c r="N39" s="201">
        <v>5708</v>
      </c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</row>
    <row r="40" spans="1:33">
      <c r="A40" s="199">
        <v>3.5</v>
      </c>
      <c r="B40" s="200" t="s">
        <v>328</v>
      </c>
      <c r="C40" s="201">
        <v>0</v>
      </c>
      <c r="D40" s="201">
        <v>0</v>
      </c>
      <c r="E40" s="201">
        <v>0</v>
      </c>
      <c r="F40" s="201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13">
        <v>0</v>
      </c>
      <c r="N40" s="201">
        <v>0</v>
      </c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</row>
    <row r="41" spans="1:33">
      <c r="A41" s="199">
        <v>3.6</v>
      </c>
      <c r="B41" s="200" t="s">
        <v>329</v>
      </c>
      <c r="C41" s="201">
        <v>229251</v>
      </c>
      <c r="D41" s="201">
        <v>9922</v>
      </c>
      <c r="E41" s="201">
        <v>554197</v>
      </c>
      <c r="F41" s="201">
        <v>1374</v>
      </c>
      <c r="G41" s="201">
        <v>643</v>
      </c>
      <c r="H41" s="201">
        <v>127257</v>
      </c>
      <c r="I41" s="201">
        <v>0</v>
      </c>
      <c r="J41" s="201">
        <v>130528</v>
      </c>
      <c r="K41" s="201">
        <v>9922</v>
      </c>
      <c r="L41" s="201">
        <v>120606</v>
      </c>
      <c r="M41" s="213">
        <v>535585</v>
      </c>
      <c r="N41" s="201">
        <v>4906</v>
      </c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</row>
    <row r="42" spans="1:33" ht="41.4">
      <c r="A42" s="199">
        <v>3.7</v>
      </c>
      <c r="B42" s="200" t="s">
        <v>330</v>
      </c>
      <c r="C42" s="201">
        <v>63386748</v>
      </c>
      <c r="D42" s="201">
        <v>409783</v>
      </c>
      <c r="E42" s="201">
        <v>18385348</v>
      </c>
      <c r="F42" s="201">
        <v>1093</v>
      </c>
      <c r="G42" s="201">
        <v>767</v>
      </c>
      <c r="H42" s="201">
        <v>4406</v>
      </c>
      <c r="I42" s="201">
        <v>0</v>
      </c>
      <c r="J42" s="201">
        <v>62408108</v>
      </c>
      <c r="K42" s="201">
        <v>404134</v>
      </c>
      <c r="L42" s="201">
        <v>62003974</v>
      </c>
      <c r="M42" s="213">
        <v>19769365</v>
      </c>
      <c r="N42" s="201">
        <v>329666</v>
      </c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</row>
    <row r="43" spans="1:33" ht="27.6">
      <c r="A43" s="199">
        <v>3.8</v>
      </c>
      <c r="B43" s="200" t="s">
        <v>331</v>
      </c>
      <c r="C43" s="201">
        <v>82285</v>
      </c>
      <c r="D43" s="201">
        <v>0</v>
      </c>
      <c r="E43" s="201">
        <v>0</v>
      </c>
      <c r="F43" s="201">
        <v>342</v>
      </c>
      <c r="G43" s="201">
        <v>234</v>
      </c>
      <c r="H43" s="201">
        <v>-161</v>
      </c>
      <c r="I43" s="201">
        <v>0</v>
      </c>
      <c r="J43" s="201">
        <v>4398</v>
      </c>
      <c r="K43" s="201">
        <v>0</v>
      </c>
      <c r="L43" s="201">
        <v>4398</v>
      </c>
      <c r="M43" s="213">
        <v>78048</v>
      </c>
      <c r="N43" s="201">
        <v>2117</v>
      </c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</row>
    <row r="44" spans="1:33" ht="27.6">
      <c r="A44" s="199">
        <v>3.9</v>
      </c>
      <c r="B44" s="200" t="s">
        <v>332</v>
      </c>
      <c r="C44" s="201">
        <v>0</v>
      </c>
      <c r="D44" s="201">
        <v>0</v>
      </c>
      <c r="E44" s="201">
        <v>0</v>
      </c>
      <c r="F44" s="201">
        <v>5</v>
      </c>
      <c r="G44" s="201">
        <v>0</v>
      </c>
      <c r="H44" s="201">
        <v>0</v>
      </c>
      <c r="I44" s="201">
        <v>0</v>
      </c>
      <c r="J44" s="201">
        <v>0</v>
      </c>
      <c r="K44" s="201">
        <v>0</v>
      </c>
      <c r="L44" s="201">
        <v>0</v>
      </c>
      <c r="M44" s="213">
        <v>0</v>
      </c>
      <c r="N44" s="201">
        <v>0</v>
      </c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</row>
    <row r="45" spans="1:33" ht="27.6">
      <c r="A45" s="208">
        <v>3.1</v>
      </c>
      <c r="B45" s="200" t="s">
        <v>333</v>
      </c>
      <c r="C45" s="201">
        <v>0</v>
      </c>
      <c r="D45" s="201">
        <v>0</v>
      </c>
      <c r="E45" s="201">
        <v>0</v>
      </c>
      <c r="F45" s="201">
        <v>0</v>
      </c>
      <c r="G45" s="201">
        <v>0</v>
      </c>
      <c r="H45" s="201">
        <v>0</v>
      </c>
      <c r="I45" s="201">
        <v>0</v>
      </c>
      <c r="J45" s="201">
        <v>0</v>
      </c>
      <c r="K45" s="201">
        <v>0</v>
      </c>
      <c r="L45" s="201">
        <v>0</v>
      </c>
      <c r="M45" s="213">
        <v>0</v>
      </c>
      <c r="N45" s="201">
        <v>0</v>
      </c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</row>
    <row r="46" spans="1:33" ht="27.6">
      <c r="A46" s="199">
        <v>3.11</v>
      </c>
      <c r="B46" s="200" t="s">
        <v>334</v>
      </c>
      <c r="C46" s="201">
        <v>0</v>
      </c>
      <c r="D46" s="201">
        <v>0</v>
      </c>
      <c r="E46" s="201">
        <v>0</v>
      </c>
      <c r="F46" s="201">
        <v>0</v>
      </c>
      <c r="G46" s="201">
        <v>0</v>
      </c>
      <c r="H46" s="201">
        <v>0</v>
      </c>
      <c r="I46" s="201">
        <v>0</v>
      </c>
      <c r="J46" s="201">
        <v>0</v>
      </c>
      <c r="K46" s="201">
        <v>0</v>
      </c>
      <c r="L46" s="201">
        <v>0</v>
      </c>
      <c r="M46" s="213">
        <v>0</v>
      </c>
      <c r="N46" s="201">
        <v>0</v>
      </c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</row>
    <row r="47" spans="1:33">
      <c r="A47" s="199">
        <v>3.12</v>
      </c>
      <c r="B47" s="200" t="s">
        <v>335</v>
      </c>
      <c r="C47" s="201">
        <v>2543</v>
      </c>
      <c r="D47" s="201">
        <v>0</v>
      </c>
      <c r="E47" s="201">
        <v>0</v>
      </c>
      <c r="F47" s="201">
        <v>23</v>
      </c>
      <c r="G47" s="201">
        <v>10</v>
      </c>
      <c r="H47" s="201">
        <v>2124</v>
      </c>
      <c r="I47" s="201">
        <v>0</v>
      </c>
      <c r="J47" s="201">
        <v>0</v>
      </c>
      <c r="K47" s="201">
        <v>0</v>
      </c>
      <c r="L47" s="201">
        <v>0</v>
      </c>
      <c r="M47" s="213">
        <v>419</v>
      </c>
      <c r="N47" s="201">
        <v>0</v>
      </c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</row>
    <row r="48" spans="1:33" ht="41.4">
      <c r="A48" s="208">
        <v>2.13</v>
      </c>
      <c r="B48" s="200" t="s">
        <v>336</v>
      </c>
      <c r="C48" s="201">
        <v>366859</v>
      </c>
      <c r="D48" s="201">
        <v>73107</v>
      </c>
      <c r="E48" s="201">
        <v>1211054</v>
      </c>
      <c r="F48" s="201">
        <v>766</v>
      </c>
      <c r="G48" s="201">
        <v>232</v>
      </c>
      <c r="H48" s="201">
        <v>121276</v>
      </c>
      <c r="I48" s="201">
        <v>0</v>
      </c>
      <c r="J48" s="201">
        <v>159962</v>
      </c>
      <c r="K48" s="201">
        <v>127900</v>
      </c>
      <c r="L48" s="201">
        <v>32062</v>
      </c>
      <c r="M48" s="213">
        <v>1369782</v>
      </c>
      <c r="N48" s="201">
        <v>1678</v>
      </c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</row>
    <row r="49" spans="1:33">
      <c r="A49" s="199">
        <v>3.14</v>
      </c>
      <c r="B49" s="200" t="s">
        <v>337</v>
      </c>
      <c r="C49" s="201">
        <v>212045</v>
      </c>
      <c r="D49" s="201">
        <v>0</v>
      </c>
      <c r="E49" s="201">
        <v>0</v>
      </c>
      <c r="F49" s="201">
        <v>23</v>
      </c>
      <c r="G49" s="201">
        <v>9</v>
      </c>
      <c r="H49" s="201">
        <v>209461</v>
      </c>
      <c r="I49" s="201">
        <v>0</v>
      </c>
      <c r="J49" s="201">
        <v>0</v>
      </c>
      <c r="K49" s="201">
        <v>0</v>
      </c>
      <c r="L49" s="201">
        <v>0</v>
      </c>
      <c r="M49" s="213">
        <v>2584</v>
      </c>
      <c r="N49" s="201">
        <v>0</v>
      </c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</row>
    <row r="50" spans="1:33">
      <c r="A50" s="199">
        <v>3.15</v>
      </c>
      <c r="B50" s="200" t="s">
        <v>338</v>
      </c>
      <c r="C50" s="201">
        <v>0</v>
      </c>
      <c r="D50" s="201">
        <v>0</v>
      </c>
      <c r="E50" s="201">
        <v>0</v>
      </c>
      <c r="F50" s="201">
        <v>0</v>
      </c>
      <c r="G50" s="201">
        <v>0</v>
      </c>
      <c r="H50" s="201">
        <v>0</v>
      </c>
      <c r="I50" s="201">
        <v>0</v>
      </c>
      <c r="J50" s="201">
        <v>0</v>
      </c>
      <c r="K50" s="201">
        <v>0</v>
      </c>
      <c r="L50" s="201">
        <v>0</v>
      </c>
      <c r="M50" s="213">
        <v>0</v>
      </c>
      <c r="N50" s="201">
        <v>0</v>
      </c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</row>
    <row r="51" spans="1:33">
      <c r="A51" s="199">
        <v>3.16</v>
      </c>
      <c r="B51" s="200" t="s">
        <v>339</v>
      </c>
      <c r="C51" s="201">
        <v>0</v>
      </c>
      <c r="D51" s="201">
        <v>0</v>
      </c>
      <c r="E51" s="201">
        <v>0</v>
      </c>
      <c r="F51" s="201">
        <v>0</v>
      </c>
      <c r="G51" s="201">
        <v>0</v>
      </c>
      <c r="H51" s="201">
        <v>0</v>
      </c>
      <c r="I51" s="201">
        <v>0</v>
      </c>
      <c r="J51" s="201">
        <v>0</v>
      </c>
      <c r="K51" s="201">
        <v>0</v>
      </c>
      <c r="L51" s="201">
        <v>0</v>
      </c>
      <c r="M51" s="213">
        <v>0</v>
      </c>
      <c r="N51" s="201">
        <v>0</v>
      </c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</row>
    <row r="52" spans="1:33">
      <c r="A52" s="199">
        <v>3.17</v>
      </c>
      <c r="B52" s="200" t="s">
        <v>340</v>
      </c>
      <c r="C52" s="201">
        <v>34451337</v>
      </c>
      <c r="D52" s="201">
        <v>169</v>
      </c>
      <c r="E52" s="201">
        <v>0</v>
      </c>
      <c r="F52" s="201">
        <v>167</v>
      </c>
      <c r="G52" s="201">
        <v>75</v>
      </c>
      <c r="H52" s="201">
        <v>131292</v>
      </c>
      <c r="I52" s="201">
        <v>0</v>
      </c>
      <c r="J52" s="201">
        <v>34407313</v>
      </c>
      <c r="K52" s="201">
        <v>0</v>
      </c>
      <c r="L52" s="201">
        <v>34407313</v>
      </c>
      <c r="M52" s="213">
        <v>-87099</v>
      </c>
      <c r="N52" s="201">
        <v>38</v>
      </c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</row>
    <row r="53" spans="1:33" ht="41.4">
      <c r="A53" s="199">
        <v>3.18</v>
      </c>
      <c r="B53" s="200" t="s">
        <v>341</v>
      </c>
      <c r="C53" s="201">
        <v>482474</v>
      </c>
      <c r="D53" s="201">
        <v>0</v>
      </c>
      <c r="E53" s="201">
        <v>0</v>
      </c>
      <c r="F53" s="201">
        <v>4</v>
      </c>
      <c r="G53" s="201">
        <v>1</v>
      </c>
      <c r="H53" s="201">
        <v>0</v>
      </c>
      <c r="I53" s="201">
        <v>0</v>
      </c>
      <c r="J53" s="201">
        <v>458350</v>
      </c>
      <c r="K53" s="201">
        <v>0</v>
      </c>
      <c r="L53" s="201">
        <v>458350</v>
      </c>
      <c r="M53" s="213">
        <v>24124</v>
      </c>
      <c r="N53" s="201">
        <v>0</v>
      </c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</row>
    <row r="54" spans="1:33" s="223" customFormat="1">
      <c r="A54" s="199">
        <v>3.19</v>
      </c>
      <c r="B54" s="200" t="s">
        <v>342</v>
      </c>
      <c r="C54" s="201">
        <v>10790</v>
      </c>
      <c r="D54" s="201">
        <v>0</v>
      </c>
      <c r="E54" s="201">
        <v>0</v>
      </c>
      <c r="F54" s="201">
        <v>5</v>
      </c>
      <c r="G54" s="201">
        <v>2</v>
      </c>
      <c r="H54" s="201">
        <v>5826</v>
      </c>
      <c r="I54" s="201">
        <v>0</v>
      </c>
      <c r="J54" s="201">
        <v>0</v>
      </c>
      <c r="K54" s="201">
        <v>0</v>
      </c>
      <c r="L54" s="201">
        <v>0</v>
      </c>
      <c r="M54" s="213">
        <v>4964</v>
      </c>
      <c r="N54" s="201">
        <v>0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</row>
    <row r="55" spans="1:33">
      <c r="A55" s="208">
        <v>3.2</v>
      </c>
      <c r="B55" s="200" t="s">
        <v>343</v>
      </c>
      <c r="C55" s="201">
        <v>0</v>
      </c>
      <c r="D55" s="201">
        <v>0</v>
      </c>
      <c r="E55" s="201">
        <v>0</v>
      </c>
      <c r="F55" s="201">
        <v>0</v>
      </c>
      <c r="G55" s="201">
        <v>0</v>
      </c>
      <c r="H55" s="201">
        <v>0</v>
      </c>
      <c r="I55" s="201">
        <v>0</v>
      </c>
      <c r="J55" s="201">
        <v>0</v>
      </c>
      <c r="K55" s="201">
        <v>0</v>
      </c>
      <c r="L55" s="201">
        <v>0</v>
      </c>
      <c r="M55" s="213">
        <v>0</v>
      </c>
      <c r="N55" s="201">
        <v>0</v>
      </c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</row>
    <row r="56" spans="1:33">
      <c r="A56" s="207">
        <v>3.21</v>
      </c>
      <c r="B56" s="203" t="s">
        <v>309</v>
      </c>
      <c r="C56" s="204">
        <v>0</v>
      </c>
      <c r="D56" s="204">
        <v>0</v>
      </c>
      <c r="E56" s="204">
        <v>0</v>
      </c>
      <c r="F56" s="204">
        <v>0</v>
      </c>
      <c r="G56" s="204">
        <v>0</v>
      </c>
      <c r="H56" s="204">
        <v>0</v>
      </c>
      <c r="I56" s="204">
        <v>0</v>
      </c>
      <c r="J56" s="204">
        <v>0</v>
      </c>
      <c r="K56" s="204">
        <v>0</v>
      </c>
      <c r="L56" s="204">
        <v>0</v>
      </c>
      <c r="M56" s="232">
        <v>0</v>
      </c>
      <c r="N56" s="204">
        <v>0</v>
      </c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</row>
    <row r="57" spans="1:33">
      <c r="A57" s="193">
        <v>4</v>
      </c>
      <c r="B57" s="194" t="s">
        <v>3</v>
      </c>
      <c r="C57" s="195">
        <v>196880179</v>
      </c>
      <c r="D57" s="195">
        <v>3586628</v>
      </c>
      <c r="E57" s="195">
        <v>21031710</v>
      </c>
      <c r="F57" s="195">
        <v>329197</v>
      </c>
      <c r="G57" s="195">
        <v>816231</v>
      </c>
      <c r="H57" s="195">
        <v>2978493</v>
      </c>
      <c r="I57" s="195">
        <v>1608</v>
      </c>
      <c r="J57" s="195">
        <v>114594677</v>
      </c>
      <c r="K57" s="195">
        <v>1728951</v>
      </c>
      <c r="L57" s="195">
        <v>112865726</v>
      </c>
      <c r="M57" s="230">
        <v>103925347</v>
      </c>
      <c r="N57" s="195">
        <v>1557813</v>
      </c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</row>
    <row r="58" spans="1:33">
      <c r="A58" s="176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224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</row>
    <row r="59" spans="1:33" s="227" customFormat="1">
      <c r="A59" s="782" t="s">
        <v>344</v>
      </c>
      <c r="B59" s="782"/>
      <c r="C59" s="782"/>
      <c r="D59" s="226"/>
      <c r="E59" s="226"/>
      <c r="F59" s="226"/>
      <c r="G59" s="226"/>
      <c r="H59" s="226"/>
      <c r="I59" s="226"/>
      <c r="J59" s="226"/>
      <c r="K59" s="226"/>
      <c r="L59" s="226"/>
      <c r="M59" s="233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</row>
    <row r="60" spans="1:33" s="178" customFormat="1">
      <c r="A60" s="783"/>
      <c r="B60" s="783"/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</row>
    <row r="61" spans="1:33" s="178" customFormat="1">
      <c r="A61" s="176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234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</row>
    <row r="62" spans="1:33" s="227" customFormat="1">
      <c r="A62" s="782"/>
      <c r="B62" s="782"/>
      <c r="C62" s="782"/>
      <c r="D62" s="782"/>
      <c r="E62" s="782"/>
      <c r="F62" s="782"/>
      <c r="G62" s="782"/>
      <c r="H62" s="782"/>
      <c r="I62" s="226"/>
      <c r="J62" s="226"/>
      <c r="K62" s="226"/>
      <c r="L62" s="226"/>
      <c r="M62" s="233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</row>
  </sheetData>
  <mergeCells count="24">
    <mergeCell ref="A2:N2"/>
    <mergeCell ref="A3:N3"/>
    <mergeCell ref="A4:N4"/>
    <mergeCell ref="A8:A12"/>
    <mergeCell ref="B8:B12"/>
    <mergeCell ref="C8:C12"/>
    <mergeCell ref="D8:E10"/>
    <mergeCell ref="F8:F12"/>
    <mergeCell ref="G8:G12"/>
    <mergeCell ref="H8:I8"/>
    <mergeCell ref="J8:L8"/>
    <mergeCell ref="M8:M12"/>
    <mergeCell ref="N8:N12"/>
    <mergeCell ref="H9:H12"/>
    <mergeCell ref="I9:I12"/>
    <mergeCell ref="J9:J12"/>
    <mergeCell ref="K9:L10"/>
    <mergeCell ref="A62:H62"/>
    <mergeCell ref="D11:D12"/>
    <mergeCell ref="E11:E12"/>
    <mergeCell ref="K11:K12"/>
    <mergeCell ref="L11:L12"/>
    <mergeCell ref="A59:C59"/>
    <mergeCell ref="A60:N6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opLeftCell="F25" workbookViewId="0">
      <selection activeCell="R36" sqref="R36"/>
    </sheetView>
  </sheetViews>
  <sheetFormatPr defaultColWidth="9.109375" defaultRowHeight="14.4"/>
  <cols>
    <col min="1" max="1" width="9.33203125" style="184" bestFit="1" customWidth="1"/>
    <col min="2" max="2" width="35.6640625" style="184" customWidth="1"/>
    <col min="3" max="4" width="14.33203125" style="184" bestFit="1" customWidth="1"/>
    <col min="5" max="6" width="12.88671875" style="184" bestFit="1" customWidth="1"/>
    <col min="7" max="7" width="11.5546875" style="184" bestFit="1" customWidth="1"/>
    <col min="8" max="9" width="12.44140625" style="184" bestFit="1" customWidth="1"/>
    <col min="10" max="10" width="11.109375" style="184" bestFit="1" customWidth="1"/>
    <col min="11" max="11" width="12.44140625" style="184" bestFit="1" customWidth="1"/>
    <col min="12" max="12" width="13.88671875" style="184" bestFit="1" customWidth="1"/>
    <col min="13" max="13" width="12.44140625" style="184" bestFit="1" customWidth="1"/>
    <col min="14" max="16" width="11.88671875" style="184" bestFit="1" customWidth="1"/>
    <col min="17" max="17" width="13.88671875" style="215" bestFit="1" customWidth="1"/>
    <col min="18" max="18" width="9.88671875" style="184" bestFit="1" customWidth="1"/>
    <col min="19" max="19" width="9.109375" style="184"/>
    <col min="20" max="20" width="11" style="184" bestFit="1" customWidth="1"/>
    <col min="21" max="16384" width="9.109375" style="184"/>
  </cols>
  <sheetData>
    <row r="1" spans="1:36">
      <c r="A1" s="186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7"/>
      <c r="Q1" s="214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</row>
    <row r="2" spans="1:36">
      <c r="A2" s="783" t="s">
        <v>345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</row>
    <row r="3" spans="1:36">
      <c r="A3" s="783" t="s">
        <v>280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</row>
    <row r="4" spans="1:36">
      <c r="A4" s="793" t="s">
        <v>281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</row>
    <row r="5" spans="1:36">
      <c r="A5" s="183"/>
      <c r="B5" s="182"/>
      <c r="C5" s="182"/>
      <c r="D5" s="188"/>
      <c r="E5" s="188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235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</row>
    <row r="6" spans="1:36">
      <c r="A6" s="183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7"/>
      <c r="Q6" s="214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</row>
    <row r="7" spans="1:36">
      <c r="A7" s="191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236" t="s">
        <v>282</v>
      </c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</row>
    <row r="8" spans="1:36">
      <c r="A8" s="794" t="s">
        <v>346</v>
      </c>
      <c r="B8" s="794" t="s">
        <v>284</v>
      </c>
      <c r="C8" s="792" t="s">
        <v>347</v>
      </c>
      <c r="D8" s="792"/>
      <c r="E8" s="792"/>
      <c r="F8" s="792" t="s">
        <v>348</v>
      </c>
      <c r="G8" s="792"/>
      <c r="H8" s="792"/>
      <c r="I8" s="792" t="s">
        <v>349</v>
      </c>
      <c r="J8" s="792"/>
      <c r="K8" s="792"/>
      <c r="L8" s="792" t="s">
        <v>354</v>
      </c>
      <c r="M8" s="792" t="s">
        <v>355</v>
      </c>
      <c r="N8" s="792" t="s">
        <v>350</v>
      </c>
      <c r="O8" s="792"/>
      <c r="P8" s="792"/>
      <c r="Q8" s="795" t="s">
        <v>356</v>
      </c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</row>
    <row r="9" spans="1:36">
      <c r="A9" s="794"/>
      <c r="B9" s="794"/>
      <c r="C9" s="792"/>
      <c r="D9" s="792"/>
      <c r="E9" s="792"/>
      <c r="F9" s="792"/>
      <c r="G9" s="792"/>
      <c r="H9" s="792"/>
      <c r="I9" s="792"/>
      <c r="J9" s="792"/>
      <c r="K9" s="792"/>
      <c r="L9" s="792"/>
      <c r="M9" s="792"/>
      <c r="N9" s="792"/>
      <c r="O9" s="792"/>
      <c r="P9" s="792"/>
      <c r="Q9" s="795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</row>
    <row r="10" spans="1:36">
      <c r="A10" s="794"/>
      <c r="B10" s="794"/>
      <c r="C10" s="792"/>
      <c r="D10" s="792"/>
      <c r="E10" s="792"/>
      <c r="F10" s="792"/>
      <c r="G10" s="792"/>
      <c r="H10" s="792"/>
      <c r="I10" s="792"/>
      <c r="J10" s="792"/>
      <c r="K10" s="792"/>
      <c r="L10" s="792"/>
      <c r="M10" s="792"/>
      <c r="N10" s="792"/>
      <c r="O10" s="792"/>
      <c r="P10" s="792"/>
      <c r="Q10" s="795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</row>
    <row r="11" spans="1:36">
      <c r="A11" s="794"/>
      <c r="B11" s="794"/>
      <c r="C11" s="792"/>
      <c r="D11" s="792"/>
      <c r="E11" s="792"/>
      <c r="F11" s="792"/>
      <c r="G11" s="792"/>
      <c r="H11" s="792"/>
      <c r="I11" s="792"/>
      <c r="J11" s="792"/>
      <c r="K11" s="792"/>
      <c r="L11" s="792"/>
      <c r="M11" s="792"/>
      <c r="N11" s="792"/>
      <c r="O11" s="792"/>
      <c r="P11" s="792"/>
      <c r="Q11" s="795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</row>
    <row r="12" spans="1:36">
      <c r="A12" s="794"/>
      <c r="B12" s="794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2"/>
      <c r="P12" s="792"/>
      <c r="Q12" s="795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</row>
    <row r="13" spans="1:36">
      <c r="A13" s="794"/>
      <c r="B13" s="794"/>
      <c r="C13" s="794" t="s">
        <v>293</v>
      </c>
      <c r="D13" s="794" t="s">
        <v>351</v>
      </c>
      <c r="E13" s="794"/>
      <c r="F13" s="794" t="s">
        <v>293</v>
      </c>
      <c r="G13" s="794" t="s">
        <v>351</v>
      </c>
      <c r="H13" s="794"/>
      <c r="I13" s="792" t="s">
        <v>293</v>
      </c>
      <c r="J13" s="794" t="s">
        <v>351</v>
      </c>
      <c r="K13" s="794"/>
      <c r="L13" s="792"/>
      <c r="M13" s="792"/>
      <c r="N13" s="792"/>
      <c r="O13" s="792"/>
      <c r="P13" s="792"/>
      <c r="Q13" s="795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</row>
    <row r="14" spans="1:36">
      <c r="A14" s="794"/>
      <c r="B14" s="794"/>
      <c r="C14" s="794"/>
      <c r="D14" s="794"/>
      <c r="E14" s="794"/>
      <c r="F14" s="794"/>
      <c r="G14" s="794"/>
      <c r="H14" s="794"/>
      <c r="I14" s="792"/>
      <c r="J14" s="794"/>
      <c r="K14" s="794"/>
      <c r="L14" s="792"/>
      <c r="M14" s="792"/>
      <c r="N14" s="792" t="s">
        <v>293</v>
      </c>
      <c r="O14" s="794" t="s">
        <v>351</v>
      </c>
      <c r="P14" s="794"/>
      <c r="Q14" s="795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</row>
    <row r="15" spans="1:36">
      <c r="A15" s="794"/>
      <c r="B15" s="794"/>
      <c r="C15" s="794"/>
      <c r="D15" s="792" t="s">
        <v>357</v>
      </c>
      <c r="E15" s="792" t="s">
        <v>358</v>
      </c>
      <c r="F15" s="794"/>
      <c r="G15" s="792" t="s">
        <v>357</v>
      </c>
      <c r="H15" s="792" t="s">
        <v>358</v>
      </c>
      <c r="I15" s="792"/>
      <c r="J15" s="794" t="s">
        <v>352</v>
      </c>
      <c r="K15" s="794" t="s">
        <v>353</v>
      </c>
      <c r="L15" s="792"/>
      <c r="M15" s="792"/>
      <c r="N15" s="792"/>
      <c r="O15" s="792" t="s">
        <v>352</v>
      </c>
      <c r="P15" s="792" t="s">
        <v>353</v>
      </c>
      <c r="Q15" s="795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</row>
    <row r="16" spans="1:36">
      <c r="A16" s="794"/>
      <c r="B16" s="794"/>
      <c r="C16" s="794"/>
      <c r="D16" s="792"/>
      <c r="E16" s="792"/>
      <c r="F16" s="794"/>
      <c r="G16" s="792"/>
      <c r="H16" s="792"/>
      <c r="I16" s="792"/>
      <c r="J16" s="794"/>
      <c r="K16" s="794"/>
      <c r="L16" s="792"/>
      <c r="M16" s="792"/>
      <c r="N16" s="792"/>
      <c r="O16" s="792"/>
      <c r="P16" s="792"/>
      <c r="Q16" s="795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</row>
    <row r="17" spans="1:36">
      <c r="A17" s="181">
        <v>1</v>
      </c>
      <c r="B17" s="180">
        <v>2</v>
      </c>
      <c r="C17" s="180">
        <v>3</v>
      </c>
      <c r="D17" s="180">
        <v>4</v>
      </c>
      <c r="E17" s="180">
        <v>5</v>
      </c>
      <c r="F17" s="180">
        <v>6</v>
      </c>
      <c r="G17" s="180">
        <v>7</v>
      </c>
      <c r="H17" s="180">
        <v>8</v>
      </c>
      <c r="I17" s="180">
        <v>9</v>
      </c>
      <c r="J17" s="180">
        <v>10</v>
      </c>
      <c r="K17" s="180">
        <v>11</v>
      </c>
      <c r="L17" s="180">
        <v>12</v>
      </c>
      <c r="M17" s="180">
        <v>13</v>
      </c>
      <c r="N17" s="180">
        <v>14</v>
      </c>
      <c r="O17" s="180">
        <v>15</v>
      </c>
      <c r="P17" s="180">
        <v>16</v>
      </c>
      <c r="Q17" s="237">
        <v>17</v>
      </c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</row>
    <row r="18" spans="1:36">
      <c r="A18" s="193">
        <v>1</v>
      </c>
      <c r="B18" s="194" t="s">
        <v>299</v>
      </c>
      <c r="C18" s="195">
        <v>121007053</v>
      </c>
      <c r="D18" s="195">
        <v>110125793</v>
      </c>
      <c r="E18" s="195">
        <v>10881260</v>
      </c>
      <c r="F18" s="195">
        <v>1927653</v>
      </c>
      <c r="G18" s="195">
        <v>1926074</v>
      </c>
      <c r="H18" s="195">
        <v>1579</v>
      </c>
      <c r="I18" s="195">
        <v>3511247</v>
      </c>
      <c r="J18" s="195">
        <v>1942352</v>
      </c>
      <c r="K18" s="195">
        <v>1568895</v>
      </c>
      <c r="L18" s="195">
        <v>119423459</v>
      </c>
      <c r="M18" s="195">
        <v>7841743</v>
      </c>
      <c r="N18" s="195">
        <v>-2384124</v>
      </c>
      <c r="O18" s="195">
        <v>-2289606</v>
      </c>
      <c r="P18" s="195">
        <v>-94518</v>
      </c>
      <c r="Q18" s="230">
        <v>96428940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</row>
    <row r="19" spans="1:36" ht="41.4">
      <c r="A19" s="196">
        <v>1.1000000000000001</v>
      </c>
      <c r="B19" s="197" t="s">
        <v>300</v>
      </c>
      <c r="C19" s="198">
        <v>76720770</v>
      </c>
      <c r="D19" s="198">
        <v>66398962</v>
      </c>
      <c r="E19" s="198">
        <v>10321808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76720770</v>
      </c>
      <c r="M19" s="198">
        <v>4931318</v>
      </c>
      <c r="N19" s="198">
        <v>0</v>
      </c>
      <c r="O19" s="198">
        <v>0</v>
      </c>
      <c r="P19" s="198">
        <v>0</v>
      </c>
      <c r="Q19" s="231">
        <v>59744464</v>
      </c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</row>
    <row r="20" spans="1:36" ht="41.4">
      <c r="A20" s="199">
        <v>1.2</v>
      </c>
      <c r="B20" s="200" t="s">
        <v>301</v>
      </c>
      <c r="C20" s="201">
        <v>2378217</v>
      </c>
      <c r="D20" s="201">
        <v>2365262</v>
      </c>
      <c r="E20" s="201">
        <v>12955</v>
      </c>
      <c r="F20" s="201">
        <v>81453</v>
      </c>
      <c r="G20" s="201">
        <v>81453</v>
      </c>
      <c r="H20" s="201">
        <v>0</v>
      </c>
      <c r="I20" s="201">
        <v>319374</v>
      </c>
      <c r="J20" s="201">
        <v>107351</v>
      </c>
      <c r="K20" s="201">
        <v>212023</v>
      </c>
      <c r="L20" s="201">
        <v>2140296</v>
      </c>
      <c r="M20" s="201">
        <v>118601</v>
      </c>
      <c r="N20" s="201">
        <v>25839</v>
      </c>
      <c r="O20" s="201">
        <v>15326</v>
      </c>
      <c r="P20" s="201">
        <v>10513</v>
      </c>
      <c r="Q20" s="213">
        <v>1843350</v>
      </c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</row>
    <row r="21" spans="1:36">
      <c r="A21" s="199">
        <v>1.3</v>
      </c>
      <c r="B21" s="200" t="s">
        <v>302</v>
      </c>
      <c r="C21" s="201">
        <v>59451</v>
      </c>
      <c r="D21" s="201">
        <v>59451</v>
      </c>
      <c r="E21" s="201">
        <v>0</v>
      </c>
      <c r="F21" s="201">
        <v>0</v>
      </c>
      <c r="G21" s="201">
        <v>0</v>
      </c>
      <c r="H21" s="201">
        <v>0</v>
      </c>
      <c r="I21" s="201">
        <v>0</v>
      </c>
      <c r="J21" s="201">
        <v>0</v>
      </c>
      <c r="K21" s="201">
        <v>0</v>
      </c>
      <c r="L21" s="201">
        <v>59451</v>
      </c>
      <c r="M21" s="201">
        <v>-173958</v>
      </c>
      <c r="N21" s="201">
        <v>0</v>
      </c>
      <c r="O21" s="201">
        <v>0</v>
      </c>
      <c r="P21" s="201">
        <v>0</v>
      </c>
      <c r="Q21" s="213">
        <v>46289</v>
      </c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</row>
    <row r="22" spans="1:36" ht="41.4">
      <c r="A22" s="199">
        <v>1.4</v>
      </c>
      <c r="B22" s="200" t="s">
        <v>303</v>
      </c>
      <c r="C22" s="201">
        <v>52131</v>
      </c>
      <c r="D22" s="201">
        <v>52131</v>
      </c>
      <c r="E22" s="201">
        <v>0</v>
      </c>
      <c r="F22" s="201">
        <v>0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52131</v>
      </c>
      <c r="M22" s="201">
        <v>1278</v>
      </c>
      <c r="N22" s="201">
        <v>0</v>
      </c>
      <c r="O22" s="201">
        <v>0</v>
      </c>
      <c r="P22" s="201">
        <v>0</v>
      </c>
      <c r="Q22" s="213">
        <v>50284</v>
      </c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</row>
    <row r="23" spans="1:36">
      <c r="A23" s="199">
        <v>1.5</v>
      </c>
      <c r="B23" s="200" t="s">
        <v>304</v>
      </c>
      <c r="C23" s="201">
        <v>1558945</v>
      </c>
      <c r="D23" s="201">
        <v>1541388</v>
      </c>
      <c r="E23" s="201">
        <v>17557</v>
      </c>
      <c r="F23" s="201">
        <v>312</v>
      </c>
      <c r="G23" s="201">
        <v>312</v>
      </c>
      <c r="H23" s="201">
        <v>0</v>
      </c>
      <c r="I23" s="201">
        <v>312</v>
      </c>
      <c r="J23" s="201">
        <v>312</v>
      </c>
      <c r="K23" s="201">
        <v>0</v>
      </c>
      <c r="L23" s="201">
        <v>1558945</v>
      </c>
      <c r="M23" s="201">
        <v>5115</v>
      </c>
      <c r="N23" s="201">
        <v>276</v>
      </c>
      <c r="O23" s="201">
        <v>276</v>
      </c>
      <c r="P23" s="201">
        <v>0</v>
      </c>
      <c r="Q23" s="213">
        <v>1524134</v>
      </c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</row>
    <row r="24" spans="1:36" ht="41.4">
      <c r="A24" s="199">
        <v>1.6</v>
      </c>
      <c r="B24" s="200" t="s">
        <v>305</v>
      </c>
      <c r="C24" s="201">
        <v>33770</v>
      </c>
      <c r="D24" s="201">
        <v>33770</v>
      </c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0</v>
      </c>
      <c r="L24" s="201">
        <v>33770</v>
      </c>
      <c r="M24" s="201">
        <v>1659</v>
      </c>
      <c r="N24" s="201">
        <v>0</v>
      </c>
      <c r="O24" s="201">
        <v>0</v>
      </c>
      <c r="P24" s="201">
        <v>0</v>
      </c>
      <c r="Q24" s="213">
        <v>30880</v>
      </c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</row>
    <row r="25" spans="1:36">
      <c r="A25" s="199">
        <v>1.7</v>
      </c>
      <c r="B25" s="200" t="s">
        <v>306</v>
      </c>
      <c r="C25" s="201">
        <v>2493709</v>
      </c>
      <c r="D25" s="201">
        <v>2492822</v>
      </c>
      <c r="E25" s="201">
        <v>887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2493709</v>
      </c>
      <c r="M25" s="201">
        <v>31775</v>
      </c>
      <c r="N25" s="201">
        <v>0</v>
      </c>
      <c r="O25" s="201">
        <v>0</v>
      </c>
      <c r="P25" s="201">
        <v>0</v>
      </c>
      <c r="Q25" s="213">
        <v>2453933</v>
      </c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</row>
    <row r="26" spans="1:36" ht="69">
      <c r="A26" s="199">
        <v>1.8</v>
      </c>
      <c r="B26" s="200" t="s">
        <v>307</v>
      </c>
      <c r="C26" s="201">
        <v>580351</v>
      </c>
      <c r="D26" s="201">
        <v>576335</v>
      </c>
      <c r="E26" s="201">
        <v>4016</v>
      </c>
      <c r="F26" s="201">
        <v>6427</v>
      </c>
      <c r="G26" s="201">
        <v>6427</v>
      </c>
      <c r="H26" s="201">
        <v>0</v>
      </c>
      <c r="I26" s="201">
        <v>6688</v>
      </c>
      <c r="J26" s="201">
        <v>6688</v>
      </c>
      <c r="K26" s="201">
        <v>0</v>
      </c>
      <c r="L26" s="201">
        <v>580090</v>
      </c>
      <c r="M26" s="201">
        <v>-13583</v>
      </c>
      <c r="N26" s="201">
        <v>462</v>
      </c>
      <c r="O26" s="201">
        <v>462</v>
      </c>
      <c r="P26" s="201">
        <v>0</v>
      </c>
      <c r="Q26" s="213">
        <v>588794</v>
      </c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</row>
    <row r="27" spans="1:36" ht="55.2">
      <c r="A27" s="199">
        <v>1.9</v>
      </c>
      <c r="B27" s="200" t="s">
        <v>308</v>
      </c>
      <c r="C27" s="201">
        <v>37129709</v>
      </c>
      <c r="D27" s="201">
        <v>36605672</v>
      </c>
      <c r="E27" s="201">
        <v>524037</v>
      </c>
      <c r="F27" s="201">
        <v>1839461</v>
      </c>
      <c r="G27" s="201">
        <v>1837882</v>
      </c>
      <c r="H27" s="201">
        <v>1579</v>
      </c>
      <c r="I27" s="201">
        <v>3184873</v>
      </c>
      <c r="J27" s="201">
        <v>1828001</v>
      </c>
      <c r="K27" s="201">
        <v>1356872</v>
      </c>
      <c r="L27" s="201">
        <v>35784297</v>
      </c>
      <c r="M27" s="201">
        <v>2977102</v>
      </c>
      <c r="N27" s="201">
        <v>-2410659</v>
      </c>
      <c r="O27" s="201">
        <v>-2305628</v>
      </c>
      <c r="P27" s="201">
        <v>-105031</v>
      </c>
      <c r="Q27" s="213">
        <v>30111720</v>
      </c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</row>
    <row r="28" spans="1:36">
      <c r="A28" s="202">
        <v>1.1000000000000001</v>
      </c>
      <c r="B28" s="203" t="s">
        <v>309</v>
      </c>
      <c r="C28" s="204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-37564</v>
      </c>
      <c r="N28" s="204">
        <v>-42</v>
      </c>
      <c r="O28" s="204">
        <v>-42</v>
      </c>
      <c r="P28" s="204">
        <v>0</v>
      </c>
      <c r="Q28" s="232">
        <v>35092</v>
      </c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</row>
    <row r="29" spans="1:36">
      <c r="A29" s="193">
        <v>2</v>
      </c>
      <c r="B29" s="194" t="s">
        <v>310</v>
      </c>
      <c r="C29" s="195">
        <v>199797167</v>
      </c>
      <c r="D29" s="195">
        <v>196916952</v>
      </c>
      <c r="E29" s="195">
        <v>2880215</v>
      </c>
      <c r="F29" s="195">
        <v>6198160</v>
      </c>
      <c r="G29" s="195">
        <v>6151283</v>
      </c>
      <c r="H29" s="195">
        <v>46877</v>
      </c>
      <c r="I29" s="195">
        <v>12113724</v>
      </c>
      <c r="J29" s="195">
        <v>5558345</v>
      </c>
      <c r="K29" s="195">
        <v>6555379</v>
      </c>
      <c r="L29" s="195">
        <v>193881603</v>
      </c>
      <c r="M29" s="195">
        <v>8123552</v>
      </c>
      <c r="N29" s="195">
        <v>4530265</v>
      </c>
      <c r="O29" s="195">
        <v>1125815</v>
      </c>
      <c r="P29" s="195">
        <v>3404450</v>
      </c>
      <c r="Q29" s="230">
        <v>171923835</v>
      </c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</row>
    <row r="30" spans="1:36">
      <c r="A30" s="196">
        <v>2.1</v>
      </c>
      <c r="B30" s="197" t="s">
        <v>311</v>
      </c>
      <c r="C30" s="198">
        <v>76910124</v>
      </c>
      <c r="D30" s="198">
        <v>76358020</v>
      </c>
      <c r="E30" s="198">
        <v>552104</v>
      </c>
      <c r="F30" s="198">
        <v>8352</v>
      </c>
      <c r="G30" s="198">
        <v>1425</v>
      </c>
      <c r="H30" s="198">
        <v>6927</v>
      </c>
      <c r="I30" s="198">
        <v>403415</v>
      </c>
      <c r="J30" s="198">
        <v>-7854</v>
      </c>
      <c r="K30" s="198">
        <v>411269</v>
      </c>
      <c r="L30" s="198">
        <v>76515061</v>
      </c>
      <c r="M30" s="198">
        <v>0</v>
      </c>
      <c r="N30" s="198">
        <v>0</v>
      </c>
      <c r="O30" s="198">
        <v>0</v>
      </c>
      <c r="P30" s="198">
        <v>0</v>
      </c>
      <c r="Q30" s="231">
        <v>69538807</v>
      </c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</row>
    <row r="31" spans="1:36" ht="27.6">
      <c r="A31" s="199">
        <v>2.2000000000000002</v>
      </c>
      <c r="B31" s="200" t="s">
        <v>312</v>
      </c>
      <c r="C31" s="201">
        <v>71351736</v>
      </c>
      <c r="D31" s="201">
        <v>71278506</v>
      </c>
      <c r="E31" s="201">
        <v>73230</v>
      </c>
      <c r="F31" s="201">
        <v>0</v>
      </c>
      <c r="G31" s="201">
        <v>0</v>
      </c>
      <c r="H31" s="201">
        <v>0</v>
      </c>
      <c r="I31" s="201">
        <v>134</v>
      </c>
      <c r="J31" s="201">
        <v>0</v>
      </c>
      <c r="K31" s="201">
        <v>134</v>
      </c>
      <c r="L31" s="201">
        <v>71351602</v>
      </c>
      <c r="M31" s="201">
        <v>0</v>
      </c>
      <c r="N31" s="201">
        <v>0</v>
      </c>
      <c r="O31" s="201">
        <v>0</v>
      </c>
      <c r="P31" s="201">
        <v>0</v>
      </c>
      <c r="Q31" s="213">
        <v>61673169</v>
      </c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</row>
    <row r="32" spans="1:36">
      <c r="A32" s="205" t="s">
        <v>313</v>
      </c>
      <c r="B32" s="200" t="s">
        <v>314</v>
      </c>
      <c r="C32" s="201">
        <v>65336414</v>
      </c>
      <c r="D32" s="201">
        <v>65293910</v>
      </c>
      <c r="E32" s="201">
        <v>42504</v>
      </c>
      <c r="F32" s="201">
        <v>0</v>
      </c>
      <c r="G32" s="201">
        <v>0</v>
      </c>
      <c r="H32" s="201">
        <v>0</v>
      </c>
      <c r="I32" s="201">
        <v>0</v>
      </c>
      <c r="J32" s="201">
        <v>0</v>
      </c>
      <c r="K32" s="201">
        <v>0</v>
      </c>
      <c r="L32" s="201">
        <v>65336414</v>
      </c>
      <c r="M32" s="201">
        <v>0</v>
      </c>
      <c r="N32" s="201">
        <v>0</v>
      </c>
      <c r="O32" s="201">
        <v>0</v>
      </c>
      <c r="P32" s="201">
        <v>0</v>
      </c>
      <c r="Q32" s="213">
        <v>56175610</v>
      </c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</row>
    <row r="33" spans="1:36">
      <c r="A33" s="205" t="s">
        <v>315</v>
      </c>
      <c r="B33" s="200" t="s">
        <v>316</v>
      </c>
      <c r="C33" s="201">
        <v>4756810</v>
      </c>
      <c r="D33" s="201">
        <v>4728332</v>
      </c>
      <c r="E33" s="201">
        <v>28478</v>
      </c>
      <c r="F33" s="201">
        <v>0</v>
      </c>
      <c r="G33" s="201">
        <v>0</v>
      </c>
      <c r="H33" s="201">
        <v>0</v>
      </c>
      <c r="I33" s="201">
        <v>0</v>
      </c>
      <c r="J33" s="201">
        <v>0</v>
      </c>
      <c r="K33" s="201">
        <v>0</v>
      </c>
      <c r="L33" s="201">
        <v>4756810</v>
      </c>
      <c r="M33" s="201">
        <v>0</v>
      </c>
      <c r="N33" s="201">
        <v>0</v>
      </c>
      <c r="O33" s="201">
        <v>0</v>
      </c>
      <c r="P33" s="201">
        <v>0</v>
      </c>
      <c r="Q33" s="213">
        <v>4618801</v>
      </c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</row>
    <row r="34" spans="1:36" ht="27.6">
      <c r="A34" s="205" t="s">
        <v>317</v>
      </c>
      <c r="B34" s="200" t="s">
        <v>318</v>
      </c>
      <c r="C34" s="201">
        <v>1258512</v>
      </c>
      <c r="D34" s="201">
        <v>1256264</v>
      </c>
      <c r="E34" s="201">
        <v>2248</v>
      </c>
      <c r="F34" s="201">
        <v>0</v>
      </c>
      <c r="G34" s="201">
        <v>0</v>
      </c>
      <c r="H34" s="201">
        <v>0</v>
      </c>
      <c r="I34" s="201">
        <v>134</v>
      </c>
      <c r="J34" s="201">
        <v>0</v>
      </c>
      <c r="K34" s="201">
        <v>134</v>
      </c>
      <c r="L34" s="201">
        <v>1258378</v>
      </c>
      <c r="M34" s="201">
        <v>0</v>
      </c>
      <c r="N34" s="201">
        <v>0</v>
      </c>
      <c r="O34" s="201">
        <v>0</v>
      </c>
      <c r="P34" s="201">
        <v>0</v>
      </c>
      <c r="Q34" s="213">
        <v>878758</v>
      </c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</row>
    <row r="35" spans="1:36">
      <c r="A35" s="199">
        <v>2.2999999999999998</v>
      </c>
      <c r="B35" s="200" t="s">
        <v>319</v>
      </c>
      <c r="C35" s="201">
        <v>19714375</v>
      </c>
      <c r="D35" s="201">
        <v>19425216</v>
      </c>
      <c r="E35" s="201">
        <v>289159</v>
      </c>
      <c r="F35" s="201">
        <v>3849111</v>
      </c>
      <c r="G35" s="201">
        <v>3838236</v>
      </c>
      <c r="H35" s="201">
        <v>10875</v>
      </c>
      <c r="I35" s="201">
        <v>9044539</v>
      </c>
      <c r="J35" s="201">
        <v>3269643</v>
      </c>
      <c r="K35" s="201">
        <v>5774896</v>
      </c>
      <c r="L35" s="201">
        <v>14518947</v>
      </c>
      <c r="M35" s="201">
        <v>8131705</v>
      </c>
      <c r="N35" s="201">
        <v>4578732</v>
      </c>
      <c r="O35" s="201">
        <v>1147999</v>
      </c>
      <c r="P35" s="201">
        <v>3430733</v>
      </c>
      <c r="Q35" s="213">
        <v>9643471</v>
      </c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</row>
    <row r="36" spans="1:36" s="215" customFormat="1" ht="27.6">
      <c r="A36" s="211">
        <v>2.4</v>
      </c>
      <c r="B36" s="212" t="s">
        <v>320</v>
      </c>
      <c r="C36" s="213">
        <v>31820932</v>
      </c>
      <c r="D36" s="213">
        <v>29855210</v>
      </c>
      <c r="E36" s="213">
        <v>1965722</v>
      </c>
      <c r="F36" s="213">
        <v>2340697</v>
      </c>
      <c r="G36" s="213">
        <v>2311622</v>
      </c>
      <c r="H36" s="213">
        <v>29075</v>
      </c>
      <c r="I36" s="213">
        <v>2665636</v>
      </c>
      <c r="J36" s="213">
        <v>2296556</v>
      </c>
      <c r="K36" s="213">
        <v>369080</v>
      </c>
      <c r="L36" s="213">
        <v>31495993</v>
      </c>
      <c r="M36" s="213">
        <v>-8153</v>
      </c>
      <c r="N36" s="213">
        <v>-48467</v>
      </c>
      <c r="O36" s="213">
        <v>-22184</v>
      </c>
      <c r="P36" s="213">
        <v>-26283</v>
      </c>
      <c r="Q36" s="213">
        <v>31068388</v>
      </c>
      <c r="R36" s="240">
        <f>Q36-выплаты!M32</f>
        <v>6992940</v>
      </c>
      <c r="S36" s="214"/>
      <c r="T36" s="240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</row>
    <row r="37" spans="1:36">
      <c r="A37" s="206" t="s">
        <v>321</v>
      </c>
      <c r="B37" s="200" t="s">
        <v>322</v>
      </c>
      <c r="C37" s="204">
        <v>3401621</v>
      </c>
      <c r="D37" s="204">
        <v>3270822</v>
      </c>
      <c r="E37" s="204">
        <v>130799</v>
      </c>
      <c r="F37" s="204">
        <v>18456</v>
      </c>
      <c r="G37" s="204">
        <v>0</v>
      </c>
      <c r="H37" s="204">
        <v>18456</v>
      </c>
      <c r="I37" s="204">
        <v>12744</v>
      </c>
      <c r="J37" s="204">
        <v>0</v>
      </c>
      <c r="K37" s="204">
        <v>12744</v>
      </c>
      <c r="L37" s="204">
        <v>3407333</v>
      </c>
      <c r="M37" s="204">
        <v>151813</v>
      </c>
      <c r="N37" s="204">
        <v>6094</v>
      </c>
      <c r="O37" s="204">
        <v>0</v>
      </c>
      <c r="P37" s="204">
        <v>6094</v>
      </c>
      <c r="Q37" s="232">
        <v>3132768</v>
      </c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</row>
    <row r="38" spans="1:36">
      <c r="A38" s="207">
        <v>2.5</v>
      </c>
      <c r="B38" s="203" t="s">
        <v>309</v>
      </c>
      <c r="C38" s="204">
        <v>0</v>
      </c>
      <c r="D38" s="204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32">
        <v>0</v>
      </c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</row>
    <row r="39" spans="1:36" ht="27.6">
      <c r="A39" s="193">
        <v>3</v>
      </c>
      <c r="B39" s="194" t="s">
        <v>323</v>
      </c>
      <c r="C39" s="195">
        <v>147374467</v>
      </c>
      <c r="D39" s="195">
        <v>136890360</v>
      </c>
      <c r="E39" s="195">
        <v>10484107</v>
      </c>
      <c r="F39" s="195">
        <v>32207768</v>
      </c>
      <c r="G39" s="195">
        <v>1506881</v>
      </c>
      <c r="H39" s="195">
        <v>30700887</v>
      </c>
      <c r="I39" s="195">
        <v>70081007</v>
      </c>
      <c r="J39" s="195">
        <v>1481321</v>
      </c>
      <c r="K39" s="195">
        <v>68599686</v>
      </c>
      <c r="L39" s="195">
        <v>109501228</v>
      </c>
      <c r="M39" s="195">
        <v>13727186</v>
      </c>
      <c r="N39" s="195">
        <v>103201</v>
      </c>
      <c r="O39" s="195">
        <v>1528518</v>
      </c>
      <c r="P39" s="195">
        <v>-1425317</v>
      </c>
      <c r="Q39" s="230">
        <v>90837053</v>
      </c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</row>
    <row r="40" spans="1:36" ht="27.6">
      <c r="A40" s="196">
        <v>3.1</v>
      </c>
      <c r="B40" s="197" t="s">
        <v>324</v>
      </c>
      <c r="C40" s="198">
        <v>26249843</v>
      </c>
      <c r="D40" s="198">
        <v>25954258</v>
      </c>
      <c r="E40" s="198">
        <v>295585</v>
      </c>
      <c r="F40" s="198">
        <v>199947</v>
      </c>
      <c r="G40" s="198">
        <v>159445</v>
      </c>
      <c r="H40" s="198">
        <v>40502</v>
      </c>
      <c r="I40" s="198">
        <v>1111849</v>
      </c>
      <c r="J40" s="198">
        <v>162810</v>
      </c>
      <c r="K40" s="198">
        <v>949039</v>
      </c>
      <c r="L40" s="198">
        <v>25337940</v>
      </c>
      <c r="M40" s="198">
        <v>3424302</v>
      </c>
      <c r="N40" s="198">
        <v>149616</v>
      </c>
      <c r="O40" s="198">
        <v>21428</v>
      </c>
      <c r="P40" s="198">
        <v>128188</v>
      </c>
      <c r="Q40" s="231">
        <v>20970900</v>
      </c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</row>
    <row r="41" spans="1:36" ht="27.6">
      <c r="A41" s="199">
        <v>3.2</v>
      </c>
      <c r="B41" s="200" t="s">
        <v>325</v>
      </c>
      <c r="C41" s="201">
        <v>986220</v>
      </c>
      <c r="D41" s="201">
        <v>986141</v>
      </c>
      <c r="E41" s="201">
        <v>79</v>
      </c>
      <c r="F41" s="201">
        <v>57175</v>
      </c>
      <c r="G41" s="201">
        <v>57175</v>
      </c>
      <c r="H41" s="201">
        <v>0</v>
      </c>
      <c r="I41" s="201">
        <v>224293</v>
      </c>
      <c r="J41" s="201">
        <v>47370</v>
      </c>
      <c r="K41" s="201">
        <v>176923</v>
      </c>
      <c r="L41" s="201">
        <v>819102</v>
      </c>
      <c r="M41" s="201">
        <v>118301</v>
      </c>
      <c r="N41" s="201">
        <v>-7182</v>
      </c>
      <c r="O41" s="201">
        <v>2053</v>
      </c>
      <c r="P41" s="201">
        <v>-9235</v>
      </c>
      <c r="Q41" s="213">
        <v>675169</v>
      </c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</row>
    <row r="42" spans="1:36">
      <c r="A42" s="199">
        <v>3.3</v>
      </c>
      <c r="B42" s="200" t="s">
        <v>326</v>
      </c>
      <c r="C42" s="201">
        <v>3493181</v>
      </c>
      <c r="D42" s="201">
        <v>3467389</v>
      </c>
      <c r="E42" s="201">
        <v>25792</v>
      </c>
      <c r="F42" s="201">
        <v>691811</v>
      </c>
      <c r="G42" s="201">
        <v>524</v>
      </c>
      <c r="H42" s="201">
        <v>691287</v>
      </c>
      <c r="I42" s="201">
        <v>2856753</v>
      </c>
      <c r="J42" s="201">
        <v>524</v>
      </c>
      <c r="K42" s="201">
        <v>2856229</v>
      </c>
      <c r="L42" s="201">
        <v>1328239</v>
      </c>
      <c r="M42" s="201">
        <v>588522</v>
      </c>
      <c r="N42" s="201">
        <v>383256</v>
      </c>
      <c r="O42" s="201">
        <v>8175</v>
      </c>
      <c r="P42" s="201">
        <v>375081</v>
      </c>
      <c r="Q42" s="213">
        <v>1032497</v>
      </c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</row>
    <row r="43" spans="1:36">
      <c r="A43" s="199">
        <v>3.4</v>
      </c>
      <c r="B43" s="200" t="s">
        <v>327</v>
      </c>
      <c r="C43" s="201">
        <v>2059558</v>
      </c>
      <c r="D43" s="201">
        <v>1585880</v>
      </c>
      <c r="E43" s="201">
        <v>473678</v>
      </c>
      <c r="F43" s="201">
        <v>296528</v>
      </c>
      <c r="G43" s="201">
        <v>6852</v>
      </c>
      <c r="H43" s="201">
        <v>289676</v>
      </c>
      <c r="I43" s="201">
        <v>1647568</v>
      </c>
      <c r="J43" s="201">
        <v>6265</v>
      </c>
      <c r="K43" s="201">
        <v>1641303</v>
      </c>
      <c r="L43" s="201">
        <v>708518</v>
      </c>
      <c r="M43" s="201">
        <v>37950</v>
      </c>
      <c r="N43" s="201">
        <v>-1016</v>
      </c>
      <c r="O43" s="201">
        <v>-2088</v>
      </c>
      <c r="P43" s="201">
        <v>1072</v>
      </c>
      <c r="Q43" s="213">
        <v>553385</v>
      </c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</row>
    <row r="44" spans="1:36">
      <c r="A44" s="199">
        <v>3.5</v>
      </c>
      <c r="B44" s="200" t="s">
        <v>328</v>
      </c>
      <c r="C44" s="201">
        <v>665950</v>
      </c>
      <c r="D44" s="201">
        <v>665950</v>
      </c>
      <c r="E44" s="201">
        <v>0</v>
      </c>
      <c r="F44" s="201">
        <v>709296</v>
      </c>
      <c r="G44" s="201">
        <v>0</v>
      </c>
      <c r="H44" s="201">
        <v>709296</v>
      </c>
      <c r="I44" s="201">
        <v>599263</v>
      </c>
      <c r="J44" s="201">
        <v>0</v>
      </c>
      <c r="K44" s="201">
        <v>599263</v>
      </c>
      <c r="L44" s="201">
        <v>775983</v>
      </c>
      <c r="M44" s="201">
        <v>449373</v>
      </c>
      <c r="N44" s="201">
        <v>410738</v>
      </c>
      <c r="O44" s="201">
        <v>0</v>
      </c>
      <c r="P44" s="201">
        <v>410738</v>
      </c>
      <c r="Q44" s="213">
        <v>737348</v>
      </c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</row>
    <row r="45" spans="1:36">
      <c r="A45" s="199">
        <v>3.6</v>
      </c>
      <c r="B45" s="200" t="s">
        <v>329</v>
      </c>
      <c r="C45" s="201">
        <v>6803306</v>
      </c>
      <c r="D45" s="201">
        <v>6696356</v>
      </c>
      <c r="E45" s="201">
        <v>106950</v>
      </c>
      <c r="F45" s="201">
        <v>89346</v>
      </c>
      <c r="G45" s="201">
        <v>39859</v>
      </c>
      <c r="H45" s="201">
        <v>49487</v>
      </c>
      <c r="I45" s="201">
        <v>4388912</v>
      </c>
      <c r="J45" s="201">
        <v>39886</v>
      </c>
      <c r="K45" s="201">
        <v>4349026</v>
      </c>
      <c r="L45" s="201">
        <v>2503740</v>
      </c>
      <c r="M45" s="201">
        <v>749624</v>
      </c>
      <c r="N45" s="201">
        <v>702412</v>
      </c>
      <c r="O45" s="201">
        <v>-339</v>
      </c>
      <c r="P45" s="201">
        <v>702751</v>
      </c>
      <c r="Q45" s="213">
        <v>1840365</v>
      </c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</row>
    <row r="46" spans="1:36" ht="41.4">
      <c r="A46" s="199">
        <v>3.7</v>
      </c>
      <c r="B46" s="200" t="s">
        <v>330</v>
      </c>
      <c r="C46" s="201">
        <v>65881528</v>
      </c>
      <c r="D46" s="201">
        <v>58627367</v>
      </c>
      <c r="E46" s="201">
        <v>7254161</v>
      </c>
      <c r="F46" s="201">
        <v>29217973</v>
      </c>
      <c r="G46" s="201">
        <v>608148</v>
      </c>
      <c r="H46" s="201">
        <v>28609825</v>
      </c>
      <c r="I46" s="201">
        <v>39975009</v>
      </c>
      <c r="J46" s="201">
        <v>554359</v>
      </c>
      <c r="K46" s="201">
        <v>39420650</v>
      </c>
      <c r="L46" s="201">
        <v>55124492</v>
      </c>
      <c r="M46" s="201">
        <v>5774998</v>
      </c>
      <c r="N46" s="201">
        <v>-320715</v>
      </c>
      <c r="O46" s="201">
        <v>114783</v>
      </c>
      <c r="P46" s="201">
        <v>-435498</v>
      </c>
      <c r="Q46" s="213">
        <v>46966412</v>
      </c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</row>
    <row r="47" spans="1:36" ht="41.4">
      <c r="A47" s="199">
        <v>3.8</v>
      </c>
      <c r="B47" s="200" t="s">
        <v>331</v>
      </c>
      <c r="C47" s="201">
        <v>894787</v>
      </c>
      <c r="D47" s="201">
        <v>824814</v>
      </c>
      <c r="E47" s="201">
        <v>69973</v>
      </c>
      <c r="F47" s="201">
        <v>25196</v>
      </c>
      <c r="G47" s="201">
        <v>13460</v>
      </c>
      <c r="H47" s="201">
        <v>11736</v>
      </c>
      <c r="I47" s="201">
        <v>212597</v>
      </c>
      <c r="J47" s="201">
        <v>16836</v>
      </c>
      <c r="K47" s="201">
        <v>195761</v>
      </c>
      <c r="L47" s="201">
        <v>707386</v>
      </c>
      <c r="M47" s="201">
        <v>93532</v>
      </c>
      <c r="N47" s="201">
        <v>59532</v>
      </c>
      <c r="O47" s="201">
        <v>-3497</v>
      </c>
      <c r="P47" s="201">
        <v>63029</v>
      </c>
      <c r="Q47" s="213">
        <v>649183</v>
      </c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</row>
    <row r="48" spans="1:36" ht="41.4">
      <c r="A48" s="199">
        <v>3.9</v>
      </c>
      <c r="B48" s="200" t="s">
        <v>332</v>
      </c>
      <c r="C48" s="201">
        <v>2056606</v>
      </c>
      <c r="D48" s="201">
        <v>2028750</v>
      </c>
      <c r="E48" s="201">
        <v>27856</v>
      </c>
      <c r="F48" s="201">
        <v>17767</v>
      </c>
      <c r="G48" s="201">
        <v>1328</v>
      </c>
      <c r="H48" s="201">
        <v>16439</v>
      </c>
      <c r="I48" s="201">
        <v>1720984</v>
      </c>
      <c r="J48" s="201">
        <v>1365</v>
      </c>
      <c r="K48" s="201">
        <v>1719619</v>
      </c>
      <c r="L48" s="201">
        <v>353389</v>
      </c>
      <c r="M48" s="201">
        <v>380505</v>
      </c>
      <c r="N48" s="201">
        <v>353175</v>
      </c>
      <c r="O48" s="201">
        <v>8905</v>
      </c>
      <c r="P48" s="201">
        <v>344270</v>
      </c>
      <c r="Q48" s="213">
        <v>194070</v>
      </c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</row>
    <row r="49" spans="1:36" ht="41.4">
      <c r="A49" s="208">
        <v>3.1</v>
      </c>
      <c r="B49" s="200" t="s">
        <v>333</v>
      </c>
      <c r="C49" s="201">
        <v>851276</v>
      </c>
      <c r="D49" s="201">
        <v>770490</v>
      </c>
      <c r="E49" s="201">
        <v>80786</v>
      </c>
      <c r="F49" s="201">
        <v>6423</v>
      </c>
      <c r="G49" s="201">
        <v>6041</v>
      </c>
      <c r="H49" s="201">
        <v>382</v>
      </c>
      <c r="I49" s="201">
        <v>709645</v>
      </c>
      <c r="J49" s="201">
        <v>6042</v>
      </c>
      <c r="K49" s="201">
        <v>703603</v>
      </c>
      <c r="L49" s="201">
        <v>148054</v>
      </c>
      <c r="M49" s="201">
        <v>27705</v>
      </c>
      <c r="N49" s="201">
        <v>10607</v>
      </c>
      <c r="O49" s="201">
        <v>-14879</v>
      </c>
      <c r="P49" s="201">
        <v>25486</v>
      </c>
      <c r="Q49" s="213">
        <v>130639</v>
      </c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</row>
    <row r="50" spans="1:36" ht="41.4">
      <c r="A50" s="199">
        <v>3.11</v>
      </c>
      <c r="B50" s="200" t="s">
        <v>334</v>
      </c>
      <c r="C50" s="201">
        <v>25179</v>
      </c>
      <c r="D50" s="201">
        <v>25179</v>
      </c>
      <c r="E50" s="201">
        <v>0</v>
      </c>
      <c r="F50" s="201">
        <v>0</v>
      </c>
      <c r="G50" s="201">
        <v>0</v>
      </c>
      <c r="H50" s="201">
        <v>0</v>
      </c>
      <c r="I50" s="201">
        <v>19716</v>
      </c>
      <c r="J50" s="201">
        <v>0</v>
      </c>
      <c r="K50" s="201">
        <v>19716</v>
      </c>
      <c r="L50" s="201">
        <v>5463</v>
      </c>
      <c r="M50" s="201">
        <v>17013</v>
      </c>
      <c r="N50" s="201">
        <v>14360</v>
      </c>
      <c r="O50" s="201">
        <v>0</v>
      </c>
      <c r="P50" s="201">
        <v>14360</v>
      </c>
      <c r="Q50" s="213">
        <v>2810</v>
      </c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</row>
    <row r="51" spans="1:36" ht="27.6">
      <c r="A51" s="199">
        <v>3.12</v>
      </c>
      <c r="B51" s="200" t="s">
        <v>335</v>
      </c>
      <c r="C51" s="201">
        <v>4866534</v>
      </c>
      <c r="D51" s="201">
        <v>4740297</v>
      </c>
      <c r="E51" s="201">
        <v>126237</v>
      </c>
      <c r="F51" s="201">
        <v>23108</v>
      </c>
      <c r="G51" s="201">
        <v>23108</v>
      </c>
      <c r="H51" s="201">
        <v>0</v>
      </c>
      <c r="I51" s="201">
        <v>3315023</v>
      </c>
      <c r="J51" s="201">
        <v>34999</v>
      </c>
      <c r="K51" s="201">
        <v>3280024</v>
      </c>
      <c r="L51" s="201">
        <v>1574619</v>
      </c>
      <c r="M51" s="201">
        <v>1660386</v>
      </c>
      <c r="N51" s="201">
        <v>989115</v>
      </c>
      <c r="O51" s="201">
        <v>18150</v>
      </c>
      <c r="P51" s="201">
        <v>970965</v>
      </c>
      <c r="Q51" s="213">
        <v>809090</v>
      </c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</row>
    <row r="52" spans="1:36" ht="55.2">
      <c r="A52" s="208">
        <v>2.13</v>
      </c>
      <c r="B52" s="200" t="s">
        <v>336</v>
      </c>
      <c r="C52" s="201">
        <v>22735626</v>
      </c>
      <c r="D52" s="201">
        <v>21646669</v>
      </c>
      <c r="E52" s="201">
        <v>1088957</v>
      </c>
      <c r="F52" s="201">
        <v>335650</v>
      </c>
      <c r="G52" s="201">
        <v>216044</v>
      </c>
      <c r="H52" s="201">
        <v>119606</v>
      </c>
      <c r="I52" s="201">
        <v>7635222</v>
      </c>
      <c r="J52" s="201">
        <v>195678</v>
      </c>
      <c r="K52" s="201">
        <v>7439544</v>
      </c>
      <c r="L52" s="201">
        <v>15436054</v>
      </c>
      <c r="M52" s="201">
        <v>-2251716</v>
      </c>
      <c r="N52" s="201">
        <v>-4006114</v>
      </c>
      <c r="O52" s="201">
        <v>-80251</v>
      </c>
      <c r="P52" s="201">
        <v>-3925863</v>
      </c>
      <c r="Q52" s="213">
        <v>13174987</v>
      </c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</row>
    <row r="53" spans="1:36">
      <c r="A53" s="199">
        <v>3.14</v>
      </c>
      <c r="B53" s="200" t="s">
        <v>337</v>
      </c>
      <c r="C53" s="201">
        <v>2390042</v>
      </c>
      <c r="D53" s="201">
        <v>2390042</v>
      </c>
      <c r="E53" s="201">
        <v>0</v>
      </c>
      <c r="F53" s="201">
        <v>437634</v>
      </c>
      <c r="G53" s="201">
        <v>371077</v>
      </c>
      <c r="H53" s="201">
        <v>66557</v>
      </c>
      <c r="I53" s="201">
        <v>373478</v>
      </c>
      <c r="J53" s="201">
        <v>366618</v>
      </c>
      <c r="K53" s="201">
        <v>6860</v>
      </c>
      <c r="L53" s="201">
        <v>2454198</v>
      </c>
      <c r="M53" s="201">
        <v>1342483</v>
      </c>
      <c r="N53" s="201">
        <v>212629</v>
      </c>
      <c r="O53" s="201">
        <v>268951</v>
      </c>
      <c r="P53" s="201">
        <v>-56322</v>
      </c>
      <c r="Q53" s="213">
        <v>1112365</v>
      </c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</row>
    <row r="54" spans="1:36">
      <c r="A54" s="199">
        <v>3.15</v>
      </c>
      <c r="B54" s="200" t="s">
        <v>338</v>
      </c>
      <c r="C54" s="201">
        <v>0</v>
      </c>
      <c r="D54" s="201">
        <v>0</v>
      </c>
      <c r="E54" s="201">
        <v>0</v>
      </c>
      <c r="F54" s="201">
        <v>0</v>
      </c>
      <c r="G54" s="201">
        <v>0</v>
      </c>
      <c r="H54" s="201">
        <v>0</v>
      </c>
      <c r="I54" s="201">
        <v>0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 s="201">
        <v>0</v>
      </c>
      <c r="P54" s="201">
        <v>0</v>
      </c>
      <c r="Q54" s="213">
        <v>0</v>
      </c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</row>
    <row r="55" spans="1:36" ht="27.6">
      <c r="A55" s="199">
        <v>3.16</v>
      </c>
      <c r="B55" s="200" t="s">
        <v>339</v>
      </c>
      <c r="C55" s="201">
        <v>-64339</v>
      </c>
      <c r="D55" s="201">
        <v>-64339</v>
      </c>
      <c r="E55" s="201">
        <v>0</v>
      </c>
      <c r="F55" s="201">
        <v>0</v>
      </c>
      <c r="G55" s="201">
        <v>0</v>
      </c>
      <c r="H55" s="201">
        <v>0</v>
      </c>
      <c r="I55" s="201">
        <v>0</v>
      </c>
      <c r="J55" s="201">
        <v>0</v>
      </c>
      <c r="K55" s="201">
        <v>0</v>
      </c>
      <c r="L55" s="201">
        <v>-64339</v>
      </c>
      <c r="M55" s="201">
        <v>-251977</v>
      </c>
      <c r="N55" s="201">
        <v>0</v>
      </c>
      <c r="O55" s="201">
        <v>0</v>
      </c>
      <c r="P55" s="201">
        <v>0</v>
      </c>
      <c r="Q55" s="213">
        <v>187638</v>
      </c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</row>
    <row r="56" spans="1:36" ht="27.6">
      <c r="A56" s="199">
        <v>3.17</v>
      </c>
      <c r="B56" s="200" t="s">
        <v>340</v>
      </c>
      <c r="C56" s="201">
        <v>6245789</v>
      </c>
      <c r="D56" s="201">
        <v>5312062</v>
      </c>
      <c r="E56" s="201">
        <v>933727</v>
      </c>
      <c r="F56" s="201">
        <v>87081</v>
      </c>
      <c r="G56" s="201">
        <v>2997</v>
      </c>
      <c r="H56" s="201">
        <v>84084</v>
      </c>
      <c r="I56" s="201">
        <v>4844662</v>
      </c>
      <c r="J56" s="201">
        <v>47846</v>
      </c>
      <c r="K56" s="201">
        <v>4796816</v>
      </c>
      <c r="L56" s="201">
        <v>1488208</v>
      </c>
      <c r="M56" s="201">
        <v>1997280</v>
      </c>
      <c r="N56" s="201">
        <v>1732791</v>
      </c>
      <c r="O56" s="201">
        <v>1187320</v>
      </c>
      <c r="P56" s="201">
        <v>545471</v>
      </c>
      <c r="Q56" s="213">
        <v>1188179</v>
      </c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</row>
    <row r="57" spans="1:36" ht="55.2">
      <c r="A57" s="199">
        <v>3.18</v>
      </c>
      <c r="B57" s="200" t="s">
        <v>341</v>
      </c>
      <c r="C57" s="201">
        <v>771849</v>
      </c>
      <c r="D57" s="201">
        <v>771849</v>
      </c>
      <c r="E57" s="201">
        <v>0</v>
      </c>
      <c r="F57" s="201">
        <v>12010</v>
      </c>
      <c r="G57" s="201">
        <v>0</v>
      </c>
      <c r="H57" s="201">
        <v>12010</v>
      </c>
      <c r="I57" s="201">
        <v>397652</v>
      </c>
      <c r="J57" s="201">
        <v>0</v>
      </c>
      <c r="K57" s="201">
        <v>397652</v>
      </c>
      <c r="L57" s="201">
        <v>386207</v>
      </c>
      <c r="M57" s="201">
        <v>79563</v>
      </c>
      <c r="N57" s="201">
        <v>-1145</v>
      </c>
      <c r="O57" s="201">
        <v>0</v>
      </c>
      <c r="P57" s="201">
        <v>-1145</v>
      </c>
      <c r="Q57" s="213">
        <v>270074</v>
      </c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</row>
    <row r="58" spans="1:36">
      <c r="A58" s="199">
        <v>3.19</v>
      </c>
      <c r="B58" s="200" t="s">
        <v>342</v>
      </c>
      <c r="C58" s="201">
        <v>413832</v>
      </c>
      <c r="D58" s="201">
        <v>413506</v>
      </c>
      <c r="E58" s="201">
        <v>326</v>
      </c>
      <c r="F58" s="201">
        <v>823</v>
      </c>
      <c r="G58" s="201">
        <v>823</v>
      </c>
      <c r="H58" s="201">
        <v>0</v>
      </c>
      <c r="I58" s="201">
        <v>723</v>
      </c>
      <c r="J58" s="201">
        <v>723</v>
      </c>
      <c r="K58" s="201">
        <v>0</v>
      </c>
      <c r="L58" s="201">
        <v>413932</v>
      </c>
      <c r="M58" s="201">
        <v>77668</v>
      </c>
      <c r="N58" s="201">
        <v>-193</v>
      </c>
      <c r="O58" s="201">
        <v>-193</v>
      </c>
      <c r="P58" s="201">
        <v>0</v>
      </c>
      <c r="Q58" s="213">
        <v>332237</v>
      </c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</row>
    <row r="59" spans="1:36">
      <c r="A59" s="199">
        <v>3.2</v>
      </c>
      <c r="B59" s="200" t="s">
        <v>343</v>
      </c>
      <c r="C59" s="201">
        <v>47700</v>
      </c>
      <c r="D59" s="201">
        <v>47700</v>
      </c>
      <c r="E59" s="201">
        <v>0</v>
      </c>
      <c r="F59" s="201">
        <v>0</v>
      </c>
      <c r="G59" s="201">
        <v>0</v>
      </c>
      <c r="H59" s="201">
        <v>0</v>
      </c>
      <c r="I59" s="201">
        <v>47658</v>
      </c>
      <c r="J59" s="201">
        <v>0</v>
      </c>
      <c r="K59" s="201">
        <v>47658</v>
      </c>
      <c r="L59" s="201">
        <v>42</v>
      </c>
      <c r="M59" s="201">
        <v>-588326</v>
      </c>
      <c r="N59" s="201">
        <v>-578665</v>
      </c>
      <c r="O59" s="201">
        <v>0</v>
      </c>
      <c r="P59" s="201">
        <v>-578665</v>
      </c>
      <c r="Q59" s="213">
        <v>9703</v>
      </c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</row>
    <row r="60" spans="1:36">
      <c r="A60" s="207">
        <v>3.21</v>
      </c>
      <c r="B60" s="203" t="s">
        <v>309</v>
      </c>
      <c r="C60" s="204">
        <v>0</v>
      </c>
      <c r="D60" s="204">
        <v>0</v>
      </c>
      <c r="E60" s="204">
        <v>0</v>
      </c>
      <c r="F60" s="204">
        <v>0</v>
      </c>
      <c r="G60" s="204">
        <v>0</v>
      </c>
      <c r="H60" s="204">
        <v>0</v>
      </c>
      <c r="I60" s="204">
        <v>0</v>
      </c>
      <c r="J60" s="204">
        <v>0</v>
      </c>
      <c r="K60" s="204">
        <v>0</v>
      </c>
      <c r="L60" s="204">
        <v>0</v>
      </c>
      <c r="M60" s="204">
        <v>0</v>
      </c>
      <c r="N60" s="204">
        <v>0</v>
      </c>
      <c r="O60" s="204">
        <v>0</v>
      </c>
      <c r="P60" s="204">
        <v>0</v>
      </c>
      <c r="Q60" s="232">
        <v>0</v>
      </c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</row>
    <row r="61" spans="1:36">
      <c r="A61" s="193">
        <v>4</v>
      </c>
      <c r="B61" s="194" t="s">
        <v>3</v>
      </c>
      <c r="C61" s="195">
        <v>468178687</v>
      </c>
      <c r="D61" s="195">
        <v>443933105</v>
      </c>
      <c r="E61" s="195">
        <v>24245582</v>
      </c>
      <c r="F61" s="195">
        <v>40333581</v>
      </c>
      <c r="G61" s="195">
        <v>9584238</v>
      </c>
      <c r="H61" s="195">
        <v>30749343</v>
      </c>
      <c r="I61" s="195">
        <v>85705978</v>
      </c>
      <c r="J61" s="195">
        <v>8982018</v>
      </c>
      <c r="K61" s="195">
        <v>76723960</v>
      </c>
      <c r="L61" s="195">
        <v>422806290</v>
      </c>
      <c r="M61" s="195">
        <v>29692481</v>
      </c>
      <c r="N61" s="195">
        <v>2249342</v>
      </c>
      <c r="O61" s="195">
        <v>364727</v>
      </c>
      <c r="P61" s="195">
        <v>1884615</v>
      </c>
      <c r="Q61" s="230">
        <v>359189828</v>
      </c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</row>
    <row r="62" spans="1:36">
      <c r="A62" s="210"/>
      <c r="B62" s="210"/>
      <c r="C62" s="210"/>
      <c r="D62" s="210"/>
      <c r="E62" s="210"/>
      <c r="F62" s="210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38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</row>
    <row r="63" spans="1:36">
      <c r="A63" s="783"/>
      <c r="B63" s="783"/>
      <c r="C63" s="783"/>
      <c r="D63" s="783"/>
      <c r="E63" s="783"/>
      <c r="F63" s="783"/>
      <c r="G63" s="783"/>
      <c r="H63" s="783"/>
      <c r="I63" s="783"/>
      <c r="J63" s="783"/>
      <c r="K63" s="783"/>
      <c r="L63" s="783"/>
      <c r="M63" s="783"/>
      <c r="N63" s="783"/>
      <c r="O63" s="783"/>
      <c r="P63" s="783"/>
      <c r="Q63" s="23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</row>
    <row r="64" spans="1:36">
      <c r="A64" s="192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23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</row>
    <row r="65" spans="1:36">
      <c r="A65" s="791"/>
      <c r="B65" s="791"/>
      <c r="C65" s="791"/>
      <c r="D65" s="791"/>
      <c r="E65" s="791"/>
      <c r="F65" s="791"/>
      <c r="G65" s="791"/>
      <c r="H65" s="791"/>
      <c r="I65" s="791"/>
      <c r="J65" s="791"/>
      <c r="K65" s="791"/>
      <c r="L65" s="209"/>
      <c r="M65" s="209"/>
      <c r="N65" s="209"/>
      <c r="O65" s="209"/>
      <c r="P65" s="209"/>
      <c r="Q65" s="238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</row>
  </sheetData>
  <mergeCells count="30">
    <mergeCell ref="O15:O16"/>
    <mergeCell ref="F8:H12"/>
    <mergeCell ref="A63:P63"/>
    <mergeCell ref="N8:P13"/>
    <mergeCell ref="L8:L16"/>
    <mergeCell ref="J15:J16"/>
    <mergeCell ref="K15:K16"/>
    <mergeCell ref="F13:F16"/>
    <mergeCell ref="G13:H14"/>
    <mergeCell ref="A2:Q2"/>
    <mergeCell ref="A3:Q3"/>
    <mergeCell ref="A4:Q4"/>
    <mergeCell ref="A8:A16"/>
    <mergeCell ref="B8:B16"/>
    <mergeCell ref="N14:N16"/>
    <mergeCell ref="C13:C16"/>
    <mergeCell ref="P15:P16"/>
    <mergeCell ref="O14:P14"/>
    <mergeCell ref="D13:E14"/>
    <mergeCell ref="I8:K12"/>
    <mergeCell ref="Q8:Q16"/>
    <mergeCell ref="J13:K14"/>
    <mergeCell ref="M8:M16"/>
    <mergeCell ref="I13:I16"/>
    <mergeCell ref="C8:E12"/>
    <mergeCell ref="A65:K65"/>
    <mergeCell ref="D15:D16"/>
    <mergeCell ref="E15:E16"/>
    <mergeCell ref="G15:G16"/>
    <mergeCell ref="H15:H1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"/>
  <sheetViews>
    <sheetView topLeftCell="A196" workbookViewId="0">
      <selection activeCell="A202" sqref="A202:XFD202"/>
    </sheetView>
  </sheetViews>
  <sheetFormatPr defaultRowHeight="14.4"/>
  <cols>
    <col min="1" max="1" width="3.88671875" customWidth="1"/>
    <col min="2" max="2" width="3.6640625" customWidth="1"/>
    <col min="3" max="3" width="4.33203125" customWidth="1"/>
    <col min="4" max="4" width="3.6640625" customWidth="1"/>
    <col min="5" max="5" width="3.5546875" customWidth="1"/>
    <col min="6" max="6" width="3.88671875" customWidth="1"/>
    <col min="7" max="7" width="42.33203125" customWidth="1"/>
    <col min="8" max="11" width="14.5546875" bestFit="1" customWidth="1"/>
    <col min="12" max="12" width="9" bestFit="1" customWidth="1"/>
    <col min="13" max="13" width="14.5546875" bestFit="1" customWidth="1"/>
    <col min="14" max="17" width="9" bestFit="1" customWidth="1"/>
  </cols>
  <sheetData>
    <row r="1" spans="1:17">
      <c r="A1" s="284" t="s">
        <v>466</v>
      </c>
      <c r="B1" s="284"/>
      <c r="C1" s="284"/>
      <c r="D1" s="284"/>
      <c r="E1" s="284"/>
      <c r="F1" s="284"/>
      <c r="G1" s="285"/>
      <c r="H1" s="286"/>
      <c r="I1" s="285"/>
      <c r="J1" s="285"/>
      <c r="K1" s="285"/>
      <c r="L1" s="285"/>
      <c r="M1" s="286"/>
      <c r="N1" s="285"/>
      <c r="O1" s="285"/>
      <c r="P1" s="285"/>
      <c r="Q1" s="285"/>
    </row>
    <row r="2" spans="1:17">
      <c r="A2" s="287" t="s">
        <v>467</v>
      </c>
      <c r="B2" s="287"/>
      <c r="C2" s="287"/>
      <c r="D2" s="287"/>
      <c r="E2" s="287"/>
      <c r="F2" s="287"/>
      <c r="G2" s="288" t="s">
        <v>468</v>
      </c>
      <c r="H2" s="289"/>
      <c r="I2" s="290"/>
      <c r="J2" s="290"/>
      <c r="K2" s="290"/>
      <c r="L2" s="290"/>
      <c r="M2" s="289"/>
      <c r="N2" s="290"/>
      <c r="O2" s="290"/>
      <c r="P2" s="290"/>
      <c r="Q2" s="291"/>
    </row>
    <row r="3" spans="1:17">
      <c r="A3" s="287" t="s">
        <v>469</v>
      </c>
      <c r="B3" s="287"/>
      <c r="C3" s="287"/>
      <c r="D3" s="287"/>
      <c r="E3" s="287"/>
      <c r="F3" s="287"/>
      <c r="G3" s="288" t="s">
        <v>470</v>
      </c>
      <c r="H3" s="289"/>
      <c r="I3" s="290"/>
      <c r="J3" s="292"/>
      <c r="K3" s="292"/>
      <c r="L3" s="292"/>
      <c r="M3" s="293"/>
      <c r="N3" s="292"/>
      <c r="O3" s="292"/>
      <c r="P3" s="292"/>
      <c r="Q3" s="292"/>
    </row>
    <row r="4" spans="1:17">
      <c r="A4" s="800" t="s">
        <v>471</v>
      </c>
      <c r="B4" s="801"/>
      <c r="C4" s="801"/>
      <c r="D4" s="801"/>
      <c r="E4" s="801"/>
      <c r="F4" s="802"/>
      <c r="G4" s="806" t="s">
        <v>472</v>
      </c>
      <c r="H4" s="808" t="s">
        <v>473</v>
      </c>
      <c r="I4" s="810" t="s">
        <v>474</v>
      </c>
      <c r="J4" s="811"/>
      <c r="K4" s="806" t="s">
        <v>475</v>
      </c>
      <c r="L4" s="806" t="s">
        <v>476</v>
      </c>
      <c r="M4" s="808" t="s">
        <v>477</v>
      </c>
      <c r="N4" s="806" t="s">
        <v>478</v>
      </c>
      <c r="O4" s="806" t="s">
        <v>479</v>
      </c>
      <c r="P4" s="796" t="s">
        <v>480</v>
      </c>
      <c r="Q4" s="796" t="s">
        <v>481</v>
      </c>
    </row>
    <row r="5" spans="1:17">
      <c r="A5" s="803"/>
      <c r="B5" s="804"/>
      <c r="C5" s="804"/>
      <c r="D5" s="804"/>
      <c r="E5" s="804"/>
      <c r="F5" s="805"/>
      <c r="G5" s="807"/>
      <c r="H5" s="809"/>
      <c r="I5" s="294" t="s">
        <v>482</v>
      </c>
      <c r="J5" s="294" t="s">
        <v>483</v>
      </c>
      <c r="K5" s="807"/>
      <c r="L5" s="807"/>
      <c r="M5" s="809"/>
      <c r="N5" s="807"/>
      <c r="O5" s="807"/>
      <c r="P5" s="796"/>
      <c r="Q5" s="796"/>
    </row>
    <row r="6" spans="1:17">
      <c r="A6" s="797" t="s">
        <v>484</v>
      </c>
      <c r="B6" s="798"/>
      <c r="C6" s="798"/>
      <c r="D6" s="798"/>
      <c r="E6" s="798"/>
      <c r="F6" s="799"/>
      <c r="G6" s="295">
        <v>2</v>
      </c>
      <c r="H6" s="296">
        <v>3</v>
      </c>
      <c r="I6" s="297">
        <v>4</v>
      </c>
      <c r="J6" s="297">
        <v>5</v>
      </c>
      <c r="K6" s="297">
        <v>6</v>
      </c>
      <c r="L6" s="297">
        <v>7</v>
      </c>
      <c r="M6" s="296">
        <v>8</v>
      </c>
      <c r="N6" s="297" t="s">
        <v>485</v>
      </c>
      <c r="O6" s="297" t="s">
        <v>486</v>
      </c>
      <c r="P6" s="297">
        <v>9</v>
      </c>
      <c r="Q6" s="297">
        <v>10</v>
      </c>
    </row>
    <row r="7" spans="1:17">
      <c r="A7" s="280"/>
      <c r="B7" s="280"/>
      <c r="C7" s="280"/>
      <c r="D7" s="280"/>
      <c r="E7" s="280"/>
      <c r="F7" s="280"/>
      <c r="G7" s="281" t="s">
        <v>224</v>
      </c>
      <c r="H7" s="282">
        <v>1197475220.4000001</v>
      </c>
      <c r="I7" s="283">
        <v>1197475220.4000001</v>
      </c>
      <c r="J7" s="283">
        <v>1197475220.4000001</v>
      </c>
      <c r="K7" s="283">
        <v>1197367004.9547999</v>
      </c>
      <c r="L7" s="283">
        <v>23257.053499937057</v>
      </c>
      <c r="M7" s="282">
        <v>1197343747.9013</v>
      </c>
      <c r="N7" s="283">
        <v>131472.49870014191</v>
      </c>
      <c r="O7" s="283">
        <v>108215.44520020485</v>
      </c>
      <c r="P7" s="283">
        <v>99.989020858514607</v>
      </c>
      <c r="Q7" s="283">
        <v>99.989020858514607</v>
      </c>
    </row>
    <row r="8" spans="1:17" ht="22.8">
      <c r="A8" s="280" t="s">
        <v>487</v>
      </c>
      <c r="B8" s="280"/>
      <c r="C8" s="280"/>
      <c r="D8" s="280"/>
      <c r="E8" s="280"/>
      <c r="F8" s="280"/>
      <c r="G8" s="281" t="s">
        <v>488</v>
      </c>
      <c r="H8" s="282">
        <v>1197475220.4000001</v>
      </c>
      <c r="I8" s="283">
        <v>1197475220.4000001</v>
      </c>
      <c r="J8" s="283">
        <v>1197475220.4000001</v>
      </c>
      <c r="K8" s="283">
        <v>1197367004.9547999</v>
      </c>
      <c r="L8" s="283">
        <v>23257.053399801254</v>
      </c>
      <c r="M8" s="282">
        <v>1197343747.9014001</v>
      </c>
      <c r="N8" s="283">
        <v>131472.4986000061</v>
      </c>
      <c r="O8" s="283">
        <v>108215.44520020485</v>
      </c>
      <c r="P8" s="283">
        <v>99.989020858522977</v>
      </c>
      <c r="Q8" s="283">
        <v>99.989020858522977</v>
      </c>
    </row>
    <row r="9" spans="1:17" ht="22.8">
      <c r="A9" s="280"/>
      <c r="B9" s="298" t="s">
        <v>489</v>
      </c>
      <c r="C9" s="280"/>
      <c r="D9" s="280"/>
      <c r="E9" s="280"/>
      <c r="F9" s="280"/>
      <c r="G9" s="281" t="s">
        <v>490</v>
      </c>
      <c r="H9" s="282">
        <v>17767643</v>
      </c>
      <c r="I9" s="283">
        <v>17767643</v>
      </c>
      <c r="J9" s="283">
        <v>17767643</v>
      </c>
      <c r="K9" s="283">
        <v>17762567.575300001</v>
      </c>
      <c r="L9" s="283">
        <v>23256.628400001675</v>
      </c>
      <c r="M9" s="282">
        <v>17739310.946899999</v>
      </c>
      <c r="N9" s="283">
        <v>28332.053100001067</v>
      </c>
      <c r="O9" s="283">
        <v>5075.424699999392</v>
      </c>
      <c r="P9" s="283">
        <v>99.840541296895708</v>
      </c>
      <c r="Q9" s="283">
        <v>99.840541296895708</v>
      </c>
    </row>
    <row r="10" spans="1:17" ht="24">
      <c r="A10" s="299"/>
      <c r="B10" s="299"/>
      <c r="C10" s="300" t="s">
        <v>491</v>
      </c>
      <c r="D10" s="299"/>
      <c r="E10" s="299"/>
      <c r="F10" s="299"/>
      <c r="G10" s="301" t="s">
        <v>492</v>
      </c>
      <c r="H10" s="302">
        <v>2177007.5</v>
      </c>
      <c r="I10" s="303">
        <v>2177007.5</v>
      </c>
      <c r="J10" s="303">
        <v>2177007.5</v>
      </c>
      <c r="K10" s="303">
        <v>2176878.4369999999</v>
      </c>
      <c r="L10" s="303">
        <v>5.029999976977706E-2</v>
      </c>
      <c r="M10" s="302">
        <v>2176878.3867000001</v>
      </c>
      <c r="N10" s="283">
        <v>129.11329999985173</v>
      </c>
      <c r="O10" s="283">
        <v>129.06300000008196</v>
      </c>
      <c r="P10" s="303">
        <v>99.994069230354057</v>
      </c>
      <c r="Q10" s="303">
        <v>99.994069230354057</v>
      </c>
    </row>
    <row r="11" spans="1:17">
      <c r="A11" s="304"/>
      <c r="B11" s="304"/>
      <c r="C11" s="304"/>
      <c r="D11" s="304" t="s">
        <v>493</v>
      </c>
      <c r="E11" s="304"/>
      <c r="F11" s="304"/>
      <c r="G11" s="305" t="s">
        <v>494</v>
      </c>
      <c r="H11" s="306">
        <v>1697298.1</v>
      </c>
      <c r="I11" s="307">
        <v>1697298.1</v>
      </c>
      <c r="J11" s="307">
        <v>1697298.1</v>
      </c>
      <c r="K11" s="307">
        <v>1697295.22309</v>
      </c>
      <c r="L11" s="307">
        <v>0</v>
      </c>
      <c r="M11" s="306">
        <v>1697295.22309</v>
      </c>
      <c r="N11" s="283">
        <v>2.8769100001081824</v>
      </c>
      <c r="O11" s="283">
        <v>2.8769100001081824</v>
      </c>
      <c r="P11" s="307">
        <v>99.99983050060564</v>
      </c>
      <c r="Q11" s="307">
        <v>99.99983050060564</v>
      </c>
    </row>
    <row r="12" spans="1:17">
      <c r="A12" s="304"/>
      <c r="B12" s="304"/>
      <c r="C12" s="304"/>
      <c r="D12" s="304" t="s">
        <v>495</v>
      </c>
      <c r="E12" s="304"/>
      <c r="F12" s="304"/>
      <c r="G12" s="305" t="s">
        <v>496</v>
      </c>
      <c r="H12" s="306">
        <v>171550.2</v>
      </c>
      <c r="I12" s="307">
        <v>171550.2</v>
      </c>
      <c r="J12" s="307">
        <v>171550.2</v>
      </c>
      <c r="K12" s="307">
        <v>171489.18104</v>
      </c>
      <c r="L12" s="307">
        <v>0</v>
      </c>
      <c r="M12" s="306">
        <v>171489.18104</v>
      </c>
      <c r="N12" s="283">
        <v>61.018960000015795</v>
      </c>
      <c r="O12" s="283">
        <v>61.018960000015795</v>
      </c>
      <c r="P12" s="307">
        <v>99.96443084298356</v>
      </c>
      <c r="Q12" s="307">
        <v>99.96443084298356</v>
      </c>
    </row>
    <row r="13" spans="1:17" ht="24">
      <c r="A13" s="304"/>
      <c r="B13" s="304"/>
      <c r="C13" s="304"/>
      <c r="D13" s="304" t="s">
        <v>497</v>
      </c>
      <c r="E13" s="304"/>
      <c r="F13" s="304"/>
      <c r="G13" s="305" t="s">
        <v>498</v>
      </c>
      <c r="H13" s="306">
        <v>32836.9</v>
      </c>
      <c r="I13" s="307">
        <v>32836.9</v>
      </c>
      <c r="J13" s="307">
        <v>32836.9</v>
      </c>
      <c r="K13" s="307">
        <v>32834.653570000002</v>
      </c>
      <c r="L13" s="307">
        <v>0</v>
      </c>
      <c r="M13" s="306">
        <v>32834.653570000002</v>
      </c>
      <c r="N13" s="283">
        <v>2.2464299999992363</v>
      </c>
      <c r="O13" s="283">
        <v>2.2464299999992363</v>
      </c>
      <c r="P13" s="307">
        <v>99.993158824371363</v>
      </c>
      <c r="Q13" s="307">
        <v>99.993158824371363</v>
      </c>
    </row>
    <row r="14" spans="1:17" ht="24">
      <c r="A14" s="304"/>
      <c r="B14" s="304"/>
      <c r="C14" s="304"/>
      <c r="D14" s="304" t="s">
        <v>499</v>
      </c>
      <c r="E14" s="304"/>
      <c r="F14" s="304"/>
      <c r="G14" s="305" t="s">
        <v>500</v>
      </c>
      <c r="H14" s="306">
        <v>289.10000000000002</v>
      </c>
      <c r="I14" s="307">
        <v>289.10000000000002</v>
      </c>
      <c r="J14" s="307">
        <v>289.10000000000002</v>
      </c>
      <c r="K14" s="307">
        <v>289.05194</v>
      </c>
      <c r="L14" s="307">
        <v>0</v>
      </c>
      <c r="M14" s="306">
        <v>289.05194</v>
      </c>
      <c r="N14" s="283">
        <v>4.8060000000020864E-2</v>
      </c>
      <c r="O14" s="283">
        <v>4.8060000000020864E-2</v>
      </c>
      <c r="P14" s="307">
        <v>99.98337599446559</v>
      </c>
      <c r="Q14" s="307">
        <v>99.98337599446559</v>
      </c>
    </row>
    <row r="15" spans="1:17">
      <c r="A15" s="304"/>
      <c r="B15" s="304"/>
      <c r="C15" s="304"/>
      <c r="D15" s="304" t="s">
        <v>501</v>
      </c>
      <c r="E15" s="304"/>
      <c r="F15" s="304"/>
      <c r="G15" s="305" t="s">
        <v>502</v>
      </c>
      <c r="H15" s="306">
        <v>266073.8</v>
      </c>
      <c r="I15" s="307">
        <v>266073.8</v>
      </c>
      <c r="J15" s="307">
        <v>266073.8</v>
      </c>
      <c r="K15" s="307">
        <v>266072.12841</v>
      </c>
      <c r="L15" s="307">
        <v>5.028999998467043E-2</v>
      </c>
      <c r="M15" s="306">
        <v>266072.07812000002</v>
      </c>
      <c r="N15" s="283">
        <v>1.7218799999682233</v>
      </c>
      <c r="O15" s="283">
        <v>1.6715899999835528</v>
      </c>
      <c r="P15" s="307">
        <v>99.99935285623765</v>
      </c>
      <c r="Q15" s="307">
        <v>99.99935285623765</v>
      </c>
    </row>
    <row r="16" spans="1:17">
      <c r="A16" s="304"/>
      <c r="B16" s="304"/>
      <c r="C16" s="304"/>
      <c r="D16" s="304" t="s">
        <v>503</v>
      </c>
      <c r="E16" s="304"/>
      <c r="F16" s="304"/>
      <c r="G16" s="305" t="s">
        <v>504</v>
      </c>
      <c r="H16" s="306">
        <v>500</v>
      </c>
      <c r="I16" s="307">
        <v>500</v>
      </c>
      <c r="J16" s="307">
        <v>500</v>
      </c>
      <c r="K16" s="307">
        <v>500</v>
      </c>
      <c r="L16" s="307">
        <v>0</v>
      </c>
      <c r="M16" s="306">
        <v>500</v>
      </c>
      <c r="N16" s="283">
        <v>0</v>
      </c>
      <c r="O16" s="283">
        <v>0</v>
      </c>
      <c r="P16" s="307">
        <v>100</v>
      </c>
      <c r="Q16" s="307">
        <v>100</v>
      </c>
    </row>
    <row r="17" spans="1:17">
      <c r="A17" s="304"/>
      <c r="B17" s="304"/>
      <c r="C17" s="304"/>
      <c r="D17" s="304" t="s">
        <v>505</v>
      </c>
      <c r="E17" s="304"/>
      <c r="F17" s="304"/>
      <c r="G17" s="305" t="s">
        <v>506</v>
      </c>
      <c r="H17" s="306">
        <v>6153.6</v>
      </c>
      <c r="I17" s="307">
        <v>6153.6</v>
      </c>
      <c r="J17" s="307">
        <v>6153.6</v>
      </c>
      <c r="K17" s="307">
        <v>6092.4891399999997</v>
      </c>
      <c r="L17" s="307">
        <v>0</v>
      </c>
      <c r="M17" s="306">
        <v>6092.4891399999997</v>
      </c>
      <c r="N17" s="283">
        <v>61.110860000000685</v>
      </c>
      <c r="O17" s="283">
        <v>61.110860000000685</v>
      </c>
      <c r="P17" s="307">
        <v>99.00690880135204</v>
      </c>
      <c r="Q17" s="307">
        <v>99.00690880135204</v>
      </c>
    </row>
    <row r="18" spans="1:17">
      <c r="A18" s="304"/>
      <c r="B18" s="304"/>
      <c r="C18" s="304"/>
      <c r="D18" s="304" t="s">
        <v>507</v>
      </c>
      <c r="E18" s="304"/>
      <c r="F18" s="304"/>
      <c r="G18" s="305" t="s">
        <v>508</v>
      </c>
      <c r="H18" s="306">
        <v>1681</v>
      </c>
      <c r="I18" s="307">
        <v>1681</v>
      </c>
      <c r="J18" s="307">
        <v>1681</v>
      </c>
      <c r="K18" s="307">
        <v>1680.9278400000001</v>
      </c>
      <c r="L18" s="307">
        <v>0</v>
      </c>
      <c r="M18" s="306">
        <v>1680.9278400000001</v>
      </c>
      <c r="N18" s="283">
        <v>7.2159999999939828E-2</v>
      </c>
      <c r="O18" s="283">
        <v>7.2159999999939828E-2</v>
      </c>
      <c r="P18" s="307">
        <v>99.995707317073183</v>
      </c>
      <c r="Q18" s="307">
        <v>99.995707317073183</v>
      </c>
    </row>
    <row r="19" spans="1:17" ht="24">
      <c r="A19" s="304"/>
      <c r="B19" s="304"/>
      <c r="C19" s="304"/>
      <c r="D19" s="304" t="s">
        <v>509</v>
      </c>
      <c r="E19" s="304"/>
      <c r="F19" s="304"/>
      <c r="G19" s="305" t="s">
        <v>510</v>
      </c>
      <c r="H19" s="306">
        <v>624.79999999999995</v>
      </c>
      <c r="I19" s="307">
        <v>624.79999999999995</v>
      </c>
      <c r="J19" s="307">
        <v>624.79999999999995</v>
      </c>
      <c r="K19" s="307">
        <v>624.78200000000004</v>
      </c>
      <c r="L19" s="307">
        <v>0</v>
      </c>
      <c r="M19" s="306">
        <v>624.78200000000004</v>
      </c>
      <c r="N19" s="283">
        <v>1.7999999999915417E-2</v>
      </c>
      <c r="O19" s="283">
        <v>1.7999999999915417E-2</v>
      </c>
      <c r="P19" s="307">
        <v>99.997119078105015</v>
      </c>
      <c r="Q19" s="307">
        <v>99.997119078105015</v>
      </c>
    </row>
    <row r="20" spans="1:17" ht="24">
      <c r="A20" s="299"/>
      <c r="B20" s="299"/>
      <c r="C20" s="300" t="s">
        <v>511</v>
      </c>
      <c r="D20" s="299"/>
      <c r="E20" s="299"/>
      <c r="F20" s="299"/>
      <c r="G20" s="301" t="s">
        <v>512</v>
      </c>
      <c r="H20" s="302">
        <v>97112</v>
      </c>
      <c r="I20" s="303">
        <v>97112</v>
      </c>
      <c r="J20" s="303">
        <v>97112</v>
      </c>
      <c r="K20" s="303">
        <v>97111.888000000006</v>
      </c>
      <c r="L20" s="303">
        <v>0</v>
      </c>
      <c r="M20" s="302">
        <v>97111.888000000006</v>
      </c>
      <c r="N20" s="283">
        <v>0.11199999999371357</v>
      </c>
      <c r="O20" s="283">
        <v>0.11199999999371357</v>
      </c>
      <c r="P20" s="303">
        <v>99.999884669247891</v>
      </c>
      <c r="Q20" s="303">
        <v>99.999884669247891</v>
      </c>
    </row>
    <row r="21" spans="1:17" ht="24">
      <c r="A21" s="304"/>
      <c r="B21" s="304"/>
      <c r="C21" s="304"/>
      <c r="D21" s="304" t="s">
        <v>513</v>
      </c>
      <c r="E21" s="304"/>
      <c r="F21" s="304"/>
      <c r="G21" s="305" t="s">
        <v>514</v>
      </c>
      <c r="H21" s="306">
        <v>45719</v>
      </c>
      <c r="I21" s="307">
        <v>45719</v>
      </c>
      <c r="J21" s="307">
        <v>45719</v>
      </c>
      <c r="K21" s="307">
        <v>45718.887999999999</v>
      </c>
      <c r="L21" s="307">
        <v>0</v>
      </c>
      <c r="M21" s="306">
        <v>45718.887999999999</v>
      </c>
      <c r="N21" s="283">
        <v>0.11200000000098953</v>
      </c>
      <c r="O21" s="283">
        <v>0.11200000000098953</v>
      </c>
      <c r="P21" s="307">
        <v>99.999755025263013</v>
      </c>
      <c r="Q21" s="307">
        <v>99.999755025263013</v>
      </c>
    </row>
    <row r="22" spans="1:17">
      <c r="A22" s="304"/>
      <c r="B22" s="304"/>
      <c r="C22" s="304"/>
      <c r="D22" s="304" t="s">
        <v>515</v>
      </c>
      <c r="E22" s="304"/>
      <c r="F22" s="304"/>
      <c r="G22" s="305" t="s">
        <v>516</v>
      </c>
      <c r="H22" s="306">
        <v>51393</v>
      </c>
      <c r="I22" s="307">
        <v>51393</v>
      </c>
      <c r="J22" s="307">
        <v>51393</v>
      </c>
      <c r="K22" s="307">
        <v>51393</v>
      </c>
      <c r="L22" s="307">
        <v>0</v>
      </c>
      <c r="M22" s="306">
        <v>51393</v>
      </c>
      <c r="N22" s="283">
        <v>0</v>
      </c>
      <c r="O22" s="283">
        <v>0</v>
      </c>
      <c r="P22" s="307">
        <v>100.00000000000001</v>
      </c>
      <c r="Q22" s="307">
        <v>100.00000000000001</v>
      </c>
    </row>
    <row r="23" spans="1:17" ht="36">
      <c r="A23" s="299"/>
      <c r="B23" s="299"/>
      <c r="C23" s="300" t="s">
        <v>517</v>
      </c>
      <c r="D23" s="299"/>
      <c r="E23" s="299"/>
      <c r="F23" s="299"/>
      <c r="G23" s="301" t="s">
        <v>518</v>
      </c>
      <c r="H23" s="302">
        <v>755314.7</v>
      </c>
      <c r="I23" s="303">
        <v>755314.7</v>
      </c>
      <c r="J23" s="303">
        <v>755314.7</v>
      </c>
      <c r="K23" s="303">
        <v>755313.80870000005</v>
      </c>
      <c r="L23" s="303">
        <v>0</v>
      </c>
      <c r="M23" s="302">
        <v>755313.80870000005</v>
      </c>
      <c r="N23" s="283">
        <v>0.89129999990109354</v>
      </c>
      <c r="O23" s="283">
        <v>0.89129999990109354</v>
      </c>
      <c r="P23" s="303">
        <v>99.999881996206355</v>
      </c>
      <c r="Q23" s="303">
        <v>99.999881996206355</v>
      </c>
    </row>
    <row r="24" spans="1:17">
      <c r="A24" s="304"/>
      <c r="B24" s="304"/>
      <c r="C24" s="304"/>
      <c r="D24" s="304" t="s">
        <v>519</v>
      </c>
      <c r="E24" s="304"/>
      <c r="F24" s="304"/>
      <c r="G24" s="305" t="s">
        <v>520</v>
      </c>
      <c r="H24" s="306">
        <v>19507.599999999999</v>
      </c>
      <c r="I24" s="307">
        <v>19507.599999999999</v>
      </c>
      <c r="J24" s="307">
        <v>19507.599999999999</v>
      </c>
      <c r="K24" s="307">
        <v>19507.255519999999</v>
      </c>
      <c r="L24" s="307">
        <v>0</v>
      </c>
      <c r="M24" s="306">
        <v>19507.255519999999</v>
      </c>
      <c r="N24" s="283">
        <v>0.34447999999974854</v>
      </c>
      <c r="O24" s="283">
        <v>0.34447999999974854</v>
      </c>
      <c r="P24" s="307">
        <v>99.998234124136232</v>
      </c>
      <c r="Q24" s="307">
        <v>99.998234124136232</v>
      </c>
    </row>
    <row r="25" spans="1:17">
      <c r="A25" s="304"/>
      <c r="B25" s="304"/>
      <c r="C25" s="304"/>
      <c r="D25" s="304" t="s">
        <v>501</v>
      </c>
      <c r="E25" s="304"/>
      <c r="F25" s="304"/>
      <c r="G25" s="305" t="s">
        <v>502</v>
      </c>
      <c r="H25" s="306">
        <v>735807.1</v>
      </c>
      <c r="I25" s="307">
        <v>735807.1</v>
      </c>
      <c r="J25" s="307">
        <v>735807.1</v>
      </c>
      <c r="K25" s="307">
        <v>735806.55316999997</v>
      </c>
      <c r="L25" s="307">
        <v>0</v>
      </c>
      <c r="M25" s="306">
        <v>735806.55316999997</v>
      </c>
      <c r="N25" s="283">
        <v>0.54683000000659376</v>
      </c>
      <c r="O25" s="283">
        <v>0.54683000000659376</v>
      </c>
      <c r="P25" s="307">
        <v>99.999925682967714</v>
      </c>
      <c r="Q25" s="307">
        <v>99.999925682967714</v>
      </c>
    </row>
    <row r="26" spans="1:17" ht="24">
      <c r="A26" s="299"/>
      <c r="B26" s="299"/>
      <c r="C26" s="300" t="s">
        <v>521</v>
      </c>
      <c r="D26" s="299"/>
      <c r="E26" s="299"/>
      <c r="F26" s="299"/>
      <c r="G26" s="301" t="s">
        <v>522</v>
      </c>
      <c r="H26" s="302">
        <v>1600994</v>
      </c>
      <c r="I26" s="303">
        <v>1600994</v>
      </c>
      <c r="J26" s="303">
        <v>1600994</v>
      </c>
      <c r="K26" s="303">
        <v>1598208.0356000001</v>
      </c>
      <c r="L26" s="303">
        <v>0</v>
      </c>
      <c r="M26" s="302">
        <v>1598208.0356000001</v>
      </c>
      <c r="N26" s="283">
        <v>2785.9643999999389</v>
      </c>
      <c r="O26" s="283">
        <v>2785.9643999999389</v>
      </c>
      <c r="P26" s="303">
        <v>99.825985331612742</v>
      </c>
      <c r="Q26" s="303">
        <v>99.825985331612742</v>
      </c>
    </row>
    <row r="27" spans="1:17">
      <c r="A27" s="304"/>
      <c r="B27" s="304"/>
      <c r="C27" s="304"/>
      <c r="D27" s="304" t="s">
        <v>501</v>
      </c>
      <c r="E27" s="304"/>
      <c r="F27" s="304"/>
      <c r="G27" s="305" t="s">
        <v>502</v>
      </c>
      <c r="H27" s="306">
        <v>1600994</v>
      </c>
      <c r="I27" s="307">
        <v>1600994</v>
      </c>
      <c r="J27" s="307">
        <v>1600994</v>
      </c>
      <c r="K27" s="307">
        <v>1598208.0355799999</v>
      </c>
      <c r="L27" s="307">
        <v>0</v>
      </c>
      <c r="M27" s="306">
        <v>1598208.0355799999</v>
      </c>
      <c r="N27" s="283">
        <v>2785.9644200000912</v>
      </c>
      <c r="O27" s="283">
        <v>2785.9644200000912</v>
      </c>
      <c r="P27" s="307">
        <v>99.825985330363508</v>
      </c>
      <c r="Q27" s="307">
        <v>99.825985330363508</v>
      </c>
    </row>
    <row r="28" spans="1:17" ht="24">
      <c r="A28" s="299"/>
      <c r="B28" s="299"/>
      <c r="C28" s="300" t="s">
        <v>523</v>
      </c>
      <c r="D28" s="299"/>
      <c r="E28" s="299"/>
      <c r="F28" s="299"/>
      <c r="G28" s="301" t="s">
        <v>524</v>
      </c>
      <c r="H28" s="302">
        <v>909914</v>
      </c>
      <c r="I28" s="303">
        <v>909914</v>
      </c>
      <c r="J28" s="303">
        <v>909914</v>
      </c>
      <c r="K28" s="303">
        <v>909912.81770000001</v>
      </c>
      <c r="L28" s="303">
        <v>22865.920000000042</v>
      </c>
      <c r="M28" s="302">
        <v>887046.89769999997</v>
      </c>
      <c r="N28" s="283">
        <v>22867.102300000028</v>
      </c>
      <c r="O28" s="283">
        <v>1.1822999999858439</v>
      </c>
      <c r="P28" s="303">
        <v>97.486894113070036</v>
      </c>
      <c r="Q28" s="303">
        <v>97.486894113070036</v>
      </c>
    </row>
    <row r="29" spans="1:17" ht="24">
      <c r="A29" s="304"/>
      <c r="B29" s="304"/>
      <c r="C29" s="304"/>
      <c r="D29" s="304" t="s">
        <v>525</v>
      </c>
      <c r="E29" s="304"/>
      <c r="F29" s="304"/>
      <c r="G29" s="305" t="s">
        <v>526</v>
      </c>
      <c r="H29" s="306">
        <v>321.39999999999998</v>
      </c>
      <c r="I29" s="307">
        <v>321.39999999999998</v>
      </c>
      <c r="J29" s="307">
        <v>321.39999999999998</v>
      </c>
      <c r="K29" s="307">
        <v>321.39999999999998</v>
      </c>
      <c r="L29" s="307">
        <v>0</v>
      </c>
      <c r="M29" s="306">
        <v>321.39999999999998</v>
      </c>
      <c r="N29" s="283">
        <v>0</v>
      </c>
      <c r="O29" s="283">
        <v>0</v>
      </c>
      <c r="P29" s="307">
        <v>100</v>
      </c>
      <c r="Q29" s="307">
        <v>100</v>
      </c>
    </row>
    <row r="30" spans="1:17" ht="24">
      <c r="A30" s="304"/>
      <c r="B30" s="304"/>
      <c r="C30" s="304"/>
      <c r="D30" s="304" t="s">
        <v>509</v>
      </c>
      <c r="E30" s="304"/>
      <c r="F30" s="304"/>
      <c r="G30" s="305" t="s">
        <v>510</v>
      </c>
      <c r="H30" s="306">
        <v>872976.1</v>
      </c>
      <c r="I30" s="307">
        <v>872976.1</v>
      </c>
      <c r="J30" s="307">
        <v>872976.1</v>
      </c>
      <c r="K30" s="307">
        <v>872975.10331999999</v>
      </c>
      <c r="L30" s="307">
        <v>22865.920000000042</v>
      </c>
      <c r="M30" s="306">
        <v>850109.18331999995</v>
      </c>
      <c r="N30" s="283">
        <v>22866.916680000024</v>
      </c>
      <c r="O30" s="283">
        <v>0.99667999998200685</v>
      </c>
      <c r="P30" s="307">
        <v>97.380579298791787</v>
      </c>
      <c r="Q30" s="307">
        <v>97.380579298791787</v>
      </c>
    </row>
    <row r="31" spans="1:17">
      <c r="A31" s="304"/>
      <c r="B31" s="304"/>
      <c r="C31" s="304"/>
      <c r="D31" s="304" t="s">
        <v>527</v>
      </c>
      <c r="E31" s="304"/>
      <c r="F31" s="304"/>
      <c r="G31" s="305" t="s">
        <v>528</v>
      </c>
      <c r="H31" s="306">
        <v>35815.4</v>
      </c>
      <c r="I31" s="307">
        <v>35815.4</v>
      </c>
      <c r="J31" s="307">
        <v>35815.4</v>
      </c>
      <c r="K31" s="307">
        <v>35815.235999999997</v>
      </c>
      <c r="L31" s="307">
        <v>0</v>
      </c>
      <c r="M31" s="306">
        <v>35815.235999999997</v>
      </c>
      <c r="N31" s="283">
        <v>0.16400000000430737</v>
      </c>
      <c r="O31" s="283">
        <v>0.16400000000430737</v>
      </c>
      <c r="P31" s="307">
        <v>99.999542096416619</v>
      </c>
      <c r="Q31" s="307">
        <v>99.999542096416619</v>
      </c>
    </row>
    <row r="32" spans="1:17">
      <c r="A32" s="304"/>
      <c r="B32" s="304"/>
      <c r="C32" s="304"/>
      <c r="D32" s="304" t="s">
        <v>529</v>
      </c>
      <c r="E32" s="304"/>
      <c r="F32" s="304"/>
      <c r="G32" s="305" t="s">
        <v>530</v>
      </c>
      <c r="H32" s="306">
        <v>801.1</v>
      </c>
      <c r="I32" s="307">
        <v>801.1</v>
      </c>
      <c r="J32" s="307">
        <v>801.1</v>
      </c>
      <c r="K32" s="307">
        <v>801.07838000000004</v>
      </c>
      <c r="L32" s="307">
        <v>0</v>
      </c>
      <c r="M32" s="306">
        <v>801.07838000000004</v>
      </c>
      <c r="N32" s="283">
        <v>2.1619999999984429E-2</v>
      </c>
      <c r="O32" s="283">
        <v>2.1619999999984429E-2</v>
      </c>
      <c r="P32" s="307">
        <v>99.99730121083509</v>
      </c>
      <c r="Q32" s="307">
        <v>99.99730121083509</v>
      </c>
    </row>
    <row r="33" spans="1:17">
      <c r="A33" s="299"/>
      <c r="B33" s="299"/>
      <c r="C33" s="300" t="s">
        <v>531</v>
      </c>
      <c r="D33" s="299"/>
      <c r="E33" s="299"/>
      <c r="F33" s="299"/>
      <c r="G33" s="301" t="s">
        <v>532</v>
      </c>
      <c r="H33" s="302">
        <v>12227300.800000001</v>
      </c>
      <c r="I33" s="303">
        <v>12227300.800000001</v>
      </c>
      <c r="J33" s="303">
        <v>12227300.800000001</v>
      </c>
      <c r="K33" s="303">
        <v>12225142.588300001</v>
      </c>
      <c r="L33" s="303">
        <v>390.65810000151396</v>
      </c>
      <c r="M33" s="302">
        <v>12224751.930199999</v>
      </c>
      <c r="N33" s="283">
        <v>2548.8698000013828</v>
      </c>
      <c r="O33" s="283">
        <v>2158.2116999998689</v>
      </c>
      <c r="P33" s="303">
        <v>99.979154272543937</v>
      </c>
      <c r="Q33" s="303">
        <v>99.979154272543937</v>
      </c>
    </row>
    <row r="34" spans="1:17">
      <c r="A34" s="304"/>
      <c r="B34" s="304"/>
      <c r="C34" s="304"/>
      <c r="D34" s="304" t="s">
        <v>523</v>
      </c>
      <c r="E34" s="304"/>
      <c r="F34" s="304"/>
      <c r="G34" s="305" t="s">
        <v>533</v>
      </c>
      <c r="H34" s="306">
        <v>6189652.4000000004</v>
      </c>
      <c r="I34" s="307">
        <v>6189652.4000000004</v>
      </c>
      <c r="J34" s="307">
        <v>6189652.4000000004</v>
      </c>
      <c r="K34" s="307">
        <v>6189361.6185499998</v>
      </c>
      <c r="L34" s="307">
        <v>0</v>
      </c>
      <c r="M34" s="306">
        <v>6189361.6185499998</v>
      </c>
      <c r="N34" s="283">
        <v>290.78145000059158</v>
      </c>
      <c r="O34" s="283">
        <v>290.78145000059158</v>
      </c>
      <c r="P34" s="307">
        <v>99.995302136029466</v>
      </c>
      <c r="Q34" s="307">
        <v>99.995302136029466</v>
      </c>
    </row>
    <row r="35" spans="1:17">
      <c r="A35" s="304"/>
      <c r="B35" s="304"/>
      <c r="C35" s="304"/>
      <c r="D35" s="304" t="s">
        <v>534</v>
      </c>
      <c r="E35" s="304"/>
      <c r="F35" s="304"/>
      <c r="G35" s="305" t="s">
        <v>535</v>
      </c>
      <c r="H35" s="306">
        <v>2378211.9</v>
      </c>
      <c r="I35" s="307">
        <v>2378211.9</v>
      </c>
      <c r="J35" s="307">
        <v>2378211.9</v>
      </c>
      <c r="K35" s="307">
        <v>2378211.5789299998</v>
      </c>
      <c r="L35" s="307">
        <v>0</v>
      </c>
      <c r="M35" s="306">
        <v>2378211.5789299998</v>
      </c>
      <c r="N35" s="283">
        <v>0.32107000006362796</v>
      </c>
      <c r="O35" s="283">
        <v>0.32107000006362796</v>
      </c>
      <c r="P35" s="307">
        <v>99.999986499520915</v>
      </c>
      <c r="Q35" s="307">
        <v>99.999986499520915</v>
      </c>
    </row>
    <row r="36" spans="1:17">
      <c r="A36" s="304"/>
      <c r="B36" s="304"/>
      <c r="C36" s="304"/>
      <c r="D36" s="304" t="s">
        <v>536</v>
      </c>
      <c r="E36" s="304"/>
      <c r="F36" s="304"/>
      <c r="G36" s="305" t="s">
        <v>537</v>
      </c>
      <c r="H36" s="306">
        <v>1169637.5</v>
      </c>
      <c r="I36" s="307">
        <v>1169637.5</v>
      </c>
      <c r="J36" s="307">
        <v>1169637.5</v>
      </c>
      <c r="K36" s="307">
        <v>1169635.4023800001</v>
      </c>
      <c r="L36" s="307">
        <v>0</v>
      </c>
      <c r="M36" s="306">
        <v>1169635.4023800001</v>
      </c>
      <c r="N36" s="283">
        <v>2.0976199998985976</v>
      </c>
      <c r="O36" s="283">
        <v>2.0976199998985976</v>
      </c>
      <c r="P36" s="307">
        <v>99.999820660674786</v>
      </c>
      <c r="Q36" s="307">
        <v>99.999820660674786</v>
      </c>
    </row>
    <row r="37" spans="1:17">
      <c r="A37" s="304"/>
      <c r="B37" s="304"/>
      <c r="C37" s="304"/>
      <c r="D37" s="304" t="s">
        <v>538</v>
      </c>
      <c r="E37" s="304"/>
      <c r="F37" s="304"/>
      <c r="G37" s="305" t="s">
        <v>539</v>
      </c>
      <c r="H37" s="306">
        <v>504086.4</v>
      </c>
      <c r="I37" s="307">
        <v>504086.4</v>
      </c>
      <c r="J37" s="307">
        <v>504086.4</v>
      </c>
      <c r="K37" s="307">
        <v>503805.87267999997</v>
      </c>
      <c r="L37" s="307">
        <v>0</v>
      </c>
      <c r="M37" s="306">
        <v>503805.87267999997</v>
      </c>
      <c r="N37" s="283">
        <v>280.52732000005199</v>
      </c>
      <c r="O37" s="283">
        <v>280.52732000005199</v>
      </c>
      <c r="P37" s="307">
        <v>99.944349357570431</v>
      </c>
      <c r="Q37" s="307">
        <v>99.944349357570431</v>
      </c>
    </row>
    <row r="38" spans="1:17" ht="24">
      <c r="A38" s="304"/>
      <c r="B38" s="304"/>
      <c r="C38" s="304"/>
      <c r="D38" s="304" t="s">
        <v>540</v>
      </c>
      <c r="E38" s="304"/>
      <c r="F38" s="304"/>
      <c r="G38" s="305" t="s">
        <v>541</v>
      </c>
      <c r="H38" s="306">
        <v>233318.9</v>
      </c>
      <c r="I38" s="307">
        <v>233318.9</v>
      </c>
      <c r="J38" s="307">
        <v>233318.9</v>
      </c>
      <c r="K38" s="307">
        <v>233243.99509000001</v>
      </c>
      <c r="L38" s="307">
        <v>0</v>
      </c>
      <c r="M38" s="306">
        <v>233243.99509000001</v>
      </c>
      <c r="N38" s="283">
        <v>74.90490999998292</v>
      </c>
      <c r="O38" s="283">
        <v>74.90490999998292</v>
      </c>
      <c r="P38" s="307">
        <v>99.967895909847002</v>
      </c>
      <c r="Q38" s="307">
        <v>99.967895909847002</v>
      </c>
    </row>
    <row r="39" spans="1:17">
      <c r="A39" s="304"/>
      <c r="B39" s="304"/>
      <c r="C39" s="304"/>
      <c r="D39" s="304" t="s">
        <v>531</v>
      </c>
      <c r="E39" s="304"/>
      <c r="F39" s="304"/>
      <c r="G39" s="305" t="s">
        <v>542</v>
      </c>
      <c r="H39" s="306">
        <v>6675.8</v>
      </c>
      <c r="I39" s="307">
        <v>6675.8</v>
      </c>
      <c r="J39" s="307">
        <v>6675.8</v>
      </c>
      <c r="K39" s="307">
        <v>6675.1750000000002</v>
      </c>
      <c r="L39" s="307">
        <v>0</v>
      </c>
      <c r="M39" s="306">
        <v>6675.1750000000002</v>
      </c>
      <c r="N39" s="283">
        <v>0.625</v>
      </c>
      <c r="O39" s="283">
        <v>0.625</v>
      </c>
      <c r="P39" s="307">
        <v>99.990637826178144</v>
      </c>
      <c r="Q39" s="307">
        <v>99.990637826178144</v>
      </c>
    </row>
    <row r="40" spans="1:17" ht="24">
      <c r="A40" s="304"/>
      <c r="B40" s="304"/>
      <c r="C40" s="304"/>
      <c r="D40" s="304" t="s">
        <v>543</v>
      </c>
      <c r="E40" s="304"/>
      <c r="F40" s="304"/>
      <c r="G40" s="305" t="s">
        <v>544</v>
      </c>
      <c r="H40" s="306">
        <v>114246.3</v>
      </c>
      <c r="I40" s="307">
        <v>114246.3</v>
      </c>
      <c r="J40" s="307">
        <v>114246.3</v>
      </c>
      <c r="K40" s="307">
        <v>114111.46631</v>
      </c>
      <c r="L40" s="307">
        <v>0</v>
      </c>
      <c r="M40" s="306">
        <v>114111.46631</v>
      </c>
      <c r="N40" s="283">
        <v>134.83368999999948</v>
      </c>
      <c r="O40" s="283">
        <v>134.83368999999948</v>
      </c>
      <c r="P40" s="307">
        <v>99.881979819040097</v>
      </c>
      <c r="Q40" s="307">
        <v>99.881979819040097</v>
      </c>
    </row>
    <row r="41" spans="1:17">
      <c r="A41" s="304"/>
      <c r="B41" s="304"/>
      <c r="C41" s="304"/>
      <c r="D41" s="304" t="s">
        <v>545</v>
      </c>
      <c r="E41" s="304"/>
      <c r="F41" s="304"/>
      <c r="G41" s="305" t="s">
        <v>546</v>
      </c>
      <c r="H41" s="306">
        <v>244486.5</v>
      </c>
      <c r="I41" s="307">
        <v>244486.5</v>
      </c>
      <c r="J41" s="307">
        <v>244486.5</v>
      </c>
      <c r="K41" s="307">
        <v>244485.42666999999</v>
      </c>
      <c r="L41" s="307">
        <v>138.76799999998184</v>
      </c>
      <c r="M41" s="306">
        <v>244346.65867</v>
      </c>
      <c r="N41" s="283">
        <v>139.84132999999565</v>
      </c>
      <c r="O41" s="283">
        <v>1.0733300000138115</v>
      </c>
      <c r="P41" s="307">
        <v>99.942802023833636</v>
      </c>
      <c r="Q41" s="307">
        <v>99.942802023833636</v>
      </c>
    </row>
    <row r="42" spans="1:17">
      <c r="A42" s="304"/>
      <c r="B42" s="304"/>
      <c r="C42" s="304"/>
      <c r="D42" s="304" t="s">
        <v>519</v>
      </c>
      <c r="E42" s="304"/>
      <c r="F42" s="304"/>
      <c r="G42" s="305" t="s">
        <v>520</v>
      </c>
      <c r="H42" s="306">
        <v>231477.2</v>
      </c>
      <c r="I42" s="307">
        <v>231477.2</v>
      </c>
      <c r="J42" s="307">
        <v>231477.2</v>
      </c>
      <c r="K42" s="307">
        <v>231476.57603</v>
      </c>
      <c r="L42" s="307">
        <v>3.1380000000353903E-2</v>
      </c>
      <c r="M42" s="306">
        <v>231476.54465</v>
      </c>
      <c r="N42" s="283">
        <v>0.65535000001545995</v>
      </c>
      <c r="O42" s="283">
        <v>0.62397000001510605</v>
      </c>
      <c r="P42" s="307">
        <v>99.99971688356348</v>
      </c>
      <c r="Q42" s="307">
        <v>99.99971688356348</v>
      </c>
    </row>
    <row r="43" spans="1:17">
      <c r="A43" s="304"/>
      <c r="B43" s="304"/>
      <c r="C43" s="304"/>
      <c r="D43" s="304" t="s">
        <v>547</v>
      </c>
      <c r="E43" s="304"/>
      <c r="F43" s="304"/>
      <c r="G43" s="305" t="s">
        <v>548</v>
      </c>
      <c r="H43" s="306">
        <v>196212.3</v>
      </c>
      <c r="I43" s="307">
        <v>196212.3</v>
      </c>
      <c r="J43" s="307">
        <v>196212.3</v>
      </c>
      <c r="K43" s="307">
        <v>196212.11113999999</v>
      </c>
      <c r="L43" s="307">
        <v>0</v>
      </c>
      <c r="M43" s="306">
        <v>196212.11113999999</v>
      </c>
      <c r="N43" s="283">
        <v>0.18885999999474734</v>
      </c>
      <c r="O43" s="283">
        <v>0.18885999999474734</v>
      </c>
      <c r="P43" s="307">
        <v>99.999903747114743</v>
      </c>
      <c r="Q43" s="307">
        <v>99.999903747114743</v>
      </c>
    </row>
    <row r="44" spans="1:17">
      <c r="A44" s="304"/>
      <c r="B44" s="304"/>
      <c r="C44" s="304"/>
      <c r="D44" s="304" t="s">
        <v>549</v>
      </c>
      <c r="E44" s="304"/>
      <c r="F44" s="304"/>
      <c r="G44" s="305" t="s">
        <v>550</v>
      </c>
      <c r="H44" s="306">
        <v>57410.400000000001</v>
      </c>
      <c r="I44" s="307">
        <v>57410.400000000001</v>
      </c>
      <c r="J44" s="307">
        <v>57410.400000000001</v>
      </c>
      <c r="K44" s="307">
        <v>57409.686479999997</v>
      </c>
      <c r="L44" s="307">
        <v>251.85877999999502</v>
      </c>
      <c r="M44" s="306">
        <v>57157.827700000002</v>
      </c>
      <c r="N44" s="283">
        <v>252.57229999999981</v>
      </c>
      <c r="O44" s="283">
        <v>0.71352000000479165</v>
      </c>
      <c r="P44" s="307">
        <v>99.560058282123094</v>
      </c>
      <c r="Q44" s="307">
        <v>99.560058282123094</v>
      </c>
    </row>
    <row r="45" spans="1:17">
      <c r="A45" s="304"/>
      <c r="B45" s="304"/>
      <c r="C45" s="304"/>
      <c r="D45" s="304" t="s">
        <v>551</v>
      </c>
      <c r="E45" s="304"/>
      <c r="F45" s="304"/>
      <c r="G45" s="305" t="s">
        <v>552</v>
      </c>
      <c r="H45" s="306">
        <v>210697.1</v>
      </c>
      <c r="I45" s="307">
        <v>210697.1</v>
      </c>
      <c r="J45" s="307">
        <v>210697.1</v>
      </c>
      <c r="K45" s="307">
        <v>210696.31943</v>
      </c>
      <c r="L45" s="307">
        <v>0</v>
      </c>
      <c r="M45" s="306">
        <v>210696.31943</v>
      </c>
      <c r="N45" s="283">
        <v>0.78057000000262633</v>
      </c>
      <c r="O45" s="283">
        <v>0.78057000000262633</v>
      </c>
      <c r="P45" s="307">
        <v>99.999629529784698</v>
      </c>
      <c r="Q45" s="307">
        <v>99.999629529784698</v>
      </c>
    </row>
    <row r="46" spans="1:17">
      <c r="A46" s="304"/>
      <c r="B46" s="304"/>
      <c r="C46" s="304"/>
      <c r="D46" s="304" t="s">
        <v>553</v>
      </c>
      <c r="E46" s="304"/>
      <c r="F46" s="304"/>
      <c r="G46" s="305" t="s">
        <v>554</v>
      </c>
      <c r="H46" s="306">
        <v>180697.1</v>
      </c>
      <c r="I46" s="307">
        <v>180697.1</v>
      </c>
      <c r="J46" s="307">
        <v>180697.1</v>
      </c>
      <c r="K46" s="307">
        <v>180696.70692</v>
      </c>
      <c r="L46" s="307">
        <v>0</v>
      </c>
      <c r="M46" s="306">
        <v>180696.70692</v>
      </c>
      <c r="N46" s="283">
        <v>0.39308000000892207</v>
      </c>
      <c r="O46" s="283">
        <v>0.39308000000892207</v>
      </c>
      <c r="P46" s="307">
        <v>99.999782464688138</v>
      </c>
      <c r="Q46" s="307">
        <v>99.999782464688138</v>
      </c>
    </row>
    <row r="47" spans="1:17">
      <c r="A47" s="304"/>
      <c r="B47" s="304"/>
      <c r="C47" s="304"/>
      <c r="D47" s="304" t="s">
        <v>501</v>
      </c>
      <c r="E47" s="304"/>
      <c r="F47" s="304"/>
      <c r="G47" s="305" t="s">
        <v>502</v>
      </c>
      <c r="H47" s="306">
        <v>121446.8</v>
      </c>
      <c r="I47" s="307">
        <v>121446.8</v>
      </c>
      <c r="J47" s="307">
        <v>121446.8</v>
      </c>
      <c r="K47" s="307">
        <v>121446.56612</v>
      </c>
      <c r="L47" s="307">
        <v>0</v>
      </c>
      <c r="M47" s="306">
        <v>121446.56612</v>
      </c>
      <c r="N47" s="283">
        <v>0.23387999999977183</v>
      </c>
      <c r="O47" s="283">
        <v>0.23387999999977183</v>
      </c>
      <c r="P47" s="307">
        <v>99.999807421850548</v>
      </c>
      <c r="Q47" s="307">
        <v>99.999807421850548</v>
      </c>
    </row>
    <row r="48" spans="1:17">
      <c r="A48" s="304"/>
      <c r="B48" s="304"/>
      <c r="C48" s="304"/>
      <c r="D48" s="304" t="s">
        <v>555</v>
      </c>
      <c r="E48" s="304"/>
      <c r="F48" s="304"/>
      <c r="G48" s="305" t="s">
        <v>556</v>
      </c>
      <c r="H48" s="306">
        <v>365257.3</v>
      </c>
      <c r="I48" s="307">
        <v>365257.3</v>
      </c>
      <c r="J48" s="307">
        <v>365257.3</v>
      </c>
      <c r="K48" s="307">
        <v>363887.89393000002</v>
      </c>
      <c r="L48" s="307">
        <v>0</v>
      </c>
      <c r="M48" s="306">
        <v>363887.89393000002</v>
      </c>
      <c r="N48" s="283">
        <v>1369.4060699999682</v>
      </c>
      <c r="O48" s="283">
        <v>1369.4060699999682</v>
      </c>
      <c r="P48" s="307">
        <v>99.625084544511509</v>
      </c>
      <c r="Q48" s="307">
        <v>99.625084544511509</v>
      </c>
    </row>
    <row r="49" spans="1:17">
      <c r="A49" s="304"/>
      <c r="B49" s="304"/>
      <c r="C49" s="304"/>
      <c r="D49" s="304" t="s">
        <v>503</v>
      </c>
      <c r="E49" s="304"/>
      <c r="F49" s="304"/>
      <c r="G49" s="305" t="s">
        <v>504</v>
      </c>
      <c r="H49" s="306">
        <v>1847</v>
      </c>
      <c r="I49" s="307">
        <v>1847</v>
      </c>
      <c r="J49" s="307">
        <v>1847</v>
      </c>
      <c r="K49" s="307">
        <v>1846.8689999999999</v>
      </c>
      <c r="L49" s="307">
        <v>0</v>
      </c>
      <c r="M49" s="306">
        <v>1846.8689999999999</v>
      </c>
      <c r="N49" s="283">
        <v>0.13100000000008549</v>
      </c>
      <c r="O49" s="283">
        <v>0.13100000000008549</v>
      </c>
      <c r="P49" s="307">
        <v>99.992907417433685</v>
      </c>
      <c r="Q49" s="307">
        <v>99.992907417433685</v>
      </c>
    </row>
    <row r="50" spans="1:17">
      <c r="A50" s="304"/>
      <c r="B50" s="304"/>
      <c r="C50" s="304"/>
      <c r="D50" s="304" t="s">
        <v>505</v>
      </c>
      <c r="E50" s="304"/>
      <c r="F50" s="304"/>
      <c r="G50" s="305" t="s">
        <v>506</v>
      </c>
      <c r="H50" s="306">
        <v>20611.099999999999</v>
      </c>
      <c r="I50" s="307">
        <v>20611.099999999999</v>
      </c>
      <c r="J50" s="307">
        <v>20611.099999999999</v>
      </c>
      <c r="K50" s="307">
        <v>20610.568660000001</v>
      </c>
      <c r="L50" s="307">
        <v>0</v>
      </c>
      <c r="M50" s="306">
        <v>20610.568660000001</v>
      </c>
      <c r="N50" s="283">
        <v>0.53133999999772641</v>
      </c>
      <c r="O50" s="283">
        <v>0.53133999999772641</v>
      </c>
      <c r="P50" s="307">
        <v>99.997422068691151</v>
      </c>
      <c r="Q50" s="307">
        <v>99.997422068691151</v>
      </c>
    </row>
    <row r="51" spans="1:17">
      <c r="A51" s="304"/>
      <c r="B51" s="304"/>
      <c r="C51" s="304"/>
      <c r="D51" s="304" t="s">
        <v>507</v>
      </c>
      <c r="E51" s="304"/>
      <c r="F51" s="304"/>
      <c r="G51" s="305" t="s">
        <v>508</v>
      </c>
      <c r="H51" s="306">
        <v>1144.4000000000001</v>
      </c>
      <c r="I51" s="307">
        <v>1144.4000000000001</v>
      </c>
      <c r="J51" s="307">
        <v>1144.4000000000001</v>
      </c>
      <c r="K51" s="307">
        <v>1144.355</v>
      </c>
      <c r="L51" s="307">
        <v>0</v>
      </c>
      <c r="M51" s="306">
        <v>1144.355</v>
      </c>
      <c r="N51" s="283">
        <v>4.500000000007276E-2</v>
      </c>
      <c r="O51" s="283">
        <v>4.500000000007276E-2</v>
      </c>
      <c r="P51" s="307">
        <v>99.996067808458577</v>
      </c>
      <c r="Q51" s="307">
        <v>99.996067808458577</v>
      </c>
    </row>
    <row r="52" spans="1:17" ht="24">
      <c r="A52" s="304"/>
      <c r="B52" s="304"/>
      <c r="C52" s="304"/>
      <c r="D52" s="304" t="s">
        <v>509</v>
      </c>
      <c r="E52" s="304"/>
      <c r="F52" s="304"/>
      <c r="G52" s="305" t="s">
        <v>510</v>
      </c>
      <c r="H52" s="306">
        <v>184.4</v>
      </c>
      <c r="I52" s="307">
        <v>184.4</v>
      </c>
      <c r="J52" s="307">
        <v>184.4</v>
      </c>
      <c r="K52" s="307">
        <v>184.4</v>
      </c>
      <c r="L52" s="307">
        <v>0</v>
      </c>
      <c r="M52" s="306">
        <v>184.4</v>
      </c>
      <c r="N52" s="283">
        <v>0</v>
      </c>
      <c r="O52" s="283">
        <v>0</v>
      </c>
      <c r="P52" s="307">
        <v>100</v>
      </c>
      <c r="Q52" s="307">
        <v>100</v>
      </c>
    </row>
    <row r="53" spans="1:17" ht="45.6">
      <c r="A53" s="280"/>
      <c r="B53" s="298" t="s">
        <v>557</v>
      </c>
      <c r="C53" s="280"/>
      <c r="D53" s="280"/>
      <c r="E53" s="280"/>
      <c r="F53" s="280"/>
      <c r="G53" s="281" t="s">
        <v>558</v>
      </c>
      <c r="H53" s="282">
        <v>484413</v>
      </c>
      <c r="I53" s="283">
        <v>484413</v>
      </c>
      <c r="J53" s="283">
        <v>484413</v>
      </c>
      <c r="K53" s="283">
        <v>484412.4546</v>
      </c>
      <c r="L53" s="283">
        <v>0</v>
      </c>
      <c r="M53" s="282">
        <v>484412.4546</v>
      </c>
      <c r="N53" s="283">
        <v>0.54540000000270084</v>
      </c>
      <c r="O53" s="283">
        <v>0.54540000000270084</v>
      </c>
      <c r="P53" s="283">
        <v>99.999887410123179</v>
      </c>
      <c r="Q53" s="283">
        <v>99.999887410123179</v>
      </c>
    </row>
    <row r="54" spans="1:17">
      <c r="A54" s="304"/>
      <c r="B54" s="304"/>
      <c r="C54" s="304"/>
      <c r="D54" s="304" t="s">
        <v>501</v>
      </c>
      <c r="E54" s="304"/>
      <c r="F54" s="304"/>
      <c r="G54" s="305" t="s">
        <v>502</v>
      </c>
      <c r="H54" s="306">
        <v>312805.09999999998</v>
      </c>
      <c r="I54" s="307">
        <v>312805.09999999998</v>
      </c>
      <c r="J54" s="307">
        <v>312805.09999999998</v>
      </c>
      <c r="K54" s="307">
        <v>312805.05995999998</v>
      </c>
      <c r="L54" s="307">
        <v>0</v>
      </c>
      <c r="M54" s="306">
        <v>312805.05995999998</v>
      </c>
      <c r="N54" s="283">
        <v>4.0039999992586672E-2</v>
      </c>
      <c r="O54" s="283">
        <v>4.0039999992586672E-2</v>
      </c>
      <c r="P54" s="307">
        <v>99.999987199697188</v>
      </c>
      <c r="Q54" s="307">
        <v>99.999987199697188</v>
      </c>
    </row>
    <row r="55" spans="1:17">
      <c r="A55" s="304"/>
      <c r="B55" s="304"/>
      <c r="C55" s="304"/>
      <c r="D55" s="304" t="s">
        <v>505</v>
      </c>
      <c r="E55" s="304"/>
      <c r="F55" s="304"/>
      <c r="G55" s="305" t="s">
        <v>506</v>
      </c>
      <c r="H55" s="306">
        <v>8827.4</v>
      </c>
      <c r="I55" s="307">
        <v>8827.4</v>
      </c>
      <c r="J55" s="307">
        <v>8827.4</v>
      </c>
      <c r="K55" s="307">
        <v>8827.4</v>
      </c>
      <c r="L55" s="307">
        <v>0</v>
      </c>
      <c r="M55" s="306">
        <v>8827.4</v>
      </c>
      <c r="N55" s="283">
        <v>0</v>
      </c>
      <c r="O55" s="283">
        <v>0</v>
      </c>
      <c r="P55" s="307">
        <v>100</v>
      </c>
      <c r="Q55" s="307">
        <v>100</v>
      </c>
    </row>
    <row r="56" spans="1:17">
      <c r="A56" s="304"/>
      <c r="B56" s="304"/>
      <c r="C56" s="304"/>
      <c r="D56" s="304" t="s">
        <v>559</v>
      </c>
      <c r="E56" s="304"/>
      <c r="F56" s="304"/>
      <c r="G56" s="305" t="s">
        <v>560</v>
      </c>
      <c r="H56" s="306">
        <v>162780.5</v>
      </c>
      <c r="I56" s="307">
        <v>162780.5</v>
      </c>
      <c r="J56" s="307">
        <v>162780.5</v>
      </c>
      <c r="K56" s="307">
        <v>162779.99463999999</v>
      </c>
      <c r="L56" s="307">
        <v>0</v>
      </c>
      <c r="M56" s="306">
        <v>162779.99463999999</v>
      </c>
      <c r="N56" s="283">
        <v>0.50536000001011416</v>
      </c>
      <c r="O56" s="283">
        <v>0.50536000001011416</v>
      </c>
      <c r="P56" s="307">
        <v>99.999689545123644</v>
      </c>
      <c r="Q56" s="307">
        <v>99.999689545123644</v>
      </c>
    </row>
    <row r="57" spans="1:17" ht="22.8">
      <c r="A57" s="280"/>
      <c r="B57" s="298" t="s">
        <v>561</v>
      </c>
      <c r="C57" s="280"/>
      <c r="D57" s="280"/>
      <c r="E57" s="280"/>
      <c r="F57" s="280"/>
      <c r="G57" s="281" t="s">
        <v>562</v>
      </c>
      <c r="H57" s="282">
        <v>1171340</v>
      </c>
      <c r="I57" s="283">
        <v>1171340</v>
      </c>
      <c r="J57" s="283">
        <v>1171340</v>
      </c>
      <c r="K57" s="283">
        <v>1149843.5060000001</v>
      </c>
      <c r="L57" s="283">
        <v>0</v>
      </c>
      <c r="M57" s="282">
        <v>1149843.5060000001</v>
      </c>
      <c r="N57" s="283">
        <v>21496.493999999948</v>
      </c>
      <c r="O57" s="283">
        <v>21496.493999999948</v>
      </c>
      <c r="P57" s="283">
        <v>98.164794679597733</v>
      </c>
      <c r="Q57" s="283">
        <v>98.164794679597733</v>
      </c>
    </row>
    <row r="58" spans="1:17">
      <c r="A58" s="304"/>
      <c r="B58" s="304"/>
      <c r="C58" s="304"/>
      <c r="D58" s="304" t="s">
        <v>501</v>
      </c>
      <c r="E58" s="304"/>
      <c r="F58" s="304"/>
      <c r="G58" s="305" t="s">
        <v>502</v>
      </c>
      <c r="H58" s="306">
        <v>1171340</v>
      </c>
      <c r="I58" s="307">
        <v>1171340</v>
      </c>
      <c r="J58" s="307">
        <v>1171340</v>
      </c>
      <c r="K58" s="307">
        <v>1149843.50596</v>
      </c>
      <c r="L58" s="307">
        <v>0</v>
      </c>
      <c r="M58" s="306">
        <v>1149843.50596</v>
      </c>
      <c r="N58" s="283">
        <v>21496.49404000002</v>
      </c>
      <c r="O58" s="283">
        <v>21496.49404000002</v>
      </c>
      <c r="P58" s="307">
        <v>98.164794676182836</v>
      </c>
      <c r="Q58" s="307">
        <v>98.164794676182836</v>
      </c>
    </row>
    <row r="59" spans="1:17" ht="34.200000000000003">
      <c r="A59" s="280"/>
      <c r="B59" s="298" t="s">
        <v>563</v>
      </c>
      <c r="C59" s="280"/>
      <c r="D59" s="280"/>
      <c r="E59" s="280"/>
      <c r="F59" s="280"/>
      <c r="G59" s="281" t="s">
        <v>564</v>
      </c>
      <c r="H59" s="282">
        <v>28555652</v>
      </c>
      <c r="I59" s="283">
        <v>28555652</v>
      </c>
      <c r="J59" s="283">
        <v>28555652</v>
      </c>
      <c r="K59" s="283">
        <v>28555651.9562</v>
      </c>
      <c r="L59" s="283">
        <v>0</v>
      </c>
      <c r="M59" s="282">
        <v>28555651.9562</v>
      </c>
      <c r="N59" s="283">
        <v>4.3800000101327896E-2</v>
      </c>
      <c r="O59" s="283">
        <v>4.3800000101327896E-2</v>
      </c>
      <c r="P59" s="283">
        <v>99.999999846615296</v>
      </c>
      <c r="Q59" s="283">
        <v>99.999999846615296</v>
      </c>
    </row>
    <row r="60" spans="1:17">
      <c r="A60" s="304"/>
      <c r="B60" s="304"/>
      <c r="C60" s="304"/>
      <c r="D60" s="304" t="s">
        <v>501</v>
      </c>
      <c r="E60" s="304"/>
      <c r="F60" s="304"/>
      <c r="G60" s="305" t="s">
        <v>502</v>
      </c>
      <c r="H60" s="306">
        <v>18376695.300000001</v>
      </c>
      <c r="I60" s="307">
        <v>18376695.300000001</v>
      </c>
      <c r="J60" s="307">
        <v>18376695.300000001</v>
      </c>
      <c r="K60" s="307">
        <v>18376695.256170001</v>
      </c>
      <c r="L60" s="307">
        <v>0</v>
      </c>
      <c r="M60" s="306">
        <v>18376695.256170001</v>
      </c>
      <c r="N60" s="283">
        <v>4.382999986410141E-2</v>
      </c>
      <c r="O60" s="283">
        <v>4.382999986410141E-2</v>
      </c>
      <c r="P60" s="307">
        <v>99.999999761491395</v>
      </c>
      <c r="Q60" s="307">
        <v>99.999999761491395</v>
      </c>
    </row>
    <row r="61" spans="1:17">
      <c r="A61" s="304"/>
      <c r="B61" s="304"/>
      <c r="C61" s="304"/>
      <c r="D61" s="304" t="s">
        <v>505</v>
      </c>
      <c r="E61" s="304"/>
      <c r="F61" s="304"/>
      <c r="G61" s="305" t="s">
        <v>506</v>
      </c>
      <c r="H61" s="306">
        <v>560934.80000000005</v>
      </c>
      <c r="I61" s="307">
        <v>560934.80000000005</v>
      </c>
      <c r="J61" s="307">
        <v>560934.80000000005</v>
      </c>
      <c r="K61" s="307">
        <v>560934.80000000005</v>
      </c>
      <c r="L61" s="307">
        <v>0</v>
      </c>
      <c r="M61" s="306">
        <v>560934.80000000005</v>
      </c>
      <c r="N61" s="283">
        <v>0</v>
      </c>
      <c r="O61" s="283">
        <v>0</v>
      </c>
      <c r="P61" s="307">
        <v>99.999999999999986</v>
      </c>
      <c r="Q61" s="307">
        <v>99.999999999999986</v>
      </c>
    </row>
    <row r="62" spans="1:17">
      <c r="A62" s="304"/>
      <c r="B62" s="304"/>
      <c r="C62" s="304"/>
      <c r="D62" s="304" t="s">
        <v>559</v>
      </c>
      <c r="E62" s="304"/>
      <c r="F62" s="304"/>
      <c r="G62" s="305" t="s">
        <v>560</v>
      </c>
      <c r="H62" s="306">
        <v>9618021.9000000004</v>
      </c>
      <c r="I62" s="307">
        <v>9618021.9000000004</v>
      </c>
      <c r="J62" s="307">
        <v>9618021.9000000004</v>
      </c>
      <c r="K62" s="307">
        <v>9618021.9000000004</v>
      </c>
      <c r="L62" s="307">
        <v>0</v>
      </c>
      <c r="M62" s="306">
        <v>9618021.9000000004</v>
      </c>
      <c r="N62" s="283">
        <v>0</v>
      </c>
      <c r="O62" s="283">
        <v>0</v>
      </c>
      <c r="P62" s="307">
        <v>100</v>
      </c>
      <c r="Q62" s="307">
        <v>100</v>
      </c>
    </row>
    <row r="63" spans="1:17" ht="34.200000000000003">
      <c r="A63" s="280"/>
      <c r="B63" s="298" t="s">
        <v>565</v>
      </c>
      <c r="C63" s="280"/>
      <c r="D63" s="280"/>
      <c r="E63" s="280"/>
      <c r="F63" s="280"/>
      <c r="G63" s="281" t="s">
        <v>566</v>
      </c>
      <c r="H63" s="282">
        <v>1416413</v>
      </c>
      <c r="I63" s="283">
        <v>1416413</v>
      </c>
      <c r="J63" s="283">
        <v>1416413</v>
      </c>
      <c r="K63" s="283">
        <v>1416411.7590999999</v>
      </c>
      <c r="L63" s="283">
        <v>0</v>
      </c>
      <c r="M63" s="282">
        <v>1416411.7590999999</v>
      </c>
      <c r="N63" s="283">
        <v>1.2409000000916421</v>
      </c>
      <c r="O63" s="283">
        <v>1.2409000000916421</v>
      </c>
      <c r="P63" s="283">
        <v>99.999912391371723</v>
      </c>
      <c r="Q63" s="283">
        <v>99.999912391371723</v>
      </c>
    </row>
    <row r="64" spans="1:17">
      <c r="A64" s="304"/>
      <c r="B64" s="304"/>
      <c r="C64" s="304"/>
      <c r="D64" s="304" t="s">
        <v>515</v>
      </c>
      <c r="E64" s="304"/>
      <c r="F64" s="304"/>
      <c r="G64" s="305" t="s">
        <v>516</v>
      </c>
      <c r="H64" s="306">
        <v>1416413</v>
      </c>
      <c r="I64" s="307">
        <v>1416413</v>
      </c>
      <c r="J64" s="307">
        <v>1416413</v>
      </c>
      <c r="K64" s="307">
        <v>1416411.7590999999</v>
      </c>
      <c r="L64" s="307">
        <v>0</v>
      </c>
      <c r="M64" s="306">
        <v>1416411.7590999999</v>
      </c>
      <c r="N64" s="283">
        <v>1.2409000000916421</v>
      </c>
      <c r="O64" s="283">
        <v>1.2409000000916421</v>
      </c>
      <c r="P64" s="307">
        <v>99.999912391371723</v>
      </c>
      <c r="Q64" s="307">
        <v>99.999912391371723</v>
      </c>
    </row>
    <row r="65" spans="1:17">
      <c r="A65" s="280"/>
      <c r="B65" s="298" t="s">
        <v>567</v>
      </c>
      <c r="C65" s="280"/>
      <c r="D65" s="280"/>
      <c r="E65" s="280"/>
      <c r="F65" s="280"/>
      <c r="G65" s="281" t="s">
        <v>568</v>
      </c>
      <c r="H65" s="282">
        <v>379521</v>
      </c>
      <c r="I65" s="283">
        <v>379521</v>
      </c>
      <c r="J65" s="283">
        <v>379521</v>
      </c>
      <c r="K65" s="283">
        <v>379521</v>
      </c>
      <c r="L65" s="283">
        <v>0</v>
      </c>
      <c r="M65" s="282">
        <v>379521</v>
      </c>
      <c r="N65" s="283">
        <v>0</v>
      </c>
      <c r="O65" s="283">
        <v>0</v>
      </c>
      <c r="P65" s="283">
        <v>100</v>
      </c>
      <c r="Q65" s="283">
        <v>100</v>
      </c>
    </row>
    <row r="66" spans="1:17">
      <c r="A66" s="304"/>
      <c r="B66" s="304"/>
      <c r="C66" s="304"/>
      <c r="D66" s="304" t="s">
        <v>505</v>
      </c>
      <c r="E66" s="304"/>
      <c r="F66" s="304"/>
      <c r="G66" s="305" t="s">
        <v>506</v>
      </c>
      <c r="H66" s="306">
        <v>379521</v>
      </c>
      <c r="I66" s="307">
        <v>379521</v>
      </c>
      <c r="J66" s="307">
        <v>379521</v>
      </c>
      <c r="K66" s="307">
        <v>379521</v>
      </c>
      <c r="L66" s="307">
        <v>0</v>
      </c>
      <c r="M66" s="306">
        <v>379521</v>
      </c>
      <c r="N66" s="283">
        <v>0</v>
      </c>
      <c r="O66" s="283">
        <v>0</v>
      </c>
      <c r="P66" s="307">
        <v>100</v>
      </c>
      <c r="Q66" s="307">
        <v>100</v>
      </c>
    </row>
    <row r="67" spans="1:17">
      <c r="A67" s="280"/>
      <c r="B67" s="298" t="s">
        <v>569</v>
      </c>
      <c r="C67" s="280"/>
      <c r="D67" s="280"/>
      <c r="E67" s="280"/>
      <c r="F67" s="280"/>
      <c r="G67" s="281" t="s">
        <v>570</v>
      </c>
      <c r="H67" s="282">
        <v>1572512</v>
      </c>
      <c r="I67" s="283">
        <v>1572512</v>
      </c>
      <c r="J67" s="283">
        <v>1572512</v>
      </c>
      <c r="K67" s="283">
        <v>1572512</v>
      </c>
      <c r="L67" s="283">
        <v>0</v>
      </c>
      <c r="M67" s="282">
        <v>1572512</v>
      </c>
      <c r="N67" s="283">
        <v>0</v>
      </c>
      <c r="O67" s="283">
        <v>0</v>
      </c>
      <c r="P67" s="283">
        <v>100</v>
      </c>
      <c r="Q67" s="283">
        <v>100</v>
      </c>
    </row>
    <row r="68" spans="1:17">
      <c r="A68" s="304"/>
      <c r="B68" s="304"/>
      <c r="C68" s="304"/>
      <c r="D68" s="304" t="s">
        <v>571</v>
      </c>
      <c r="E68" s="304"/>
      <c r="F68" s="304"/>
      <c r="G68" s="305" t="s">
        <v>572</v>
      </c>
      <c r="H68" s="306">
        <v>1572512</v>
      </c>
      <c r="I68" s="307">
        <v>1572512</v>
      </c>
      <c r="J68" s="307">
        <v>1572512</v>
      </c>
      <c r="K68" s="307">
        <v>1572512</v>
      </c>
      <c r="L68" s="307">
        <v>0</v>
      </c>
      <c r="M68" s="306">
        <v>1572512</v>
      </c>
      <c r="N68" s="283">
        <v>0</v>
      </c>
      <c r="O68" s="283">
        <v>0</v>
      </c>
      <c r="P68" s="307">
        <v>100</v>
      </c>
      <c r="Q68" s="307">
        <v>100</v>
      </c>
    </row>
    <row r="69" spans="1:17" ht="34.200000000000003">
      <c r="A69" s="280"/>
      <c r="B69" s="298" t="s">
        <v>573</v>
      </c>
      <c r="C69" s="280"/>
      <c r="D69" s="280"/>
      <c r="E69" s="280"/>
      <c r="F69" s="280"/>
      <c r="G69" s="281" t="s">
        <v>574</v>
      </c>
      <c r="H69" s="282">
        <v>42853325</v>
      </c>
      <c r="I69" s="283">
        <v>42853325</v>
      </c>
      <c r="J69" s="283">
        <v>42853325</v>
      </c>
      <c r="K69" s="283">
        <v>42853311.899999999</v>
      </c>
      <c r="L69" s="283">
        <v>0</v>
      </c>
      <c r="M69" s="282">
        <v>42853311.899999999</v>
      </c>
      <c r="N69" s="283">
        <v>13.100000001490116</v>
      </c>
      <c r="O69" s="283">
        <v>13.100000001490116</v>
      </c>
      <c r="P69" s="283">
        <v>99.999969430610108</v>
      </c>
      <c r="Q69" s="283">
        <v>99.999969430610108</v>
      </c>
    </row>
    <row r="70" spans="1:17">
      <c r="A70" s="299"/>
      <c r="B70" s="299"/>
      <c r="C70" s="300" t="s">
        <v>575</v>
      </c>
      <c r="D70" s="299"/>
      <c r="E70" s="299"/>
      <c r="F70" s="299"/>
      <c r="G70" s="301" t="s">
        <v>576</v>
      </c>
      <c r="H70" s="302">
        <v>86825.9</v>
      </c>
      <c r="I70" s="303">
        <v>86825.9</v>
      </c>
      <c r="J70" s="303">
        <v>86825.9</v>
      </c>
      <c r="K70" s="303">
        <v>86825.9</v>
      </c>
      <c r="L70" s="303">
        <v>0</v>
      </c>
      <c r="M70" s="302">
        <v>86825.9</v>
      </c>
      <c r="N70" s="283">
        <v>0</v>
      </c>
      <c r="O70" s="283">
        <v>0</v>
      </c>
      <c r="P70" s="303">
        <v>100</v>
      </c>
      <c r="Q70" s="303">
        <v>100</v>
      </c>
    </row>
    <row r="71" spans="1:17">
      <c r="A71" s="304"/>
      <c r="B71" s="304"/>
      <c r="C71" s="304"/>
      <c r="D71" s="304" t="s">
        <v>523</v>
      </c>
      <c r="E71" s="304"/>
      <c r="F71" s="304"/>
      <c r="G71" s="305" t="s">
        <v>533</v>
      </c>
      <c r="H71" s="306">
        <v>38656.699999999997</v>
      </c>
      <c r="I71" s="307">
        <v>38656.699999999997</v>
      </c>
      <c r="J71" s="307">
        <v>38656.699999999997</v>
      </c>
      <c r="K71" s="307">
        <v>38656.699999999997</v>
      </c>
      <c r="L71" s="307">
        <v>0</v>
      </c>
      <c r="M71" s="306">
        <v>38656.699999999997</v>
      </c>
      <c r="N71" s="283">
        <v>0</v>
      </c>
      <c r="O71" s="283">
        <v>0</v>
      </c>
      <c r="P71" s="307">
        <v>100</v>
      </c>
      <c r="Q71" s="307">
        <v>100</v>
      </c>
    </row>
    <row r="72" spans="1:17">
      <c r="A72" s="304"/>
      <c r="B72" s="304"/>
      <c r="C72" s="304"/>
      <c r="D72" s="304" t="s">
        <v>534</v>
      </c>
      <c r="E72" s="304"/>
      <c r="F72" s="304"/>
      <c r="G72" s="305" t="s">
        <v>535</v>
      </c>
      <c r="H72" s="306">
        <v>1397</v>
      </c>
      <c r="I72" s="307">
        <v>1397</v>
      </c>
      <c r="J72" s="307">
        <v>1397</v>
      </c>
      <c r="K72" s="307">
        <v>1397</v>
      </c>
      <c r="L72" s="307">
        <v>0</v>
      </c>
      <c r="M72" s="306">
        <v>1397</v>
      </c>
      <c r="N72" s="283">
        <v>0</v>
      </c>
      <c r="O72" s="283">
        <v>0</v>
      </c>
      <c r="P72" s="307">
        <v>100</v>
      </c>
      <c r="Q72" s="307">
        <v>100</v>
      </c>
    </row>
    <row r="73" spans="1:17">
      <c r="A73" s="304"/>
      <c r="B73" s="304"/>
      <c r="C73" s="304"/>
      <c r="D73" s="304" t="s">
        <v>536</v>
      </c>
      <c r="E73" s="304"/>
      <c r="F73" s="304"/>
      <c r="G73" s="305" t="s">
        <v>537</v>
      </c>
      <c r="H73" s="306">
        <v>1880</v>
      </c>
      <c r="I73" s="307">
        <v>1880</v>
      </c>
      <c r="J73" s="307">
        <v>1880</v>
      </c>
      <c r="K73" s="307">
        <v>1880</v>
      </c>
      <c r="L73" s="307">
        <v>0</v>
      </c>
      <c r="M73" s="306">
        <v>1880</v>
      </c>
      <c r="N73" s="283">
        <v>0</v>
      </c>
      <c r="O73" s="283">
        <v>0</v>
      </c>
      <c r="P73" s="307">
        <v>100</v>
      </c>
      <c r="Q73" s="307">
        <v>100</v>
      </c>
    </row>
    <row r="74" spans="1:17">
      <c r="A74" s="304"/>
      <c r="B74" s="304"/>
      <c r="C74" s="304"/>
      <c r="D74" s="304" t="s">
        <v>538</v>
      </c>
      <c r="E74" s="304"/>
      <c r="F74" s="304"/>
      <c r="G74" s="305" t="s">
        <v>539</v>
      </c>
      <c r="H74" s="306">
        <v>2191</v>
      </c>
      <c r="I74" s="307">
        <v>2191</v>
      </c>
      <c r="J74" s="307">
        <v>2191</v>
      </c>
      <c r="K74" s="307">
        <v>2191</v>
      </c>
      <c r="L74" s="307">
        <v>0</v>
      </c>
      <c r="M74" s="306">
        <v>2191</v>
      </c>
      <c r="N74" s="283">
        <v>0</v>
      </c>
      <c r="O74" s="283">
        <v>0</v>
      </c>
      <c r="P74" s="307">
        <v>100</v>
      </c>
      <c r="Q74" s="307">
        <v>100</v>
      </c>
    </row>
    <row r="75" spans="1:17" ht="24">
      <c r="A75" s="304"/>
      <c r="B75" s="304"/>
      <c r="C75" s="304"/>
      <c r="D75" s="304" t="s">
        <v>540</v>
      </c>
      <c r="E75" s="304"/>
      <c r="F75" s="304"/>
      <c r="G75" s="305" t="s">
        <v>541</v>
      </c>
      <c r="H75" s="306">
        <v>671</v>
      </c>
      <c r="I75" s="307">
        <v>671</v>
      </c>
      <c r="J75" s="307">
        <v>671</v>
      </c>
      <c r="K75" s="307">
        <v>671</v>
      </c>
      <c r="L75" s="307">
        <v>0</v>
      </c>
      <c r="M75" s="306">
        <v>671</v>
      </c>
      <c r="N75" s="283">
        <v>0</v>
      </c>
      <c r="O75" s="283">
        <v>0</v>
      </c>
      <c r="P75" s="307">
        <v>100</v>
      </c>
      <c r="Q75" s="307">
        <v>100</v>
      </c>
    </row>
    <row r="76" spans="1:17">
      <c r="A76" s="304"/>
      <c r="B76" s="304"/>
      <c r="C76" s="304"/>
      <c r="D76" s="304" t="s">
        <v>531</v>
      </c>
      <c r="E76" s="304"/>
      <c r="F76" s="304"/>
      <c r="G76" s="305" t="s">
        <v>542</v>
      </c>
      <c r="H76" s="306">
        <v>138</v>
      </c>
      <c r="I76" s="307">
        <v>138</v>
      </c>
      <c r="J76" s="307">
        <v>138</v>
      </c>
      <c r="K76" s="307">
        <v>138</v>
      </c>
      <c r="L76" s="307">
        <v>0</v>
      </c>
      <c r="M76" s="306">
        <v>138</v>
      </c>
      <c r="N76" s="283">
        <v>0</v>
      </c>
      <c r="O76" s="283">
        <v>0</v>
      </c>
      <c r="P76" s="307">
        <v>100.00000000000001</v>
      </c>
      <c r="Q76" s="307">
        <v>100.00000000000001</v>
      </c>
    </row>
    <row r="77" spans="1:17" ht="24">
      <c r="A77" s="304"/>
      <c r="B77" s="304"/>
      <c r="C77" s="304"/>
      <c r="D77" s="304" t="s">
        <v>543</v>
      </c>
      <c r="E77" s="304"/>
      <c r="F77" s="304"/>
      <c r="G77" s="305" t="s">
        <v>544</v>
      </c>
      <c r="H77" s="306">
        <v>300</v>
      </c>
      <c r="I77" s="307">
        <v>300</v>
      </c>
      <c r="J77" s="307">
        <v>300</v>
      </c>
      <c r="K77" s="307">
        <v>300</v>
      </c>
      <c r="L77" s="307">
        <v>0</v>
      </c>
      <c r="M77" s="306">
        <v>300</v>
      </c>
      <c r="N77" s="283">
        <v>0</v>
      </c>
      <c r="O77" s="283">
        <v>0</v>
      </c>
      <c r="P77" s="307">
        <v>100</v>
      </c>
      <c r="Q77" s="307">
        <v>100</v>
      </c>
    </row>
    <row r="78" spans="1:17">
      <c r="A78" s="304"/>
      <c r="B78" s="304"/>
      <c r="C78" s="304"/>
      <c r="D78" s="304" t="s">
        <v>545</v>
      </c>
      <c r="E78" s="304"/>
      <c r="F78" s="304"/>
      <c r="G78" s="305" t="s">
        <v>546</v>
      </c>
      <c r="H78" s="306">
        <v>9131</v>
      </c>
      <c r="I78" s="307">
        <v>9131</v>
      </c>
      <c r="J78" s="307">
        <v>9131</v>
      </c>
      <c r="K78" s="307">
        <v>9131</v>
      </c>
      <c r="L78" s="307">
        <v>0</v>
      </c>
      <c r="M78" s="306">
        <v>9131</v>
      </c>
      <c r="N78" s="283">
        <v>0</v>
      </c>
      <c r="O78" s="283">
        <v>0</v>
      </c>
      <c r="P78" s="307">
        <v>100</v>
      </c>
      <c r="Q78" s="307">
        <v>100</v>
      </c>
    </row>
    <row r="79" spans="1:17">
      <c r="A79" s="304"/>
      <c r="B79" s="304"/>
      <c r="C79" s="304"/>
      <c r="D79" s="304" t="s">
        <v>519</v>
      </c>
      <c r="E79" s="304"/>
      <c r="F79" s="304"/>
      <c r="G79" s="305" t="s">
        <v>520</v>
      </c>
      <c r="H79" s="306">
        <v>285</v>
      </c>
      <c r="I79" s="307">
        <v>285</v>
      </c>
      <c r="J79" s="307">
        <v>285</v>
      </c>
      <c r="K79" s="307">
        <v>285</v>
      </c>
      <c r="L79" s="307">
        <v>0</v>
      </c>
      <c r="M79" s="306">
        <v>285</v>
      </c>
      <c r="N79" s="283">
        <v>0</v>
      </c>
      <c r="O79" s="283">
        <v>0</v>
      </c>
      <c r="P79" s="307">
        <v>100</v>
      </c>
      <c r="Q79" s="307">
        <v>100</v>
      </c>
    </row>
    <row r="80" spans="1:17">
      <c r="A80" s="304"/>
      <c r="B80" s="304"/>
      <c r="C80" s="304"/>
      <c r="D80" s="304" t="s">
        <v>547</v>
      </c>
      <c r="E80" s="304"/>
      <c r="F80" s="304"/>
      <c r="G80" s="305" t="s">
        <v>548</v>
      </c>
      <c r="H80" s="306">
        <v>871</v>
      </c>
      <c r="I80" s="307">
        <v>871</v>
      </c>
      <c r="J80" s="307">
        <v>871</v>
      </c>
      <c r="K80" s="307">
        <v>871</v>
      </c>
      <c r="L80" s="307">
        <v>0</v>
      </c>
      <c r="M80" s="306">
        <v>871</v>
      </c>
      <c r="N80" s="283">
        <v>0</v>
      </c>
      <c r="O80" s="283">
        <v>0</v>
      </c>
      <c r="P80" s="307">
        <v>99.999999999999986</v>
      </c>
      <c r="Q80" s="307">
        <v>99.999999999999986</v>
      </c>
    </row>
    <row r="81" spans="1:17">
      <c r="A81" s="304"/>
      <c r="B81" s="304"/>
      <c r="C81" s="304"/>
      <c r="D81" s="304" t="s">
        <v>549</v>
      </c>
      <c r="E81" s="304"/>
      <c r="F81" s="304"/>
      <c r="G81" s="305" t="s">
        <v>550</v>
      </c>
      <c r="H81" s="306">
        <v>766</v>
      </c>
      <c r="I81" s="307">
        <v>766</v>
      </c>
      <c r="J81" s="307">
        <v>766</v>
      </c>
      <c r="K81" s="307">
        <v>766</v>
      </c>
      <c r="L81" s="307">
        <v>0</v>
      </c>
      <c r="M81" s="306">
        <v>766</v>
      </c>
      <c r="N81" s="283">
        <v>0</v>
      </c>
      <c r="O81" s="283">
        <v>0</v>
      </c>
      <c r="P81" s="307">
        <v>100</v>
      </c>
      <c r="Q81" s="307">
        <v>100</v>
      </c>
    </row>
    <row r="82" spans="1:17">
      <c r="A82" s="304"/>
      <c r="B82" s="304"/>
      <c r="C82" s="304"/>
      <c r="D82" s="304" t="s">
        <v>501</v>
      </c>
      <c r="E82" s="304"/>
      <c r="F82" s="304"/>
      <c r="G82" s="305" t="s">
        <v>502</v>
      </c>
      <c r="H82" s="306">
        <v>28314.9</v>
      </c>
      <c r="I82" s="307">
        <v>28314.9</v>
      </c>
      <c r="J82" s="307">
        <v>28314.9</v>
      </c>
      <c r="K82" s="307">
        <v>28314.9</v>
      </c>
      <c r="L82" s="307">
        <v>0</v>
      </c>
      <c r="M82" s="306">
        <v>28314.9</v>
      </c>
      <c r="N82" s="283">
        <v>0</v>
      </c>
      <c r="O82" s="283">
        <v>0</v>
      </c>
      <c r="P82" s="307">
        <v>100</v>
      </c>
      <c r="Q82" s="307">
        <v>100</v>
      </c>
    </row>
    <row r="83" spans="1:17">
      <c r="A83" s="304"/>
      <c r="B83" s="304"/>
      <c r="C83" s="304"/>
      <c r="D83" s="304" t="s">
        <v>555</v>
      </c>
      <c r="E83" s="304"/>
      <c r="F83" s="304"/>
      <c r="G83" s="305" t="s">
        <v>556</v>
      </c>
      <c r="H83" s="306">
        <v>2054.3000000000002</v>
      </c>
      <c r="I83" s="307">
        <v>2054.3000000000002</v>
      </c>
      <c r="J83" s="307">
        <v>2054.3000000000002</v>
      </c>
      <c r="K83" s="307">
        <v>2054.3000000000002</v>
      </c>
      <c r="L83" s="307">
        <v>0</v>
      </c>
      <c r="M83" s="306">
        <v>2054.3000000000002</v>
      </c>
      <c r="N83" s="283">
        <v>0</v>
      </c>
      <c r="O83" s="283">
        <v>0</v>
      </c>
      <c r="P83" s="307">
        <v>100</v>
      </c>
      <c r="Q83" s="307">
        <v>100</v>
      </c>
    </row>
    <row r="84" spans="1:17">
      <c r="A84" s="304"/>
      <c r="B84" s="304"/>
      <c r="C84" s="304"/>
      <c r="D84" s="304" t="s">
        <v>505</v>
      </c>
      <c r="E84" s="304"/>
      <c r="F84" s="304"/>
      <c r="G84" s="305" t="s">
        <v>506</v>
      </c>
      <c r="H84" s="306">
        <v>28</v>
      </c>
      <c r="I84" s="307">
        <v>28</v>
      </c>
      <c r="J84" s="307">
        <v>28</v>
      </c>
      <c r="K84" s="307">
        <v>28</v>
      </c>
      <c r="L84" s="307">
        <v>0</v>
      </c>
      <c r="M84" s="306">
        <v>28</v>
      </c>
      <c r="N84" s="283">
        <v>0</v>
      </c>
      <c r="O84" s="283">
        <v>0</v>
      </c>
      <c r="P84" s="307">
        <v>99.999999999999986</v>
      </c>
      <c r="Q84" s="307">
        <v>99.999999999999986</v>
      </c>
    </row>
    <row r="85" spans="1:17" ht="24">
      <c r="A85" s="304"/>
      <c r="B85" s="304"/>
      <c r="C85" s="304"/>
      <c r="D85" s="304" t="s">
        <v>509</v>
      </c>
      <c r="E85" s="304"/>
      <c r="F85" s="304"/>
      <c r="G85" s="305" t="s">
        <v>510</v>
      </c>
      <c r="H85" s="306">
        <v>142</v>
      </c>
      <c r="I85" s="307">
        <v>142</v>
      </c>
      <c r="J85" s="307">
        <v>142</v>
      </c>
      <c r="K85" s="307">
        <v>142</v>
      </c>
      <c r="L85" s="307">
        <v>0</v>
      </c>
      <c r="M85" s="306">
        <v>142</v>
      </c>
      <c r="N85" s="283">
        <v>0</v>
      </c>
      <c r="O85" s="283">
        <v>0</v>
      </c>
      <c r="P85" s="307">
        <v>100</v>
      </c>
      <c r="Q85" s="307">
        <v>100</v>
      </c>
    </row>
    <row r="86" spans="1:17" ht="24">
      <c r="A86" s="299"/>
      <c r="B86" s="299"/>
      <c r="C86" s="300" t="s">
        <v>523</v>
      </c>
      <c r="D86" s="299"/>
      <c r="E86" s="299"/>
      <c r="F86" s="299"/>
      <c r="G86" s="301" t="s">
        <v>577</v>
      </c>
      <c r="H86" s="302">
        <v>116673.1</v>
      </c>
      <c r="I86" s="303">
        <v>116673.1</v>
      </c>
      <c r="J86" s="303">
        <v>116673.1</v>
      </c>
      <c r="K86" s="303">
        <v>116660</v>
      </c>
      <c r="L86" s="303">
        <v>0</v>
      </c>
      <c r="M86" s="302">
        <v>116660</v>
      </c>
      <c r="N86" s="283">
        <v>13.100000000005821</v>
      </c>
      <c r="O86" s="283">
        <v>13.100000000005821</v>
      </c>
      <c r="P86" s="303">
        <v>99.9887720477128</v>
      </c>
      <c r="Q86" s="303">
        <v>99.9887720477128</v>
      </c>
    </row>
    <row r="87" spans="1:17" ht="24">
      <c r="A87" s="304"/>
      <c r="B87" s="304"/>
      <c r="C87" s="304"/>
      <c r="D87" s="304" t="s">
        <v>578</v>
      </c>
      <c r="E87" s="304"/>
      <c r="F87" s="304"/>
      <c r="G87" s="305" t="s">
        <v>579</v>
      </c>
      <c r="H87" s="306">
        <v>116673.1</v>
      </c>
      <c r="I87" s="307">
        <v>116673.1</v>
      </c>
      <c r="J87" s="307">
        <v>116673.1</v>
      </c>
      <c r="K87" s="307">
        <v>116660</v>
      </c>
      <c r="L87" s="307">
        <v>0</v>
      </c>
      <c r="M87" s="306">
        <v>116660</v>
      </c>
      <c r="N87" s="283">
        <v>13.100000000005821</v>
      </c>
      <c r="O87" s="283">
        <v>13.100000000005821</v>
      </c>
      <c r="P87" s="307">
        <v>99.9887720477128</v>
      </c>
      <c r="Q87" s="307">
        <v>99.9887720477128</v>
      </c>
    </row>
    <row r="88" spans="1:17" ht="84">
      <c r="A88" s="299"/>
      <c r="B88" s="299"/>
      <c r="C88" s="300" t="s">
        <v>536</v>
      </c>
      <c r="D88" s="299"/>
      <c r="E88" s="299"/>
      <c r="F88" s="299"/>
      <c r="G88" s="301" t="s">
        <v>580</v>
      </c>
      <c r="H88" s="302">
        <v>33681612</v>
      </c>
      <c r="I88" s="303">
        <v>33681612</v>
      </c>
      <c r="J88" s="303">
        <v>33681612</v>
      </c>
      <c r="K88" s="303">
        <v>33681612</v>
      </c>
      <c r="L88" s="303">
        <v>0</v>
      </c>
      <c r="M88" s="302">
        <v>33681612</v>
      </c>
      <c r="N88" s="283">
        <v>0</v>
      </c>
      <c r="O88" s="283">
        <v>0</v>
      </c>
      <c r="P88" s="303">
        <v>100</v>
      </c>
      <c r="Q88" s="303">
        <v>100</v>
      </c>
    </row>
    <row r="89" spans="1:17" ht="24">
      <c r="A89" s="304"/>
      <c r="B89" s="304"/>
      <c r="C89" s="304"/>
      <c r="D89" s="304" t="s">
        <v>581</v>
      </c>
      <c r="E89" s="304"/>
      <c r="F89" s="304"/>
      <c r="G89" s="305" t="s">
        <v>582</v>
      </c>
      <c r="H89" s="306">
        <v>33681612</v>
      </c>
      <c r="I89" s="307">
        <v>33681612</v>
      </c>
      <c r="J89" s="307">
        <v>33681612</v>
      </c>
      <c r="K89" s="307">
        <v>33681612</v>
      </c>
      <c r="L89" s="307">
        <v>0</v>
      </c>
      <c r="M89" s="306">
        <v>33681612</v>
      </c>
      <c r="N89" s="283">
        <v>0</v>
      </c>
      <c r="O89" s="283">
        <v>0</v>
      </c>
      <c r="P89" s="307">
        <v>100</v>
      </c>
      <c r="Q89" s="307">
        <v>100</v>
      </c>
    </row>
    <row r="90" spans="1:17" ht="24">
      <c r="A90" s="299"/>
      <c r="B90" s="299"/>
      <c r="C90" s="300" t="s">
        <v>583</v>
      </c>
      <c r="D90" s="299"/>
      <c r="E90" s="299"/>
      <c r="F90" s="299"/>
      <c r="G90" s="301" t="s">
        <v>584</v>
      </c>
      <c r="H90" s="302">
        <v>4337412</v>
      </c>
      <c r="I90" s="303">
        <v>4337412</v>
      </c>
      <c r="J90" s="303">
        <v>4337412</v>
      </c>
      <c r="K90" s="303">
        <v>4337412</v>
      </c>
      <c r="L90" s="303">
        <v>0</v>
      </c>
      <c r="M90" s="302">
        <v>4337412</v>
      </c>
      <c r="N90" s="283">
        <v>0</v>
      </c>
      <c r="O90" s="283">
        <v>0</v>
      </c>
      <c r="P90" s="303">
        <v>100</v>
      </c>
      <c r="Q90" s="303">
        <v>100</v>
      </c>
    </row>
    <row r="91" spans="1:17" ht="24">
      <c r="A91" s="304"/>
      <c r="B91" s="304"/>
      <c r="C91" s="304"/>
      <c r="D91" s="304" t="s">
        <v>585</v>
      </c>
      <c r="E91" s="304"/>
      <c r="F91" s="304"/>
      <c r="G91" s="305" t="s">
        <v>586</v>
      </c>
      <c r="H91" s="306">
        <v>4337412</v>
      </c>
      <c r="I91" s="307">
        <v>4337412</v>
      </c>
      <c r="J91" s="307">
        <v>4337412</v>
      </c>
      <c r="K91" s="307">
        <v>4337412</v>
      </c>
      <c r="L91" s="307">
        <v>0</v>
      </c>
      <c r="M91" s="306">
        <v>4337412</v>
      </c>
      <c r="N91" s="283">
        <v>0</v>
      </c>
      <c r="O91" s="283">
        <v>0</v>
      </c>
      <c r="P91" s="307">
        <v>100</v>
      </c>
      <c r="Q91" s="307">
        <v>100</v>
      </c>
    </row>
    <row r="92" spans="1:17" ht="72">
      <c r="A92" s="299"/>
      <c r="B92" s="299"/>
      <c r="C92" s="300" t="s">
        <v>587</v>
      </c>
      <c r="D92" s="299"/>
      <c r="E92" s="299"/>
      <c r="F92" s="299"/>
      <c r="G92" s="301" t="s">
        <v>588</v>
      </c>
      <c r="H92" s="302">
        <v>434</v>
      </c>
      <c r="I92" s="303">
        <v>434</v>
      </c>
      <c r="J92" s="303">
        <v>434</v>
      </c>
      <c r="K92" s="303">
        <v>434</v>
      </c>
      <c r="L92" s="303">
        <v>0</v>
      </c>
      <c r="M92" s="302">
        <v>434</v>
      </c>
      <c r="N92" s="283">
        <v>0</v>
      </c>
      <c r="O92" s="283">
        <v>0</v>
      </c>
      <c r="P92" s="303">
        <v>100</v>
      </c>
      <c r="Q92" s="303">
        <v>100</v>
      </c>
    </row>
    <row r="93" spans="1:17" ht="24">
      <c r="A93" s="304"/>
      <c r="B93" s="304"/>
      <c r="C93" s="304"/>
      <c r="D93" s="304" t="s">
        <v>589</v>
      </c>
      <c r="E93" s="304"/>
      <c r="F93" s="304"/>
      <c r="G93" s="305" t="s">
        <v>590</v>
      </c>
      <c r="H93" s="306">
        <v>434</v>
      </c>
      <c r="I93" s="307">
        <v>434</v>
      </c>
      <c r="J93" s="307">
        <v>434</v>
      </c>
      <c r="K93" s="307">
        <v>434</v>
      </c>
      <c r="L93" s="307">
        <v>0</v>
      </c>
      <c r="M93" s="306">
        <v>434</v>
      </c>
      <c r="N93" s="283">
        <v>0</v>
      </c>
      <c r="O93" s="283">
        <v>0</v>
      </c>
      <c r="P93" s="307">
        <v>100</v>
      </c>
      <c r="Q93" s="307">
        <v>100</v>
      </c>
    </row>
    <row r="94" spans="1:17" ht="60">
      <c r="A94" s="299"/>
      <c r="B94" s="299"/>
      <c r="C94" s="300" t="s">
        <v>591</v>
      </c>
      <c r="D94" s="299"/>
      <c r="E94" s="299"/>
      <c r="F94" s="299"/>
      <c r="G94" s="301" t="s">
        <v>592</v>
      </c>
      <c r="H94" s="302">
        <v>4231054</v>
      </c>
      <c r="I94" s="303">
        <v>4231054</v>
      </c>
      <c r="J94" s="303">
        <v>4231054</v>
      </c>
      <c r="K94" s="303">
        <v>4231054</v>
      </c>
      <c r="L94" s="303">
        <v>0</v>
      </c>
      <c r="M94" s="302">
        <v>4231054</v>
      </c>
      <c r="N94" s="283">
        <v>0</v>
      </c>
      <c r="O94" s="283">
        <v>0</v>
      </c>
      <c r="P94" s="303">
        <v>100</v>
      </c>
      <c r="Q94" s="303">
        <v>100</v>
      </c>
    </row>
    <row r="95" spans="1:17" ht="24">
      <c r="A95" s="304"/>
      <c r="B95" s="304"/>
      <c r="C95" s="304"/>
      <c r="D95" s="304" t="s">
        <v>589</v>
      </c>
      <c r="E95" s="304"/>
      <c r="F95" s="304"/>
      <c r="G95" s="305" t="s">
        <v>590</v>
      </c>
      <c r="H95" s="306">
        <v>4231054</v>
      </c>
      <c r="I95" s="307">
        <v>4231054</v>
      </c>
      <c r="J95" s="307">
        <v>4231054</v>
      </c>
      <c r="K95" s="307">
        <v>4231054</v>
      </c>
      <c r="L95" s="307">
        <v>0</v>
      </c>
      <c r="M95" s="306">
        <v>4231054</v>
      </c>
      <c r="N95" s="283">
        <v>0</v>
      </c>
      <c r="O95" s="283">
        <v>0</v>
      </c>
      <c r="P95" s="307">
        <v>100</v>
      </c>
      <c r="Q95" s="307">
        <v>100</v>
      </c>
    </row>
    <row r="96" spans="1:17" ht="48">
      <c r="A96" s="299"/>
      <c r="B96" s="299"/>
      <c r="C96" s="300" t="s">
        <v>593</v>
      </c>
      <c r="D96" s="299"/>
      <c r="E96" s="299"/>
      <c r="F96" s="299"/>
      <c r="G96" s="301" t="s">
        <v>594</v>
      </c>
      <c r="H96" s="302">
        <v>399314</v>
      </c>
      <c r="I96" s="303">
        <v>399314</v>
      </c>
      <c r="J96" s="303">
        <v>399314</v>
      </c>
      <c r="K96" s="303">
        <v>399314</v>
      </c>
      <c r="L96" s="303">
        <v>0</v>
      </c>
      <c r="M96" s="302">
        <v>399314</v>
      </c>
      <c r="N96" s="283">
        <v>0</v>
      </c>
      <c r="O96" s="283">
        <v>0</v>
      </c>
      <c r="P96" s="303">
        <v>100</v>
      </c>
      <c r="Q96" s="303">
        <v>100</v>
      </c>
    </row>
    <row r="97" spans="1:17" ht="24">
      <c r="A97" s="304"/>
      <c r="B97" s="304"/>
      <c r="C97" s="304"/>
      <c r="D97" s="304" t="s">
        <v>589</v>
      </c>
      <c r="E97" s="304"/>
      <c r="F97" s="304"/>
      <c r="G97" s="305" t="s">
        <v>590</v>
      </c>
      <c r="H97" s="306">
        <v>399314</v>
      </c>
      <c r="I97" s="307">
        <v>399314</v>
      </c>
      <c r="J97" s="307">
        <v>399314</v>
      </c>
      <c r="K97" s="307">
        <v>399314</v>
      </c>
      <c r="L97" s="307">
        <v>0</v>
      </c>
      <c r="M97" s="306">
        <v>399314</v>
      </c>
      <c r="N97" s="283">
        <v>0</v>
      </c>
      <c r="O97" s="283">
        <v>0</v>
      </c>
      <c r="P97" s="307">
        <v>100</v>
      </c>
      <c r="Q97" s="307">
        <v>100</v>
      </c>
    </row>
    <row r="98" spans="1:17" ht="34.200000000000003">
      <c r="A98" s="280"/>
      <c r="B98" s="298" t="s">
        <v>595</v>
      </c>
      <c r="C98" s="280"/>
      <c r="D98" s="280"/>
      <c r="E98" s="280"/>
      <c r="F98" s="280"/>
      <c r="G98" s="281" t="s">
        <v>596</v>
      </c>
      <c r="H98" s="282">
        <v>3551756</v>
      </c>
      <c r="I98" s="283">
        <v>3551756</v>
      </c>
      <c r="J98" s="283">
        <v>3551756</v>
      </c>
      <c r="K98" s="283">
        <v>3476739.2988</v>
      </c>
      <c r="L98" s="283">
        <v>0</v>
      </c>
      <c r="M98" s="282">
        <v>3476739.2988</v>
      </c>
      <c r="N98" s="283">
        <v>75016.70120000001</v>
      </c>
      <c r="O98" s="283">
        <v>75016.70120000001</v>
      </c>
      <c r="P98" s="283">
        <v>97.887898234000318</v>
      </c>
      <c r="Q98" s="283">
        <v>97.887898234000318</v>
      </c>
    </row>
    <row r="99" spans="1:17">
      <c r="A99" s="299"/>
      <c r="B99" s="299"/>
      <c r="C99" s="300" t="s">
        <v>597</v>
      </c>
      <c r="D99" s="299"/>
      <c r="E99" s="299"/>
      <c r="F99" s="299"/>
      <c r="G99" s="301" t="s">
        <v>598</v>
      </c>
      <c r="H99" s="302">
        <v>3274694</v>
      </c>
      <c r="I99" s="303">
        <v>3274694</v>
      </c>
      <c r="J99" s="303">
        <v>3274694</v>
      </c>
      <c r="K99" s="303">
        <v>3271285.6</v>
      </c>
      <c r="L99" s="303">
        <v>0</v>
      </c>
      <c r="M99" s="302">
        <v>3271285.6</v>
      </c>
      <c r="N99" s="283">
        <v>3408.3999999999069</v>
      </c>
      <c r="O99" s="283">
        <v>3408.3999999999069</v>
      </c>
      <c r="P99" s="303">
        <v>99.895916992549544</v>
      </c>
      <c r="Q99" s="303">
        <v>99.895916992549544</v>
      </c>
    </row>
    <row r="100" spans="1:17">
      <c r="A100" s="304"/>
      <c r="B100" s="304"/>
      <c r="C100" s="304"/>
      <c r="D100" s="304" t="s">
        <v>519</v>
      </c>
      <c r="E100" s="304"/>
      <c r="F100" s="304"/>
      <c r="G100" s="305" t="s">
        <v>520</v>
      </c>
      <c r="H100" s="306">
        <v>1410</v>
      </c>
      <c r="I100" s="307">
        <v>1410</v>
      </c>
      <c r="J100" s="307">
        <v>1410</v>
      </c>
      <c r="K100" s="307">
        <v>1409.3</v>
      </c>
      <c r="L100" s="307">
        <v>0</v>
      </c>
      <c r="M100" s="306">
        <v>1409.3</v>
      </c>
      <c r="N100" s="283">
        <v>0.70000000000004547</v>
      </c>
      <c r="O100" s="283">
        <v>0.70000000000004547</v>
      </c>
      <c r="P100" s="307">
        <v>99.950354609929079</v>
      </c>
      <c r="Q100" s="307">
        <v>99.950354609929079</v>
      </c>
    </row>
    <row r="101" spans="1:17">
      <c r="A101" s="304"/>
      <c r="B101" s="304"/>
      <c r="C101" s="304"/>
      <c r="D101" s="304" t="s">
        <v>549</v>
      </c>
      <c r="E101" s="304"/>
      <c r="F101" s="304"/>
      <c r="G101" s="305" t="s">
        <v>550</v>
      </c>
      <c r="H101" s="306">
        <v>703.4</v>
      </c>
      <c r="I101" s="307">
        <v>703.4</v>
      </c>
      <c r="J101" s="307">
        <v>703.4</v>
      </c>
      <c r="K101" s="307">
        <v>697.5</v>
      </c>
      <c r="L101" s="307">
        <v>0</v>
      </c>
      <c r="M101" s="306">
        <v>697.5</v>
      </c>
      <c r="N101" s="283">
        <v>5.8999999999999773</v>
      </c>
      <c r="O101" s="283">
        <v>5.8999999999999773</v>
      </c>
      <c r="P101" s="307">
        <v>99.161216946261021</v>
      </c>
      <c r="Q101" s="307">
        <v>99.161216946261021</v>
      </c>
    </row>
    <row r="102" spans="1:17">
      <c r="A102" s="304"/>
      <c r="B102" s="304"/>
      <c r="C102" s="304"/>
      <c r="D102" s="304" t="s">
        <v>553</v>
      </c>
      <c r="E102" s="304"/>
      <c r="F102" s="304"/>
      <c r="G102" s="305" t="s">
        <v>554</v>
      </c>
      <c r="H102" s="306">
        <v>22182</v>
      </c>
      <c r="I102" s="307">
        <v>22182</v>
      </c>
      <c r="J102" s="307">
        <v>22182</v>
      </c>
      <c r="K102" s="307">
        <v>22180.9</v>
      </c>
      <c r="L102" s="307">
        <v>0</v>
      </c>
      <c r="M102" s="306">
        <v>22180.9</v>
      </c>
      <c r="N102" s="283">
        <v>1.0999999999985448</v>
      </c>
      <c r="O102" s="283">
        <v>1.0999999999985448</v>
      </c>
      <c r="P102" s="307">
        <v>99.995041024253908</v>
      </c>
      <c r="Q102" s="307">
        <v>99.995041024253908</v>
      </c>
    </row>
    <row r="103" spans="1:17">
      <c r="A103" s="304"/>
      <c r="B103" s="304"/>
      <c r="C103" s="304"/>
      <c r="D103" s="304" t="s">
        <v>515</v>
      </c>
      <c r="E103" s="304"/>
      <c r="F103" s="304"/>
      <c r="G103" s="305" t="s">
        <v>516</v>
      </c>
      <c r="H103" s="306">
        <v>2484348</v>
      </c>
      <c r="I103" s="307">
        <v>2484348</v>
      </c>
      <c r="J103" s="307">
        <v>2484348</v>
      </c>
      <c r="K103" s="307">
        <v>2477165</v>
      </c>
      <c r="L103" s="307">
        <v>0</v>
      </c>
      <c r="M103" s="306">
        <v>2477165</v>
      </c>
      <c r="N103" s="283">
        <v>7183</v>
      </c>
      <c r="O103" s="283">
        <v>7183</v>
      </c>
      <c r="P103" s="307">
        <v>99.710869813729801</v>
      </c>
      <c r="Q103" s="307">
        <v>99.710869813729801</v>
      </c>
    </row>
    <row r="104" spans="1:17">
      <c r="A104" s="304"/>
      <c r="B104" s="304"/>
      <c r="C104" s="304"/>
      <c r="D104" s="304" t="s">
        <v>501</v>
      </c>
      <c r="E104" s="304"/>
      <c r="F104" s="304"/>
      <c r="G104" s="305" t="s">
        <v>502</v>
      </c>
      <c r="H104" s="306">
        <v>749109.6</v>
      </c>
      <c r="I104" s="307">
        <v>749109.6</v>
      </c>
      <c r="J104" s="307">
        <v>749109.6</v>
      </c>
      <c r="K104" s="307">
        <v>753549.3</v>
      </c>
      <c r="L104" s="307">
        <v>0</v>
      </c>
      <c r="M104" s="306">
        <v>753549.3</v>
      </c>
      <c r="N104" s="283">
        <v>-4439.7000000000698</v>
      </c>
      <c r="O104" s="283">
        <v>-4439.7000000000698</v>
      </c>
      <c r="P104" s="307">
        <v>100.59266361023809</v>
      </c>
      <c r="Q104" s="307">
        <v>100.59266361023809</v>
      </c>
    </row>
    <row r="105" spans="1:17">
      <c r="A105" s="304"/>
      <c r="B105" s="304"/>
      <c r="C105" s="304"/>
      <c r="D105" s="304" t="s">
        <v>555</v>
      </c>
      <c r="E105" s="304"/>
      <c r="F105" s="304"/>
      <c r="G105" s="305" t="s">
        <v>556</v>
      </c>
      <c r="H105" s="306">
        <v>1163</v>
      </c>
      <c r="I105" s="307">
        <v>1163</v>
      </c>
      <c r="J105" s="307">
        <v>1163</v>
      </c>
      <c r="K105" s="307">
        <v>745.5</v>
      </c>
      <c r="L105" s="307">
        <v>0</v>
      </c>
      <c r="M105" s="306">
        <v>745.5</v>
      </c>
      <c r="N105" s="283">
        <v>417.5</v>
      </c>
      <c r="O105" s="283">
        <v>417.5</v>
      </c>
      <c r="P105" s="307">
        <v>64.101461736887359</v>
      </c>
      <c r="Q105" s="307">
        <v>64.101461736887359</v>
      </c>
    </row>
    <row r="106" spans="1:17">
      <c r="A106" s="304"/>
      <c r="B106" s="304"/>
      <c r="C106" s="304"/>
      <c r="D106" s="304" t="s">
        <v>599</v>
      </c>
      <c r="E106" s="304"/>
      <c r="F106" s="304"/>
      <c r="G106" s="305" t="s">
        <v>600</v>
      </c>
      <c r="H106" s="306">
        <v>1430</v>
      </c>
      <c r="I106" s="307">
        <v>1430</v>
      </c>
      <c r="J106" s="307">
        <v>1430</v>
      </c>
      <c r="K106" s="307">
        <v>1191.0999999999999</v>
      </c>
      <c r="L106" s="307">
        <v>0</v>
      </c>
      <c r="M106" s="306">
        <v>1191.0999999999999</v>
      </c>
      <c r="N106" s="283">
        <v>238.90000000000009</v>
      </c>
      <c r="O106" s="283">
        <v>238.90000000000009</v>
      </c>
      <c r="P106" s="307">
        <v>83.293706293706279</v>
      </c>
      <c r="Q106" s="307">
        <v>83.293706293706279</v>
      </c>
    </row>
    <row r="107" spans="1:17" ht="24">
      <c r="A107" s="304"/>
      <c r="B107" s="304"/>
      <c r="C107" s="304"/>
      <c r="D107" s="304" t="s">
        <v>509</v>
      </c>
      <c r="E107" s="304"/>
      <c r="F107" s="304"/>
      <c r="G107" s="305" t="s">
        <v>510</v>
      </c>
      <c r="H107" s="306">
        <v>14348</v>
      </c>
      <c r="I107" s="307">
        <v>14348</v>
      </c>
      <c r="J107" s="307">
        <v>14348</v>
      </c>
      <c r="K107" s="307">
        <v>14347</v>
      </c>
      <c r="L107" s="307">
        <v>0</v>
      </c>
      <c r="M107" s="306">
        <v>14347</v>
      </c>
      <c r="N107" s="283">
        <v>1</v>
      </c>
      <c r="O107" s="283">
        <v>1</v>
      </c>
      <c r="P107" s="307">
        <v>99.993030387510458</v>
      </c>
      <c r="Q107" s="307">
        <v>99.993030387510458</v>
      </c>
    </row>
    <row r="108" spans="1:17" ht="24">
      <c r="A108" s="299"/>
      <c r="B108" s="299"/>
      <c r="C108" s="300" t="s">
        <v>601</v>
      </c>
      <c r="D108" s="299"/>
      <c r="E108" s="299"/>
      <c r="F108" s="299"/>
      <c r="G108" s="301" t="s">
        <v>602</v>
      </c>
      <c r="H108" s="302">
        <v>277062</v>
      </c>
      <c r="I108" s="303">
        <v>277062</v>
      </c>
      <c r="J108" s="303">
        <v>277062</v>
      </c>
      <c r="K108" s="303">
        <v>205453.69880000001</v>
      </c>
      <c r="L108" s="303">
        <v>0</v>
      </c>
      <c r="M108" s="302">
        <v>205453.69880000001</v>
      </c>
      <c r="N108" s="283">
        <v>71608.301199999987</v>
      </c>
      <c r="O108" s="283">
        <v>71608.301199999987</v>
      </c>
      <c r="P108" s="303">
        <v>74.154412658538533</v>
      </c>
      <c r="Q108" s="303">
        <v>74.154412658538533</v>
      </c>
    </row>
    <row r="109" spans="1:17">
      <c r="A109" s="304"/>
      <c r="B109" s="304"/>
      <c r="C109" s="304"/>
      <c r="D109" s="304" t="s">
        <v>505</v>
      </c>
      <c r="E109" s="304"/>
      <c r="F109" s="304"/>
      <c r="G109" s="305" t="s">
        <v>506</v>
      </c>
      <c r="H109" s="306">
        <v>277062</v>
      </c>
      <c r="I109" s="307">
        <v>277062</v>
      </c>
      <c r="J109" s="307">
        <v>277062</v>
      </c>
      <c r="K109" s="307">
        <v>205453.69881</v>
      </c>
      <c r="L109" s="307">
        <v>0</v>
      </c>
      <c r="M109" s="306">
        <v>205453.69881</v>
      </c>
      <c r="N109" s="283">
        <v>71608.301189999998</v>
      </c>
      <c r="O109" s="283">
        <v>71608.301189999998</v>
      </c>
      <c r="P109" s="307">
        <v>74.15441266214782</v>
      </c>
      <c r="Q109" s="307">
        <v>74.15441266214782</v>
      </c>
    </row>
    <row r="110" spans="1:17" ht="34.200000000000003">
      <c r="A110" s="280"/>
      <c r="B110" s="298" t="s">
        <v>603</v>
      </c>
      <c r="C110" s="280"/>
      <c r="D110" s="280"/>
      <c r="E110" s="280"/>
      <c r="F110" s="280"/>
      <c r="G110" s="281" t="s">
        <v>604</v>
      </c>
      <c r="H110" s="282">
        <v>371816</v>
      </c>
      <c r="I110" s="283">
        <v>371816</v>
      </c>
      <c r="J110" s="283">
        <v>371816</v>
      </c>
      <c r="K110" s="283">
        <v>371813.91720000003</v>
      </c>
      <c r="L110" s="283">
        <v>0</v>
      </c>
      <c r="M110" s="282">
        <v>371813.91720000003</v>
      </c>
      <c r="N110" s="283">
        <v>2.082799999974668</v>
      </c>
      <c r="O110" s="283">
        <v>2.082799999974668</v>
      </c>
      <c r="P110" s="283">
        <v>99.999439830453781</v>
      </c>
      <c r="Q110" s="283">
        <v>99.999439830453781</v>
      </c>
    </row>
    <row r="111" spans="1:17" ht="36">
      <c r="A111" s="299"/>
      <c r="B111" s="299"/>
      <c r="C111" s="300" t="s">
        <v>511</v>
      </c>
      <c r="D111" s="299"/>
      <c r="E111" s="299"/>
      <c r="F111" s="299"/>
      <c r="G111" s="301" t="s">
        <v>605</v>
      </c>
      <c r="H111" s="302">
        <v>371816</v>
      </c>
      <c r="I111" s="303">
        <v>371816</v>
      </c>
      <c r="J111" s="303">
        <v>371816</v>
      </c>
      <c r="K111" s="303">
        <v>371813.91720000003</v>
      </c>
      <c r="L111" s="303">
        <v>0</v>
      </c>
      <c r="M111" s="302">
        <v>371813.91720000003</v>
      </c>
      <c r="N111" s="283">
        <v>2.082799999974668</v>
      </c>
      <c r="O111" s="283">
        <v>2.082799999974668</v>
      </c>
      <c r="P111" s="303">
        <v>99.999439830453781</v>
      </c>
      <c r="Q111" s="303">
        <v>99.999439830453781</v>
      </c>
    </row>
    <row r="112" spans="1:17">
      <c r="A112" s="304"/>
      <c r="B112" s="304"/>
      <c r="C112" s="304"/>
      <c r="D112" s="304" t="s">
        <v>501</v>
      </c>
      <c r="E112" s="304"/>
      <c r="F112" s="304"/>
      <c r="G112" s="305" t="s">
        <v>502</v>
      </c>
      <c r="H112" s="306">
        <v>371816</v>
      </c>
      <c r="I112" s="307">
        <v>371816</v>
      </c>
      <c r="J112" s="307">
        <v>371816</v>
      </c>
      <c r="K112" s="307">
        <v>371813.91720000003</v>
      </c>
      <c r="L112" s="307">
        <v>0</v>
      </c>
      <c r="M112" s="306">
        <v>371813.91720000003</v>
      </c>
      <c r="N112" s="283">
        <v>2.082799999974668</v>
      </c>
      <c r="O112" s="283">
        <v>2.082799999974668</v>
      </c>
      <c r="P112" s="307">
        <v>99.999439830453781</v>
      </c>
      <c r="Q112" s="307">
        <v>99.999439830453781</v>
      </c>
    </row>
    <row r="113" spans="1:17" ht="22.8">
      <c r="A113" s="280"/>
      <c r="B113" s="298" t="s">
        <v>606</v>
      </c>
      <c r="C113" s="280"/>
      <c r="D113" s="280"/>
      <c r="E113" s="280"/>
      <c r="F113" s="280"/>
      <c r="G113" s="281" t="s">
        <v>607</v>
      </c>
      <c r="H113" s="282">
        <v>1051322448</v>
      </c>
      <c r="I113" s="283">
        <v>1051322448</v>
      </c>
      <c r="J113" s="283">
        <v>1051322448</v>
      </c>
      <c r="K113" s="283">
        <v>1051316180.4579999</v>
      </c>
      <c r="L113" s="283">
        <v>0.42499995231628418</v>
      </c>
      <c r="M113" s="282">
        <v>1051316180.033</v>
      </c>
      <c r="N113" s="283">
        <v>6267.9670000076294</v>
      </c>
      <c r="O113" s="283">
        <v>6267.5420000553131</v>
      </c>
      <c r="P113" s="283">
        <v>99.999403801658374</v>
      </c>
      <c r="Q113" s="283">
        <v>99.999403801658374</v>
      </c>
    </row>
    <row r="114" spans="1:17" ht="36">
      <c r="A114" s="299"/>
      <c r="B114" s="299"/>
      <c r="C114" s="300" t="s">
        <v>491</v>
      </c>
      <c r="D114" s="299"/>
      <c r="E114" s="299"/>
      <c r="F114" s="299"/>
      <c r="G114" s="301" t="s">
        <v>608</v>
      </c>
      <c r="H114" s="302">
        <v>1039394158</v>
      </c>
      <c r="I114" s="303">
        <v>1039394158</v>
      </c>
      <c r="J114" s="303">
        <v>1039394158</v>
      </c>
      <c r="K114" s="303">
        <v>1039394158</v>
      </c>
      <c r="L114" s="303">
        <v>0</v>
      </c>
      <c r="M114" s="302">
        <v>1039394158</v>
      </c>
      <c r="N114" s="283">
        <v>0</v>
      </c>
      <c r="O114" s="283">
        <v>0</v>
      </c>
      <c r="P114" s="303">
        <v>100</v>
      </c>
      <c r="Q114" s="303">
        <v>100</v>
      </c>
    </row>
    <row r="115" spans="1:17" ht="24">
      <c r="A115" s="304"/>
      <c r="B115" s="304"/>
      <c r="C115" s="304"/>
      <c r="D115" s="304" t="s">
        <v>609</v>
      </c>
      <c r="E115" s="304"/>
      <c r="F115" s="304"/>
      <c r="G115" s="305" t="s">
        <v>610</v>
      </c>
      <c r="H115" s="306">
        <v>1039394158</v>
      </c>
      <c r="I115" s="307">
        <v>1039394158</v>
      </c>
      <c r="J115" s="307">
        <v>1039394158</v>
      </c>
      <c r="K115" s="307">
        <v>1039394158</v>
      </c>
      <c r="L115" s="307">
        <v>0</v>
      </c>
      <c r="M115" s="306">
        <v>1039394158</v>
      </c>
      <c r="N115" s="283">
        <v>0</v>
      </c>
      <c r="O115" s="283">
        <v>0</v>
      </c>
      <c r="P115" s="307">
        <v>100</v>
      </c>
      <c r="Q115" s="307">
        <v>100</v>
      </c>
    </row>
    <row r="116" spans="1:17" ht="36">
      <c r="A116" s="299"/>
      <c r="B116" s="299"/>
      <c r="C116" s="300" t="s">
        <v>611</v>
      </c>
      <c r="D116" s="299"/>
      <c r="E116" s="299"/>
      <c r="F116" s="299"/>
      <c r="G116" s="301" t="s">
        <v>612</v>
      </c>
      <c r="H116" s="302">
        <v>1021918</v>
      </c>
      <c r="I116" s="303">
        <v>1021918</v>
      </c>
      <c r="J116" s="303">
        <v>1021918</v>
      </c>
      <c r="K116" s="303">
        <v>1021918</v>
      </c>
      <c r="L116" s="303">
        <v>0</v>
      </c>
      <c r="M116" s="302">
        <v>1021918</v>
      </c>
      <c r="N116" s="283">
        <v>0</v>
      </c>
      <c r="O116" s="283">
        <v>0</v>
      </c>
      <c r="P116" s="303">
        <v>100</v>
      </c>
      <c r="Q116" s="303">
        <v>100</v>
      </c>
    </row>
    <row r="117" spans="1:17">
      <c r="A117" s="304"/>
      <c r="B117" s="304"/>
      <c r="C117" s="304"/>
      <c r="D117" s="304" t="s">
        <v>501</v>
      </c>
      <c r="E117" s="304"/>
      <c r="F117" s="304"/>
      <c r="G117" s="305" t="s">
        <v>502</v>
      </c>
      <c r="H117" s="306">
        <v>1021918</v>
      </c>
      <c r="I117" s="307">
        <v>1021918</v>
      </c>
      <c r="J117" s="307">
        <v>1021918</v>
      </c>
      <c r="K117" s="307">
        <v>1021918</v>
      </c>
      <c r="L117" s="307">
        <v>0</v>
      </c>
      <c r="M117" s="306">
        <v>1021918</v>
      </c>
      <c r="N117" s="283">
        <v>0</v>
      </c>
      <c r="O117" s="283">
        <v>0</v>
      </c>
      <c r="P117" s="307">
        <v>100</v>
      </c>
      <c r="Q117" s="307">
        <v>100</v>
      </c>
    </row>
    <row r="118" spans="1:17" ht="36">
      <c r="A118" s="299"/>
      <c r="B118" s="299"/>
      <c r="C118" s="300" t="s">
        <v>521</v>
      </c>
      <c r="D118" s="299"/>
      <c r="E118" s="299"/>
      <c r="F118" s="299"/>
      <c r="G118" s="301" t="s">
        <v>613</v>
      </c>
      <c r="H118" s="302">
        <v>26000</v>
      </c>
      <c r="I118" s="303">
        <v>26000</v>
      </c>
      <c r="J118" s="303">
        <v>26000</v>
      </c>
      <c r="K118" s="303">
        <v>21514.889599999999</v>
      </c>
      <c r="L118" s="303">
        <v>0</v>
      </c>
      <c r="M118" s="302">
        <v>21514.889599999999</v>
      </c>
      <c r="N118" s="283">
        <v>4485.1104000000014</v>
      </c>
      <c r="O118" s="283">
        <v>4485.1104000000014</v>
      </c>
      <c r="P118" s="303">
        <v>82.749575384615383</v>
      </c>
      <c r="Q118" s="303">
        <v>82.749575384615383</v>
      </c>
    </row>
    <row r="119" spans="1:17">
      <c r="A119" s="304"/>
      <c r="B119" s="304"/>
      <c r="C119" s="304"/>
      <c r="D119" s="304" t="s">
        <v>501</v>
      </c>
      <c r="E119" s="304"/>
      <c r="F119" s="304"/>
      <c r="G119" s="305" t="s">
        <v>502</v>
      </c>
      <c r="H119" s="306">
        <v>26000</v>
      </c>
      <c r="I119" s="307">
        <v>26000</v>
      </c>
      <c r="J119" s="307">
        <v>26000</v>
      </c>
      <c r="K119" s="307">
        <v>21514.889630000001</v>
      </c>
      <c r="L119" s="307">
        <v>0</v>
      </c>
      <c r="M119" s="306">
        <v>21514.889630000001</v>
      </c>
      <c r="N119" s="283">
        <v>4485.1103699999985</v>
      </c>
      <c r="O119" s="283">
        <v>4485.1103699999985</v>
      </c>
      <c r="P119" s="307">
        <v>82.749575500000006</v>
      </c>
      <c r="Q119" s="307">
        <v>82.749575500000006</v>
      </c>
    </row>
    <row r="120" spans="1:17" ht="48">
      <c r="A120" s="299"/>
      <c r="B120" s="299"/>
      <c r="C120" s="300" t="s">
        <v>614</v>
      </c>
      <c r="D120" s="299"/>
      <c r="E120" s="299"/>
      <c r="F120" s="299"/>
      <c r="G120" s="301" t="s">
        <v>615</v>
      </c>
      <c r="H120" s="302">
        <v>1911242</v>
      </c>
      <c r="I120" s="303">
        <v>1911242</v>
      </c>
      <c r="J120" s="303">
        <v>1911242</v>
      </c>
      <c r="K120" s="303">
        <v>1909459.5682999999</v>
      </c>
      <c r="L120" s="303">
        <v>0.42499999981373549</v>
      </c>
      <c r="M120" s="302">
        <v>1909459.1433000001</v>
      </c>
      <c r="N120" s="283">
        <v>1782.8566999998875</v>
      </c>
      <c r="O120" s="283">
        <v>1782.4317000000738</v>
      </c>
      <c r="P120" s="303">
        <v>99.906717375403019</v>
      </c>
      <c r="Q120" s="303">
        <v>99.906717375403019</v>
      </c>
    </row>
    <row r="121" spans="1:17">
      <c r="A121" s="304"/>
      <c r="B121" s="304"/>
      <c r="C121" s="304"/>
      <c r="D121" s="304" t="s">
        <v>523</v>
      </c>
      <c r="E121" s="304"/>
      <c r="F121" s="304"/>
      <c r="G121" s="305" t="s">
        <v>533</v>
      </c>
      <c r="H121" s="306">
        <v>998442</v>
      </c>
      <c r="I121" s="307">
        <v>998442</v>
      </c>
      <c r="J121" s="307">
        <v>998442</v>
      </c>
      <c r="K121" s="307">
        <v>998441.99991000001</v>
      </c>
      <c r="L121" s="307">
        <v>0</v>
      </c>
      <c r="M121" s="306">
        <v>998441.99991000001</v>
      </c>
      <c r="N121" s="283">
        <v>8.9999986812472343E-5</v>
      </c>
      <c r="O121" s="283">
        <v>8.9999986812472343E-5</v>
      </c>
      <c r="P121" s="307">
        <v>99.999999990985955</v>
      </c>
      <c r="Q121" s="307">
        <v>99.999999990985955</v>
      </c>
    </row>
    <row r="122" spans="1:17">
      <c r="A122" s="304"/>
      <c r="B122" s="304"/>
      <c r="C122" s="304"/>
      <c r="D122" s="304" t="s">
        <v>534</v>
      </c>
      <c r="E122" s="304"/>
      <c r="F122" s="304"/>
      <c r="G122" s="305" t="s">
        <v>535</v>
      </c>
      <c r="H122" s="306">
        <v>122531.2</v>
      </c>
      <c r="I122" s="307">
        <v>122531.2</v>
      </c>
      <c r="J122" s="307">
        <v>122531.2</v>
      </c>
      <c r="K122" s="307">
        <v>122531.19916</v>
      </c>
      <c r="L122" s="307">
        <v>0</v>
      </c>
      <c r="M122" s="306">
        <v>122531.19916</v>
      </c>
      <c r="N122" s="283">
        <v>8.3999999333173037E-4</v>
      </c>
      <c r="O122" s="283">
        <v>8.3999999333173037E-4</v>
      </c>
      <c r="P122" s="307">
        <v>99.999999314460325</v>
      </c>
      <c r="Q122" s="307">
        <v>99.999999314460325</v>
      </c>
    </row>
    <row r="123" spans="1:17">
      <c r="A123" s="304"/>
      <c r="B123" s="304"/>
      <c r="C123" s="304"/>
      <c r="D123" s="304" t="s">
        <v>536</v>
      </c>
      <c r="E123" s="304"/>
      <c r="F123" s="304"/>
      <c r="G123" s="305" t="s">
        <v>537</v>
      </c>
      <c r="H123" s="306">
        <v>55637.8</v>
      </c>
      <c r="I123" s="307">
        <v>55637.8</v>
      </c>
      <c r="J123" s="307">
        <v>55637.8</v>
      </c>
      <c r="K123" s="307">
        <v>55637.625549999997</v>
      </c>
      <c r="L123" s="307">
        <v>0</v>
      </c>
      <c r="M123" s="306">
        <v>55637.625549999997</v>
      </c>
      <c r="N123" s="283">
        <v>0.17445000000589062</v>
      </c>
      <c r="O123" s="283">
        <v>0.17445000000589062</v>
      </c>
      <c r="P123" s="307">
        <v>99.999686454173229</v>
      </c>
      <c r="Q123" s="307">
        <v>99.999686454173229</v>
      </c>
    </row>
    <row r="124" spans="1:17">
      <c r="A124" s="304"/>
      <c r="B124" s="304"/>
      <c r="C124" s="304"/>
      <c r="D124" s="304" t="s">
        <v>583</v>
      </c>
      <c r="E124" s="304"/>
      <c r="F124" s="304"/>
      <c r="G124" s="305" t="s">
        <v>616</v>
      </c>
      <c r="H124" s="306">
        <v>5883.1</v>
      </c>
      <c r="I124" s="307">
        <v>5883.1</v>
      </c>
      <c r="J124" s="307">
        <v>5883.1</v>
      </c>
      <c r="K124" s="307">
        <v>5883.0993699999999</v>
      </c>
      <c r="L124" s="307">
        <v>0</v>
      </c>
      <c r="M124" s="306">
        <v>5883.0993699999999</v>
      </c>
      <c r="N124" s="283">
        <v>6.3000000045576598E-4</v>
      </c>
      <c r="O124" s="283">
        <v>6.3000000045576598E-4</v>
      </c>
      <c r="P124" s="307">
        <v>99.999989291359995</v>
      </c>
      <c r="Q124" s="307">
        <v>99.999989291359995</v>
      </c>
    </row>
    <row r="125" spans="1:17">
      <c r="A125" s="304"/>
      <c r="B125" s="304"/>
      <c r="C125" s="304"/>
      <c r="D125" s="304" t="s">
        <v>538</v>
      </c>
      <c r="E125" s="304"/>
      <c r="F125" s="304"/>
      <c r="G125" s="305" t="s">
        <v>539</v>
      </c>
      <c r="H125" s="306">
        <v>64033.4</v>
      </c>
      <c r="I125" s="307">
        <v>64033.4</v>
      </c>
      <c r="J125" s="307">
        <v>64033.4</v>
      </c>
      <c r="K125" s="307">
        <v>64033.4</v>
      </c>
      <c r="L125" s="307">
        <v>0</v>
      </c>
      <c r="M125" s="306">
        <v>64033.4</v>
      </c>
      <c r="N125" s="283">
        <v>0</v>
      </c>
      <c r="O125" s="283">
        <v>0</v>
      </c>
      <c r="P125" s="307">
        <v>100</v>
      </c>
      <c r="Q125" s="307">
        <v>100</v>
      </c>
    </row>
    <row r="126" spans="1:17" ht="24">
      <c r="A126" s="304"/>
      <c r="B126" s="304"/>
      <c r="C126" s="304"/>
      <c r="D126" s="304" t="s">
        <v>540</v>
      </c>
      <c r="E126" s="304"/>
      <c r="F126" s="304"/>
      <c r="G126" s="305" t="s">
        <v>541</v>
      </c>
      <c r="H126" s="306">
        <v>31255</v>
      </c>
      <c r="I126" s="307">
        <v>31255</v>
      </c>
      <c r="J126" s="307">
        <v>31255</v>
      </c>
      <c r="K126" s="307">
        <v>31255</v>
      </c>
      <c r="L126" s="307">
        <v>0</v>
      </c>
      <c r="M126" s="306">
        <v>31255</v>
      </c>
      <c r="N126" s="283">
        <v>0</v>
      </c>
      <c r="O126" s="283">
        <v>0</v>
      </c>
      <c r="P126" s="307">
        <v>100</v>
      </c>
      <c r="Q126" s="307">
        <v>100</v>
      </c>
    </row>
    <row r="127" spans="1:17">
      <c r="A127" s="304"/>
      <c r="B127" s="304"/>
      <c r="C127" s="304"/>
      <c r="D127" s="304" t="s">
        <v>531</v>
      </c>
      <c r="E127" s="304"/>
      <c r="F127" s="304"/>
      <c r="G127" s="305" t="s">
        <v>542</v>
      </c>
      <c r="H127" s="306">
        <v>700.2</v>
      </c>
      <c r="I127" s="307">
        <v>700.2</v>
      </c>
      <c r="J127" s="307">
        <v>700.2</v>
      </c>
      <c r="K127" s="307">
        <v>700.16300000000001</v>
      </c>
      <c r="L127" s="307">
        <v>0</v>
      </c>
      <c r="M127" s="306">
        <v>700.16300000000001</v>
      </c>
      <c r="N127" s="283">
        <v>3.7000000000034561E-2</v>
      </c>
      <c r="O127" s="283">
        <v>3.7000000000034561E-2</v>
      </c>
      <c r="P127" s="307">
        <v>99.994715795486997</v>
      </c>
      <c r="Q127" s="307">
        <v>99.994715795486997</v>
      </c>
    </row>
    <row r="128" spans="1:17" ht="24">
      <c r="A128" s="304"/>
      <c r="B128" s="304"/>
      <c r="C128" s="304"/>
      <c r="D128" s="304" t="s">
        <v>543</v>
      </c>
      <c r="E128" s="304"/>
      <c r="F128" s="304"/>
      <c r="G128" s="305" t="s">
        <v>544</v>
      </c>
      <c r="H128" s="306">
        <v>13516</v>
      </c>
      <c r="I128" s="307">
        <v>13516</v>
      </c>
      <c r="J128" s="307">
        <v>13516</v>
      </c>
      <c r="K128" s="307">
        <v>13516</v>
      </c>
      <c r="L128" s="307">
        <v>0</v>
      </c>
      <c r="M128" s="306">
        <v>13516</v>
      </c>
      <c r="N128" s="283">
        <v>0</v>
      </c>
      <c r="O128" s="283">
        <v>0</v>
      </c>
      <c r="P128" s="307">
        <v>100</v>
      </c>
      <c r="Q128" s="307">
        <v>100</v>
      </c>
    </row>
    <row r="129" spans="1:17">
      <c r="A129" s="304"/>
      <c r="B129" s="304"/>
      <c r="C129" s="304"/>
      <c r="D129" s="304" t="s">
        <v>617</v>
      </c>
      <c r="E129" s="304"/>
      <c r="F129" s="304"/>
      <c r="G129" s="305" t="s">
        <v>618</v>
      </c>
      <c r="H129" s="306">
        <v>238105.3</v>
      </c>
      <c r="I129" s="307">
        <v>238105.3</v>
      </c>
      <c r="J129" s="307">
        <v>238105.3</v>
      </c>
      <c r="K129" s="307">
        <v>238105.25399999999</v>
      </c>
      <c r="L129" s="307">
        <v>0</v>
      </c>
      <c r="M129" s="306">
        <v>238105.25399999999</v>
      </c>
      <c r="N129" s="283">
        <v>4.6000000002095476E-2</v>
      </c>
      <c r="O129" s="283">
        <v>4.6000000002095476E-2</v>
      </c>
      <c r="P129" s="307">
        <v>99.999980680816421</v>
      </c>
      <c r="Q129" s="307">
        <v>99.999980680816421</v>
      </c>
    </row>
    <row r="130" spans="1:17" ht="24">
      <c r="A130" s="304"/>
      <c r="B130" s="304"/>
      <c r="C130" s="304"/>
      <c r="D130" s="304" t="s">
        <v>499</v>
      </c>
      <c r="E130" s="304"/>
      <c r="F130" s="304"/>
      <c r="G130" s="305" t="s">
        <v>500</v>
      </c>
      <c r="H130" s="306">
        <v>117175</v>
      </c>
      <c r="I130" s="307">
        <v>117175</v>
      </c>
      <c r="J130" s="307">
        <v>117175</v>
      </c>
      <c r="K130" s="307">
        <v>117173.78898</v>
      </c>
      <c r="L130" s="307">
        <v>0</v>
      </c>
      <c r="M130" s="306">
        <v>117173.78898</v>
      </c>
      <c r="N130" s="283">
        <v>1.2110200000024633</v>
      </c>
      <c r="O130" s="283">
        <v>1.2110200000024633</v>
      </c>
      <c r="P130" s="307">
        <v>99.998966486025168</v>
      </c>
      <c r="Q130" s="307">
        <v>99.998966486025168</v>
      </c>
    </row>
    <row r="131" spans="1:17">
      <c r="A131" s="304"/>
      <c r="B131" s="304"/>
      <c r="C131" s="304"/>
      <c r="D131" s="304" t="s">
        <v>545</v>
      </c>
      <c r="E131" s="304"/>
      <c r="F131" s="304"/>
      <c r="G131" s="305" t="s">
        <v>546</v>
      </c>
      <c r="H131" s="306">
        <v>73316.5</v>
      </c>
      <c r="I131" s="307">
        <v>73316.5</v>
      </c>
      <c r="J131" s="307">
        <v>73316.5</v>
      </c>
      <c r="K131" s="307">
        <v>73315.619470000005</v>
      </c>
      <c r="L131" s="307">
        <v>0</v>
      </c>
      <c r="M131" s="306">
        <v>73315.619470000005</v>
      </c>
      <c r="N131" s="283">
        <v>0.88052999999490567</v>
      </c>
      <c r="O131" s="283">
        <v>0.88052999999490567</v>
      </c>
      <c r="P131" s="307">
        <v>99.998799001589006</v>
      </c>
      <c r="Q131" s="307">
        <v>99.998799001589006</v>
      </c>
    </row>
    <row r="132" spans="1:17">
      <c r="A132" s="304"/>
      <c r="B132" s="304"/>
      <c r="C132" s="304"/>
      <c r="D132" s="304" t="s">
        <v>519</v>
      </c>
      <c r="E132" s="304"/>
      <c r="F132" s="304"/>
      <c r="G132" s="305" t="s">
        <v>520</v>
      </c>
      <c r="H132" s="306">
        <v>54148</v>
      </c>
      <c r="I132" s="307">
        <v>54148</v>
      </c>
      <c r="J132" s="307">
        <v>54148</v>
      </c>
      <c r="K132" s="307">
        <v>52694.755519999999</v>
      </c>
      <c r="L132" s="307">
        <v>0</v>
      </c>
      <c r="M132" s="306">
        <v>52694.755519999999</v>
      </c>
      <c r="N132" s="283">
        <v>1453.2444800000012</v>
      </c>
      <c r="O132" s="283">
        <v>1453.2444800000012</v>
      </c>
      <c r="P132" s="307">
        <v>97.316162222058054</v>
      </c>
      <c r="Q132" s="307">
        <v>97.316162222058054</v>
      </c>
    </row>
    <row r="133" spans="1:17">
      <c r="A133" s="304"/>
      <c r="B133" s="304"/>
      <c r="C133" s="304"/>
      <c r="D133" s="304" t="s">
        <v>547</v>
      </c>
      <c r="E133" s="304"/>
      <c r="F133" s="304"/>
      <c r="G133" s="305" t="s">
        <v>548</v>
      </c>
      <c r="H133" s="306">
        <v>53911.5</v>
      </c>
      <c r="I133" s="307">
        <v>53911.5</v>
      </c>
      <c r="J133" s="307">
        <v>53911.5</v>
      </c>
      <c r="K133" s="307">
        <v>53911.5</v>
      </c>
      <c r="L133" s="307">
        <v>0</v>
      </c>
      <c r="M133" s="306">
        <v>53911.5</v>
      </c>
      <c r="N133" s="283">
        <v>0</v>
      </c>
      <c r="O133" s="283">
        <v>0</v>
      </c>
      <c r="P133" s="307">
        <v>100</v>
      </c>
      <c r="Q133" s="307">
        <v>100</v>
      </c>
    </row>
    <row r="134" spans="1:17">
      <c r="A134" s="304"/>
      <c r="B134" s="304"/>
      <c r="C134" s="304"/>
      <c r="D134" s="304" t="s">
        <v>549</v>
      </c>
      <c r="E134" s="304"/>
      <c r="F134" s="304"/>
      <c r="G134" s="305" t="s">
        <v>550</v>
      </c>
      <c r="H134" s="306">
        <v>2081.4</v>
      </c>
      <c r="I134" s="307">
        <v>2081.4</v>
      </c>
      <c r="J134" s="307">
        <v>2081.4</v>
      </c>
      <c r="K134" s="307">
        <v>2081.2224000000001</v>
      </c>
      <c r="L134" s="307">
        <v>0</v>
      </c>
      <c r="M134" s="306">
        <v>2081.2224000000001</v>
      </c>
      <c r="N134" s="283">
        <v>0.17759999999998399</v>
      </c>
      <c r="O134" s="283">
        <v>0.17759999999998399</v>
      </c>
      <c r="P134" s="307">
        <v>99.99146728163737</v>
      </c>
      <c r="Q134" s="307">
        <v>99.99146728163737</v>
      </c>
    </row>
    <row r="135" spans="1:17">
      <c r="A135" s="304"/>
      <c r="B135" s="304"/>
      <c r="C135" s="304"/>
      <c r="D135" s="304" t="s">
        <v>553</v>
      </c>
      <c r="E135" s="304"/>
      <c r="F135" s="304"/>
      <c r="G135" s="305" t="s">
        <v>554</v>
      </c>
      <c r="H135" s="306">
        <v>1277</v>
      </c>
      <c r="I135" s="307">
        <v>1277</v>
      </c>
      <c r="J135" s="307">
        <v>1277</v>
      </c>
      <c r="K135" s="307">
        <v>1276.8</v>
      </c>
      <c r="L135" s="307">
        <v>0</v>
      </c>
      <c r="M135" s="306">
        <v>1276.8</v>
      </c>
      <c r="N135" s="283">
        <v>0.20000000000004547</v>
      </c>
      <c r="O135" s="283">
        <v>0.20000000000004547</v>
      </c>
      <c r="P135" s="307">
        <v>99.984338292873929</v>
      </c>
      <c r="Q135" s="307">
        <v>99.984338292873929</v>
      </c>
    </row>
    <row r="136" spans="1:17">
      <c r="A136" s="304"/>
      <c r="B136" s="304"/>
      <c r="C136" s="304"/>
      <c r="D136" s="304" t="s">
        <v>501</v>
      </c>
      <c r="E136" s="304"/>
      <c r="F136" s="304"/>
      <c r="G136" s="305" t="s">
        <v>502</v>
      </c>
      <c r="H136" s="306">
        <v>40971</v>
      </c>
      <c r="I136" s="307">
        <v>40971</v>
      </c>
      <c r="J136" s="307">
        <v>40971</v>
      </c>
      <c r="K136" s="307">
        <v>40645.399219999999</v>
      </c>
      <c r="L136" s="307">
        <v>0.42500000000291038</v>
      </c>
      <c r="M136" s="306">
        <v>40644.974219999996</v>
      </c>
      <c r="N136" s="283">
        <v>326.02578000000358</v>
      </c>
      <c r="O136" s="283">
        <v>325.60078000000067</v>
      </c>
      <c r="P136" s="307">
        <v>99.204252324815116</v>
      </c>
      <c r="Q136" s="307">
        <v>99.204252324815116</v>
      </c>
    </row>
    <row r="137" spans="1:17">
      <c r="A137" s="304"/>
      <c r="B137" s="304"/>
      <c r="C137" s="304"/>
      <c r="D137" s="304" t="s">
        <v>555</v>
      </c>
      <c r="E137" s="304"/>
      <c r="F137" s="304"/>
      <c r="G137" s="305" t="s">
        <v>556</v>
      </c>
      <c r="H137" s="306">
        <v>11500</v>
      </c>
      <c r="I137" s="307">
        <v>11500</v>
      </c>
      <c r="J137" s="307">
        <v>11500</v>
      </c>
      <c r="K137" s="307">
        <v>11500</v>
      </c>
      <c r="L137" s="307">
        <v>0</v>
      </c>
      <c r="M137" s="306">
        <v>11500</v>
      </c>
      <c r="N137" s="283">
        <v>0</v>
      </c>
      <c r="O137" s="283">
        <v>0</v>
      </c>
      <c r="P137" s="307">
        <v>100</v>
      </c>
      <c r="Q137" s="307">
        <v>100</v>
      </c>
    </row>
    <row r="138" spans="1:17">
      <c r="A138" s="304"/>
      <c r="B138" s="304"/>
      <c r="C138" s="304"/>
      <c r="D138" s="304" t="s">
        <v>505</v>
      </c>
      <c r="E138" s="304"/>
      <c r="F138" s="304"/>
      <c r="G138" s="305" t="s">
        <v>506</v>
      </c>
      <c r="H138" s="306">
        <v>9116.6</v>
      </c>
      <c r="I138" s="307">
        <v>9116.6</v>
      </c>
      <c r="J138" s="307">
        <v>9116.6</v>
      </c>
      <c r="K138" s="307">
        <v>9116.6</v>
      </c>
      <c r="L138" s="307">
        <v>0</v>
      </c>
      <c r="M138" s="306">
        <v>9116.6</v>
      </c>
      <c r="N138" s="283">
        <v>0</v>
      </c>
      <c r="O138" s="283">
        <v>0</v>
      </c>
      <c r="P138" s="307">
        <v>100.00000000000001</v>
      </c>
      <c r="Q138" s="307">
        <v>100.00000000000001</v>
      </c>
    </row>
    <row r="139" spans="1:17" ht="24">
      <c r="A139" s="304"/>
      <c r="B139" s="304"/>
      <c r="C139" s="304"/>
      <c r="D139" s="304" t="s">
        <v>509</v>
      </c>
      <c r="E139" s="304"/>
      <c r="F139" s="304"/>
      <c r="G139" s="305" t="s">
        <v>510</v>
      </c>
      <c r="H139" s="306">
        <v>16034</v>
      </c>
      <c r="I139" s="307">
        <v>16034</v>
      </c>
      <c r="J139" s="307">
        <v>16034</v>
      </c>
      <c r="K139" s="307">
        <v>16033.738960000001</v>
      </c>
      <c r="L139" s="307">
        <v>0</v>
      </c>
      <c r="M139" s="306">
        <v>16033.738960000001</v>
      </c>
      <c r="N139" s="283">
        <v>0.26103999999941152</v>
      </c>
      <c r="O139" s="283">
        <v>0.26103999999941152</v>
      </c>
      <c r="P139" s="307">
        <v>99.998371959585882</v>
      </c>
      <c r="Q139" s="307">
        <v>99.998371959585882</v>
      </c>
    </row>
    <row r="140" spans="1:17">
      <c r="A140" s="304"/>
      <c r="B140" s="304"/>
      <c r="C140" s="304"/>
      <c r="D140" s="304" t="s">
        <v>529</v>
      </c>
      <c r="E140" s="304"/>
      <c r="F140" s="304"/>
      <c r="G140" s="305" t="s">
        <v>530</v>
      </c>
      <c r="H140" s="306">
        <v>1607</v>
      </c>
      <c r="I140" s="307">
        <v>1607</v>
      </c>
      <c r="J140" s="307">
        <v>1607</v>
      </c>
      <c r="K140" s="307">
        <v>1606.4028000000001</v>
      </c>
      <c r="L140" s="307">
        <v>0</v>
      </c>
      <c r="M140" s="306">
        <v>1606.4028000000001</v>
      </c>
      <c r="N140" s="283">
        <v>0.59719999999992979</v>
      </c>
      <c r="O140" s="283">
        <v>0.59719999999992979</v>
      </c>
      <c r="P140" s="307">
        <v>99.962837585563165</v>
      </c>
      <c r="Q140" s="307">
        <v>99.962837585563165</v>
      </c>
    </row>
    <row r="141" spans="1:17" ht="24">
      <c r="A141" s="299"/>
      <c r="B141" s="299"/>
      <c r="C141" s="300" t="s">
        <v>619</v>
      </c>
      <c r="D141" s="299"/>
      <c r="E141" s="299"/>
      <c r="F141" s="299"/>
      <c r="G141" s="301" t="s">
        <v>620</v>
      </c>
      <c r="H141" s="302">
        <v>7048578</v>
      </c>
      <c r="I141" s="303">
        <v>7048578</v>
      </c>
      <c r="J141" s="303">
        <v>7048578</v>
      </c>
      <c r="K141" s="303">
        <v>7048578</v>
      </c>
      <c r="L141" s="303">
        <v>0</v>
      </c>
      <c r="M141" s="302">
        <v>7048578</v>
      </c>
      <c r="N141" s="283">
        <v>0</v>
      </c>
      <c r="O141" s="283">
        <v>0</v>
      </c>
      <c r="P141" s="303">
        <v>100</v>
      </c>
      <c r="Q141" s="303">
        <v>100</v>
      </c>
    </row>
    <row r="142" spans="1:17">
      <c r="A142" s="304"/>
      <c r="B142" s="304"/>
      <c r="C142" s="304"/>
      <c r="D142" s="304" t="s">
        <v>501</v>
      </c>
      <c r="E142" s="304"/>
      <c r="F142" s="304"/>
      <c r="G142" s="305" t="s">
        <v>502</v>
      </c>
      <c r="H142" s="306">
        <v>7048578</v>
      </c>
      <c r="I142" s="307">
        <v>7048578</v>
      </c>
      <c r="J142" s="307">
        <v>7048578</v>
      </c>
      <c r="K142" s="307">
        <v>7048578</v>
      </c>
      <c r="L142" s="307">
        <v>0</v>
      </c>
      <c r="M142" s="306">
        <v>7048578</v>
      </c>
      <c r="N142" s="283">
        <v>0</v>
      </c>
      <c r="O142" s="283">
        <v>0</v>
      </c>
      <c r="P142" s="307">
        <v>100</v>
      </c>
      <c r="Q142" s="307">
        <v>100</v>
      </c>
    </row>
    <row r="143" spans="1:17" ht="24">
      <c r="A143" s="299"/>
      <c r="B143" s="299"/>
      <c r="C143" s="300" t="s">
        <v>621</v>
      </c>
      <c r="D143" s="299"/>
      <c r="E143" s="299"/>
      <c r="F143" s="299"/>
      <c r="G143" s="301" t="s">
        <v>622</v>
      </c>
      <c r="H143" s="302">
        <v>406126</v>
      </c>
      <c r="I143" s="303">
        <v>406126</v>
      </c>
      <c r="J143" s="303">
        <v>406126</v>
      </c>
      <c r="K143" s="303">
        <v>406126</v>
      </c>
      <c r="L143" s="303">
        <v>0</v>
      </c>
      <c r="M143" s="302">
        <v>406126</v>
      </c>
      <c r="N143" s="283">
        <v>0</v>
      </c>
      <c r="O143" s="283">
        <v>0</v>
      </c>
      <c r="P143" s="303">
        <v>100</v>
      </c>
      <c r="Q143" s="303">
        <v>100</v>
      </c>
    </row>
    <row r="144" spans="1:17">
      <c r="A144" s="304"/>
      <c r="B144" s="304"/>
      <c r="C144" s="304"/>
      <c r="D144" s="304" t="s">
        <v>501</v>
      </c>
      <c r="E144" s="304"/>
      <c r="F144" s="304"/>
      <c r="G144" s="305" t="s">
        <v>502</v>
      </c>
      <c r="H144" s="306">
        <v>406126</v>
      </c>
      <c r="I144" s="307">
        <v>406126</v>
      </c>
      <c r="J144" s="307">
        <v>406126</v>
      </c>
      <c r="K144" s="307">
        <v>406126</v>
      </c>
      <c r="L144" s="307">
        <v>0</v>
      </c>
      <c r="M144" s="306">
        <v>406126</v>
      </c>
      <c r="N144" s="283">
        <v>0</v>
      </c>
      <c r="O144" s="283">
        <v>0</v>
      </c>
      <c r="P144" s="307">
        <v>100</v>
      </c>
      <c r="Q144" s="307">
        <v>100</v>
      </c>
    </row>
    <row r="145" spans="1:17">
      <c r="A145" s="299"/>
      <c r="B145" s="299"/>
      <c r="C145" s="300" t="s">
        <v>583</v>
      </c>
      <c r="D145" s="299"/>
      <c r="E145" s="299"/>
      <c r="F145" s="299"/>
      <c r="G145" s="301" t="s">
        <v>623</v>
      </c>
      <c r="H145" s="302">
        <v>189328</v>
      </c>
      <c r="I145" s="303">
        <v>189328</v>
      </c>
      <c r="J145" s="303">
        <v>189328</v>
      </c>
      <c r="K145" s="303">
        <v>189328</v>
      </c>
      <c r="L145" s="303">
        <v>0</v>
      </c>
      <c r="M145" s="302">
        <v>189328</v>
      </c>
      <c r="N145" s="283">
        <v>0</v>
      </c>
      <c r="O145" s="283">
        <v>0</v>
      </c>
      <c r="P145" s="303">
        <v>100</v>
      </c>
      <c r="Q145" s="303">
        <v>100</v>
      </c>
    </row>
    <row r="146" spans="1:17">
      <c r="A146" s="304"/>
      <c r="B146" s="304"/>
      <c r="C146" s="304"/>
      <c r="D146" s="304" t="s">
        <v>501</v>
      </c>
      <c r="E146" s="304"/>
      <c r="F146" s="304"/>
      <c r="G146" s="305" t="s">
        <v>502</v>
      </c>
      <c r="H146" s="306">
        <v>189328</v>
      </c>
      <c r="I146" s="307">
        <v>189328</v>
      </c>
      <c r="J146" s="307">
        <v>189328</v>
      </c>
      <c r="K146" s="307">
        <v>189328</v>
      </c>
      <c r="L146" s="307">
        <v>0</v>
      </c>
      <c r="M146" s="306">
        <v>189328</v>
      </c>
      <c r="N146" s="283">
        <v>0</v>
      </c>
      <c r="O146" s="283">
        <v>0</v>
      </c>
      <c r="P146" s="307">
        <v>100</v>
      </c>
      <c r="Q146" s="307">
        <v>100</v>
      </c>
    </row>
    <row r="147" spans="1:17" ht="48">
      <c r="A147" s="299"/>
      <c r="B147" s="299"/>
      <c r="C147" s="300" t="s">
        <v>587</v>
      </c>
      <c r="D147" s="299"/>
      <c r="E147" s="299"/>
      <c r="F147" s="299"/>
      <c r="G147" s="301" t="s">
        <v>624</v>
      </c>
      <c r="H147" s="302">
        <v>1325098</v>
      </c>
      <c r="I147" s="303">
        <v>1325098</v>
      </c>
      <c r="J147" s="303">
        <v>1325098</v>
      </c>
      <c r="K147" s="303">
        <v>1325098</v>
      </c>
      <c r="L147" s="303">
        <v>0</v>
      </c>
      <c r="M147" s="302">
        <v>1325098</v>
      </c>
      <c r="N147" s="283">
        <v>0</v>
      </c>
      <c r="O147" s="283">
        <v>0</v>
      </c>
      <c r="P147" s="303">
        <v>100</v>
      </c>
      <c r="Q147" s="303">
        <v>100</v>
      </c>
    </row>
    <row r="148" spans="1:17" ht="24">
      <c r="A148" s="304"/>
      <c r="B148" s="304"/>
      <c r="C148" s="304"/>
      <c r="D148" s="304" t="s">
        <v>589</v>
      </c>
      <c r="E148" s="304"/>
      <c r="F148" s="304"/>
      <c r="G148" s="305" t="s">
        <v>590</v>
      </c>
      <c r="H148" s="306">
        <v>1325098</v>
      </c>
      <c r="I148" s="307">
        <v>1325098</v>
      </c>
      <c r="J148" s="307">
        <v>1325098</v>
      </c>
      <c r="K148" s="307">
        <v>1325098</v>
      </c>
      <c r="L148" s="307">
        <v>0</v>
      </c>
      <c r="M148" s="306">
        <v>1325098</v>
      </c>
      <c r="N148" s="283">
        <v>0</v>
      </c>
      <c r="O148" s="283">
        <v>0</v>
      </c>
      <c r="P148" s="307">
        <v>100</v>
      </c>
      <c r="Q148" s="307">
        <v>100</v>
      </c>
    </row>
    <row r="149" spans="1:17">
      <c r="A149" s="280"/>
      <c r="B149" s="298" t="s">
        <v>625</v>
      </c>
      <c r="C149" s="280"/>
      <c r="D149" s="280"/>
      <c r="E149" s="280"/>
      <c r="F149" s="280"/>
      <c r="G149" s="281" t="s">
        <v>626</v>
      </c>
      <c r="H149" s="282">
        <v>47197018</v>
      </c>
      <c r="I149" s="283">
        <v>47197018</v>
      </c>
      <c r="J149" s="283">
        <v>47197018</v>
      </c>
      <c r="K149" s="283">
        <v>47196701.701800004</v>
      </c>
      <c r="L149" s="283">
        <v>0</v>
      </c>
      <c r="M149" s="282">
        <v>47196701.701800004</v>
      </c>
      <c r="N149" s="283">
        <v>316.2981999963522</v>
      </c>
      <c r="O149" s="283">
        <v>316.2981999963522</v>
      </c>
      <c r="P149" s="283">
        <v>99.999329834355223</v>
      </c>
      <c r="Q149" s="283">
        <v>99.999329834355223</v>
      </c>
    </row>
    <row r="150" spans="1:17" ht="24">
      <c r="A150" s="299"/>
      <c r="B150" s="299"/>
      <c r="C150" s="300" t="s">
        <v>491</v>
      </c>
      <c r="D150" s="299"/>
      <c r="E150" s="299"/>
      <c r="F150" s="299"/>
      <c r="G150" s="301" t="s">
        <v>627</v>
      </c>
      <c r="H150" s="302">
        <v>15248825.9</v>
      </c>
      <c r="I150" s="303">
        <v>15248825.9</v>
      </c>
      <c r="J150" s="303">
        <v>15248825.9</v>
      </c>
      <c r="K150" s="303">
        <v>15248823.590600001</v>
      </c>
      <c r="L150" s="303">
        <v>0</v>
      </c>
      <c r="M150" s="302">
        <v>15248823.590600001</v>
      </c>
      <c r="N150" s="283">
        <v>2.3093999996781349</v>
      </c>
      <c r="O150" s="283">
        <v>2.3093999996781349</v>
      </c>
      <c r="P150" s="303">
        <v>99.999984855227453</v>
      </c>
      <c r="Q150" s="303">
        <v>99.999984855227453</v>
      </c>
    </row>
    <row r="151" spans="1:17">
      <c r="A151" s="304"/>
      <c r="B151" s="304"/>
      <c r="C151" s="304"/>
      <c r="D151" s="304" t="s">
        <v>523</v>
      </c>
      <c r="E151" s="304"/>
      <c r="F151" s="304"/>
      <c r="G151" s="305" t="s">
        <v>533</v>
      </c>
      <c r="H151" s="306">
        <v>1700687.4</v>
      </c>
      <c r="I151" s="307">
        <v>1700687.4</v>
      </c>
      <c r="J151" s="307">
        <v>1700687.4</v>
      </c>
      <c r="K151" s="307">
        <v>1700687.3384499999</v>
      </c>
      <c r="L151" s="307">
        <v>0</v>
      </c>
      <c r="M151" s="306">
        <v>1700687.3384499999</v>
      </c>
      <c r="N151" s="283">
        <v>6.1549999983981252E-2</v>
      </c>
      <c r="O151" s="283">
        <v>6.1549999983981252E-2</v>
      </c>
      <c r="P151" s="307">
        <v>99.99999638087516</v>
      </c>
      <c r="Q151" s="307">
        <v>99.99999638087516</v>
      </c>
    </row>
    <row r="152" spans="1:17">
      <c r="A152" s="304"/>
      <c r="B152" s="304"/>
      <c r="C152" s="304"/>
      <c r="D152" s="304" t="s">
        <v>534</v>
      </c>
      <c r="E152" s="304"/>
      <c r="F152" s="304"/>
      <c r="G152" s="305" t="s">
        <v>535</v>
      </c>
      <c r="H152" s="306">
        <v>96446.8</v>
      </c>
      <c r="I152" s="307">
        <v>96446.8</v>
      </c>
      <c r="J152" s="307">
        <v>96446.8</v>
      </c>
      <c r="K152" s="307">
        <v>96446.8</v>
      </c>
      <c r="L152" s="307">
        <v>0</v>
      </c>
      <c r="M152" s="306">
        <v>96446.8</v>
      </c>
      <c r="N152" s="283">
        <v>0</v>
      </c>
      <c r="O152" s="283">
        <v>0</v>
      </c>
      <c r="P152" s="307">
        <v>100</v>
      </c>
      <c r="Q152" s="307">
        <v>100</v>
      </c>
    </row>
    <row r="153" spans="1:17">
      <c r="A153" s="304"/>
      <c r="B153" s="304"/>
      <c r="C153" s="304"/>
      <c r="D153" s="304" t="s">
        <v>536</v>
      </c>
      <c r="E153" s="304"/>
      <c r="F153" s="304"/>
      <c r="G153" s="305" t="s">
        <v>537</v>
      </c>
      <c r="H153" s="306">
        <v>110712.8</v>
      </c>
      <c r="I153" s="307">
        <v>110712.8</v>
      </c>
      <c r="J153" s="307">
        <v>110712.8</v>
      </c>
      <c r="K153" s="307">
        <v>110712.755</v>
      </c>
      <c r="L153" s="307">
        <v>0</v>
      </c>
      <c r="M153" s="306">
        <v>110712.755</v>
      </c>
      <c r="N153" s="283">
        <v>4.499999999825377E-2</v>
      </c>
      <c r="O153" s="283">
        <v>4.499999999825377E-2</v>
      </c>
      <c r="P153" s="307">
        <v>99.999959354293281</v>
      </c>
      <c r="Q153" s="307">
        <v>99.999959354293281</v>
      </c>
    </row>
    <row r="154" spans="1:17">
      <c r="A154" s="304"/>
      <c r="B154" s="304"/>
      <c r="C154" s="304"/>
      <c r="D154" s="304" t="s">
        <v>583</v>
      </c>
      <c r="E154" s="304"/>
      <c r="F154" s="304"/>
      <c r="G154" s="305" t="s">
        <v>616</v>
      </c>
      <c r="H154" s="306">
        <v>47841.7</v>
      </c>
      <c r="I154" s="307">
        <v>47841.7</v>
      </c>
      <c r="J154" s="307">
        <v>47841.7</v>
      </c>
      <c r="K154" s="307">
        <v>47841.613879999997</v>
      </c>
      <c r="L154" s="307">
        <v>0</v>
      </c>
      <c r="M154" s="306">
        <v>47841.613879999997</v>
      </c>
      <c r="N154" s="283">
        <v>8.6119999999937136E-2</v>
      </c>
      <c r="O154" s="283">
        <v>8.6119999999937136E-2</v>
      </c>
      <c r="P154" s="307">
        <v>99.999819989674279</v>
      </c>
      <c r="Q154" s="307">
        <v>99.999819989674279</v>
      </c>
    </row>
    <row r="155" spans="1:17">
      <c r="A155" s="304"/>
      <c r="B155" s="304"/>
      <c r="C155" s="304"/>
      <c r="D155" s="304" t="s">
        <v>538</v>
      </c>
      <c r="E155" s="304"/>
      <c r="F155" s="304"/>
      <c r="G155" s="305" t="s">
        <v>539</v>
      </c>
      <c r="H155" s="306">
        <v>95184.8</v>
      </c>
      <c r="I155" s="307">
        <v>95184.8</v>
      </c>
      <c r="J155" s="307">
        <v>95184.8</v>
      </c>
      <c r="K155" s="307">
        <v>95184.790630000003</v>
      </c>
      <c r="L155" s="307">
        <v>0</v>
      </c>
      <c r="M155" s="306">
        <v>95184.790630000003</v>
      </c>
      <c r="N155" s="283">
        <v>9.3699999997625127E-3</v>
      </c>
      <c r="O155" s="283">
        <v>9.3699999997625127E-3</v>
      </c>
      <c r="P155" s="307">
        <v>99.999990155991284</v>
      </c>
      <c r="Q155" s="307">
        <v>99.999990155991284</v>
      </c>
    </row>
    <row r="156" spans="1:17" ht="24">
      <c r="A156" s="304"/>
      <c r="B156" s="304"/>
      <c r="C156" s="304"/>
      <c r="D156" s="304" t="s">
        <v>540</v>
      </c>
      <c r="E156" s="304"/>
      <c r="F156" s="304"/>
      <c r="G156" s="305" t="s">
        <v>541</v>
      </c>
      <c r="H156" s="306">
        <v>51568.7</v>
      </c>
      <c r="I156" s="307">
        <v>51568.7</v>
      </c>
      <c r="J156" s="307">
        <v>51568.7</v>
      </c>
      <c r="K156" s="307">
        <v>51568.65266</v>
      </c>
      <c r="L156" s="307">
        <v>0</v>
      </c>
      <c r="M156" s="306">
        <v>51568.65266</v>
      </c>
      <c r="N156" s="283">
        <v>4.7339999997348059E-2</v>
      </c>
      <c r="O156" s="283">
        <v>4.7339999997348059E-2</v>
      </c>
      <c r="P156" s="307">
        <v>99.999908200129141</v>
      </c>
      <c r="Q156" s="307">
        <v>99.999908200129141</v>
      </c>
    </row>
    <row r="157" spans="1:17">
      <c r="A157" s="304"/>
      <c r="B157" s="304"/>
      <c r="C157" s="304"/>
      <c r="D157" s="304" t="s">
        <v>531</v>
      </c>
      <c r="E157" s="304"/>
      <c r="F157" s="304"/>
      <c r="G157" s="305" t="s">
        <v>542</v>
      </c>
      <c r="H157" s="306">
        <v>6756.5</v>
      </c>
      <c r="I157" s="307">
        <v>6756.5</v>
      </c>
      <c r="J157" s="307">
        <v>6756.5</v>
      </c>
      <c r="K157" s="307">
        <v>6756.4155000000001</v>
      </c>
      <c r="L157" s="307">
        <v>0</v>
      </c>
      <c r="M157" s="306">
        <v>6756.4155000000001</v>
      </c>
      <c r="N157" s="283">
        <v>8.4499999999934516E-2</v>
      </c>
      <c r="O157" s="283">
        <v>8.4499999999934516E-2</v>
      </c>
      <c r="P157" s="307">
        <v>99.9987493524754</v>
      </c>
      <c r="Q157" s="307">
        <v>99.9987493524754</v>
      </c>
    </row>
    <row r="158" spans="1:17" ht="24">
      <c r="A158" s="304"/>
      <c r="B158" s="304"/>
      <c r="C158" s="304"/>
      <c r="D158" s="304" t="s">
        <v>543</v>
      </c>
      <c r="E158" s="304"/>
      <c r="F158" s="304"/>
      <c r="G158" s="305" t="s">
        <v>544</v>
      </c>
      <c r="H158" s="306">
        <v>25333</v>
      </c>
      <c r="I158" s="307">
        <v>25333</v>
      </c>
      <c r="J158" s="307">
        <v>25333</v>
      </c>
      <c r="K158" s="307">
        <v>25332.945</v>
      </c>
      <c r="L158" s="307">
        <v>0</v>
      </c>
      <c r="M158" s="306">
        <v>25332.945</v>
      </c>
      <c r="N158" s="283">
        <v>5.5000000000291038E-2</v>
      </c>
      <c r="O158" s="283">
        <v>5.5000000000291038E-2</v>
      </c>
      <c r="P158" s="307">
        <v>99.999782891880145</v>
      </c>
      <c r="Q158" s="307">
        <v>99.999782891880145</v>
      </c>
    </row>
    <row r="159" spans="1:17">
      <c r="A159" s="304"/>
      <c r="B159" s="304"/>
      <c r="C159" s="304"/>
      <c r="D159" s="304" t="s">
        <v>493</v>
      </c>
      <c r="E159" s="304"/>
      <c r="F159" s="304"/>
      <c r="G159" s="305" t="s">
        <v>494</v>
      </c>
      <c r="H159" s="306">
        <v>68250.2</v>
      </c>
      <c r="I159" s="307">
        <v>68250.2</v>
      </c>
      <c r="J159" s="307">
        <v>68250.2</v>
      </c>
      <c r="K159" s="307">
        <v>68250.189249999996</v>
      </c>
      <c r="L159" s="307">
        <v>0</v>
      </c>
      <c r="M159" s="306">
        <v>68250.189249999996</v>
      </c>
      <c r="N159" s="283">
        <v>1.0750000001280569E-2</v>
      </c>
      <c r="O159" s="283">
        <v>1.0750000001280569E-2</v>
      </c>
      <c r="P159" s="307">
        <v>99.999984249130407</v>
      </c>
      <c r="Q159" s="307">
        <v>99.999984249130407</v>
      </c>
    </row>
    <row r="160" spans="1:17">
      <c r="A160" s="304"/>
      <c r="B160" s="304"/>
      <c r="C160" s="304"/>
      <c r="D160" s="304" t="s">
        <v>495</v>
      </c>
      <c r="E160" s="304"/>
      <c r="F160" s="304"/>
      <c r="G160" s="305" t="s">
        <v>496</v>
      </c>
      <c r="H160" s="306">
        <v>6175.6</v>
      </c>
      <c r="I160" s="307">
        <v>6175.6</v>
      </c>
      <c r="J160" s="307">
        <v>6175.6</v>
      </c>
      <c r="K160" s="307">
        <v>6175.5553300000001</v>
      </c>
      <c r="L160" s="307">
        <v>0</v>
      </c>
      <c r="M160" s="306">
        <v>6175.5553300000001</v>
      </c>
      <c r="N160" s="283">
        <v>4.4670000000223808E-2</v>
      </c>
      <c r="O160" s="283">
        <v>4.4670000000223808E-2</v>
      </c>
      <c r="P160" s="307">
        <v>99.999276669473417</v>
      </c>
      <c r="Q160" s="307">
        <v>99.999276669473417</v>
      </c>
    </row>
    <row r="161" spans="1:17" ht="24">
      <c r="A161" s="304"/>
      <c r="B161" s="304"/>
      <c r="C161" s="304"/>
      <c r="D161" s="304" t="s">
        <v>497</v>
      </c>
      <c r="E161" s="304"/>
      <c r="F161" s="304"/>
      <c r="G161" s="305" t="s">
        <v>498</v>
      </c>
      <c r="H161" s="306">
        <v>45953.5</v>
      </c>
      <c r="I161" s="307">
        <v>45953.5</v>
      </c>
      <c r="J161" s="307">
        <v>45953.5</v>
      </c>
      <c r="K161" s="307">
        <v>45953.45</v>
      </c>
      <c r="L161" s="307">
        <v>0</v>
      </c>
      <c r="M161" s="306">
        <v>45953.45</v>
      </c>
      <c r="N161" s="283">
        <v>5.0000000002910383E-2</v>
      </c>
      <c r="O161" s="283">
        <v>5.0000000002910383E-2</v>
      </c>
      <c r="P161" s="307">
        <v>99.999891194359506</v>
      </c>
      <c r="Q161" s="307">
        <v>99.999891194359506</v>
      </c>
    </row>
    <row r="162" spans="1:17">
      <c r="A162" s="304"/>
      <c r="B162" s="304"/>
      <c r="C162" s="304"/>
      <c r="D162" s="304" t="s">
        <v>617</v>
      </c>
      <c r="E162" s="304"/>
      <c r="F162" s="304"/>
      <c r="G162" s="305" t="s">
        <v>618</v>
      </c>
      <c r="H162" s="306">
        <v>22141.200000000001</v>
      </c>
      <c r="I162" s="307">
        <v>22141.200000000001</v>
      </c>
      <c r="J162" s="307">
        <v>22141.200000000001</v>
      </c>
      <c r="K162" s="307">
        <v>22141.13609</v>
      </c>
      <c r="L162" s="307">
        <v>0</v>
      </c>
      <c r="M162" s="306">
        <v>22141.13609</v>
      </c>
      <c r="N162" s="283">
        <v>6.3910000000760192E-2</v>
      </c>
      <c r="O162" s="283">
        <v>6.3910000000760192E-2</v>
      </c>
      <c r="P162" s="307">
        <v>99.999711352591547</v>
      </c>
      <c r="Q162" s="307">
        <v>99.999711352591547</v>
      </c>
    </row>
    <row r="163" spans="1:17" ht="24">
      <c r="A163" s="304"/>
      <c r="B163" s="304"/>
      <c r="C163" s="304"/>
      <c r="D163" s="304" t="s">
        <v>499</v>
      </c>
      <c r="E163" s="304"/>
      <c r="F163" s="304"/>
      <c r="G163" s="305" t="s">
        <v>500</v>
      </c>
      <c r="H163" s="306">
        <v>139576.79999999999</v>
      </c>
      <c r="I163" s="307">
        <v>139576.79999999999</v>
      </c>
      <c r="J163" s="307">
        <v>139576.79999999999</v>
      </c>
      <c r="K163" s="307">
        <v>139576.71505</v>
      </c>
      <c r="L163" s="307">
        <v>0</v>
      </c>
      <c r="M163" s="306">
        <v>139576.71505</v>
      </c>
      <c r="N163" s="283">
        <v>8.4949999989476055E-2</v>
      </c>
      <c r="O163" s="283">
        <v>8.4949999989476055E-2</v>
      </c>
      <c r="P163" s="307">
        <v>99.999939137449786</v>
      </c>
      <c r="Q163" s="307">
        <v>99.999939137449786</v>
      </c>
    </row>
    <row r="164" spans="1:17">
      <c r="A164" s="304"/>
      <c r="B164" s="304"/>
      <c r="C164" s="304"/>
      <c r="D164" s="304" t="s">
        <v>545</v>
      </c>
      <c r="E164" s="304"/>
      <c r="F164" s="304"/>
      <c r="G164" s="305" t="s">
        <v>546</v>
      </c>
      <c r="H164" s="306">
        <v>126063.5</v>
      </c>
      <c r="I164" s="307">
        <v>126063.5</v>
      </c>
      <c r="J164" s="307">
        <v>126063.5</v>
      </c>
      <c r="K164" s="307">
        <v>126063.42426</v>
      </c>
      <c r="L164" s="307">
        <v>0</v>
      </c>
      <c r="M164" s="306">
        <v>126063.42426</v>
      </c>
      <c r="N164" s="283">
        <v>7.5740000000223517E-2</v>
      </c>
      <c r="O164" s="283">
        <v>7.5740000000223517E-2</v>
      </c>
      <c r="P164" s="307">
        <v>99.999939919167716</v>
      </c>
      <c r="Q164" s="307">
        <v>99.999939919167716</v>
      </c>
    </row>
    <row r="165" spans="1:17">
      <c r="A165" s="304"/>
      <c r="B165" s="304"/>
      <c r="C165" s="304"/>
      <c r="D165" s="304" t="s">
        <v>519</v>
      </c>
      <c r="E165" s="304"/>
      <c r="F165" s="304"/>
      <c r="G165" s="305" t="s">
        <v>520</v>
      </c>
      <c r="H165" s="306">
        <v>123001.60000000001</v>
      </c>
      <c r="I165" s="307">
        <v>123001.60000000001</v>
      </c>
      <c r="J165" s="307">
        <v>123001.60000000001</v>
      </c>
      <c r="K165" s="307">
        <v>123001.54114</v>
      </c>
      <c r="L165" s="307">
        <v>0</v>
      </c>
      <c r="M165" s="306">
        <v>123001.54114</v>
      </c>
      <c r="N165" s="283">
        <v>5.8860000004642643E-2</v>
      </c>
      <c r="O165" s="283">
        <v>5.8860000004642643E-2</v>
      </c>
      <c r="P165" s="307">
        <v>99.999952146963935</v>
      </c>
      <c r="Q165" s="307">
        <v>99.999952146963935</v>
      </c>
    </row>
    <row r="166" spans="1:17">
      <c r="A166" s="304"/>
      <c r="B166" s="304"/>
      <c r="C166" s="304"/>
      <c r="D166" s="304" t="s">
        <v>547</v>
      </c>
      <c r="E166" s="304"/>
      <c r="F166" s="304"/>
      <c r="G166" s="305" t="s">
        <v>548</v>
      </c>
      <c r="H166" s="306">
        <v>52366.5</v>
      </c>
      <c r="I166" s="307">
        <v>52366.5</v>
      </c>
      <c r="J166" s="307">
        <v>52366.5</v>
      </c>
      <c r="K166" s="307">
        <v>52366.420149999998</v>
      </c>
      <c r="L166" s="307">
        <v>0</v>
      </c>
      <c r="M166" s="306">
        <v>52366.420149999998</v>
      </c>
      <c r="N166" s="283">
        <v>7.985000000189757E-2</v>
      </c>
      <c r="O166" s="283">
        <v>7.985000000189757E-2</v>
      </c>
      <c r="P166" s="307">
        <v>99.999847517019475</v>
      </c>
      <c r="Q166" s="307">
        <v>99.999847517019475</v>
      </c>
    </row>
    <row r="167" spans="1:17">
      <c r="A167" s="304"/>
      <c r="B167" s="304"/>
      <c r="C167" s="304"/>
      <c r="D167" s="304" t="s">
        <v>549</v>
      </c>
      <c r="E167" s="304"/>
      <c r="F167" s="304"/>
      <c r="G167" s="305" t="s">
        <v>550</v>
      </c>
      <c r="H167" s="306">
        <v>13759.3</v>
      </c>
      <c r="I167" s="307">
        <v>13759.3</v>
      </c>
      <c r="J167" s="307">
        <v>13759.3</v>
      </c>
      <c r="K167" s="307">
        <v>13759.256219999999</v>
      </c>
      <c r="L167" s="307">
        <v>0</v>
      </c>
      <c r="M167" s="306">
        <v>13759.256219999999</v>
      </c>
      <c r="N167" s="283">
        <v>4.3779999999969732E-2</v>
      </c>
      <c r="O167" s="283">
        <v>4.3779999999969732E-2</v>
      </c>
      <c r="P167" s="307">
        <v>99.999681815208632</v>
      </c>
      <c r="Q167" s="307">
        <v>99.999681815208632</v>
      </c>
    </row>
    <row r="168" spans="1:17">
      <c r="A168" s="304"/>
      <c r="B168" s="304"/>
      <c r="C168" s="304"/>
      <c r="D168" s="304" t="s">
        <v>551</v>
      </c>
      <c r="E168" s="304"/>
      <c r="F168" s="304"/>
      <c r="G168" s="305" t="s">
        <v>552</v>
      </c>
      <c r="H168" s="306">
        <v>2831.7</v>
      </c>
      <c r="I168" s="307">
        <v>2831.7</v>
      </c>
      <c r="J168" s="307">
        <v>2831.7</v>
      </c>
      <c r="K168" s="307">
        <v>2831.6799799999999</v>
      </c>
      <c r="L168" s="307">
        <v>0</v>
      </c>
      <c r="M168" s="306">
        <v>2831.6799799999999</v>
      </c>
      <c r="N168" s="283">
        <v>2.0019999999931315E-2</v>
      </c>
      <c r="O168" s="283">
        <v>2.0019999999931315E-2</v>
      </c>
      <c r="P168" s="307">
        <v>99.999293004202428</v>
      </c>
      <c r="Q168" s="307">
        <v>99.999293004202428</v>
      </c>
    </row>
    <row r="169" spans="1:17">
      <c r="A169" s="304"/>
      <c r="B169" s="304"/>
      <c r="C169" s="304"/>
      <c r="D169" s="304" t="s">
        <v>553</v>
      </c>
      <c r="E169" s="304"/>
      <c r="F169" s="304"/>
      <c r="G169" s="305" t="s">
        <v>554</v>
      </c>
      <c r="H169" s="306">
        <v>3401</v>
      </c>
      <c r="I169" s="307">
        <v>3401</v>
      </c>
      <c r="J169" s="307">
        <v>3401</v>
      </c>
      <c r="K169" s="307">
        <v>3400.90004</v>
      </c>
      <c r="L169" s="307">
        <v>0</v>
      </c>
      <c r="M169" s="306">
        <v>3400.90004</v>
      </c>
      <c r="N169" s="283">
        <v>9.9960000000010041E-2</v>
      </c>
      <c r="O169" s="283">
        <v>9.9960000000010041E-2</v>
      </c>
      <c r="P169" s="307">
        <v>99.99706086445164</v>
      </c>
      <c r="Q169" s="307">
        <v>99.99706086445164</v>
      </c>
    </row>
    <row r="170" spans="1:17">
      <c r="A170" s="304"/>
      <c r="B170" s="304"/>
      <c r="C170" s="304"/>
      <c r="D170" s="304" t="s">
        <v>501</v>
      </c>
      <c r="E170" s="304"/>
      <c r="F170" s="304"/>
      <c r="G170" s="305" t="s">
        <v>502</v>
      </c>
      <c r="H170" s="306">
        <v>12085923</v>
      </c>
      <c r="I170" s="307">
        <v>12085923</v>
      </c>
      <c r="J170" s="307">
        <v>12085923</v>
      </c>
      <c r="K170" s="307">
        <v>12085922.94665</v>
      </c>
      <c r="L170" s="307">
        <v>0</v>
      </c>
      <c r="M170" s="306">
        <v>12085922.94665</v>
      </c>
      <c r="N170" s="283">
        <v>5.3349999710917473E-2</v>
      </c>
      <c r="O170" s="283">
        <v>5.3349999710917473E-2</v>
      </c>
      <c r="P170" s="307">
        <v>99.999999558577372</v>
      </c>
      <c r="Q170" s="307">
        <v>99.999999558577372</v>
      </c>
    </row>
    <row r="171" spans="1:17">
      <c r="A171" s="304"/>
      <c r="B171" s="304"/>
      <c r="C171" s="304"/>
      <c r="D171" s="304" t="s">
        <v>555</v>
      </c>
      <c r="E171" s="304"/>
      <c r="F171" s="304"/>
      <c r="G171" s="305" t="s">
        <v>556</v>
      </c>
      <c r="H171" s="306">
        <v>388248.1</v>
      </c>
      <c r="I171" s="307">
        <v>388248.1</v>
      </c>
      <c r="J171" s="307">
        <v>388248.1</v>
      </c>
      <c r="K171" s="307">
        <v>388247.0135</v>
      </c>
      <c r="L171" s="307">
        <v>0</v>
      </c>
      <c r="M171" s="306">
        <v>388247.0135</v>
      </c>
      <c r="N171" s="283">
        <v>1.0864999999757856</v>
      </c>
      <c r="O171" s="283">
        <v>1.0864999999757856</v>
      </c>
      <c r="P171" s="307">
        <v>99.999720153170102</v>
      </c>
      <c r="Q171" s="307">
        <v>99.999720153170102</v>
      </c>
    </row>
    <row r="172" spans="1:17">
      <c r="A172" s="304"/>
      <c r="B172" s="304"/>
      <c r="C172" s="304"/>
      <c r="D172" s="304" t="s">
        <v>503</v>
      </c>
      <c r="E172" s="304"/>
      <c r="F172" s="304"/>
      <c r="G172" s="305" t="s">
        <v>504</v>
      </c>
      <c r="H172" s="306">
        <v>540.79999999999995</v>
      </c>
      <c r="I172" s="307">
        <v>540.79999999999995</v>
      </c>
      <c r="J172" s="307">
        <v>540.79999999999995</v>
      </c>
      <c r="K172" s="307">
        <v>540.79999999999995</v>
      </c>
      <c r="L172" s="307">
        <v>0</v>
      </c>
      <c r="M172" s="306">
        <v>540.79999999999995</v>
      </c>
      <c r="N172" s="283">
        <v>0</v>
      </c>
      <c r="O172" s="283">
        <v>0</v>
      </c>
      <c r="P172" s="307">
        <v>100</v>
      </c>
      <c r="Q172" s="307">
        <v>100</v>
      </c>
    </row>
    <row r="173" spans="1:17">
      <c r="A173" s="304"/>
      <c r="B173" s="304"/>
      <c r="C173" s="304"/>
      <c r="D173" s="304" t="s">
        <v>505</v>
      </c>
      <c r="E173" s="304"/>
      <c r="F173" s="304"/>
      <c r="G173" s="305" t="s">
        <v>506</v>
      </c>
      <c r="H173" s="306">
        <v>4907.7</v>
      </c>
      <c r="I173" s="307">
        <v>4907.7</v>
      </c>
      <c r="J173" s="307">
        <v>4907.7</v>
      </c>
      <c r="K173" s="307">
        <v>4907.65218</v>
      </c>
      <c r="L173" s="307">
        <v>0</v>
      </c>
      <c r="M173" s="306">
        <v>4907.65218</v>
      </c>
      <c r="N173" s="283">
        <v>4.7819999999774154E-2</v>
      </c>
      <c r="O173" s="283">
        <v>4.7819999999774154E-2</v>
      </c>
      <c r="P173" s="307">
        <v>99.999025612812517</v>
      </c>
      <c r="Q173" s="307">
        <v>99.999025612812517</v>
      </c>
    </row>
    <row r="174" spans="1:17">
      <c r="A174" s="304"/>
      <c r="B174" s="304"/>
      <c r="C174" s="304"/>
      <c r="D174" s="304" t="s">
        <v>507</v>
      </c>
      <c r="E174" s="304"/>
      <c r="F174" s="304"/>
      <c r="G174" s="305" t="s">
        <v>508</v>
      </c>
      <c r="H174" s="306">
        <v>2341.8000000000002</v>
      </c>
      <c r="I174" s="307">
        <v>2341.8000000000002</v>
      </c>
      <c r="J174" s="307">
        <v>2341.8000000000002</v>
      </c>
      <c r="K174" s="307">
        <v>2341.8000000000002</v>
      </c>
      <c r="L174" s="307">
        <v>0</v>
      </c>
      <c r="M174" s="306">
        <v>2341.8000000000002</v>
      </c>
      <c r="N174" s="283">
        <v>0</v>
      </c>
      <c r="O174" s="283">
        <v>0</v>
      </c>
      <c r="P174" s="307">
        <v>100</v>
      </c>
      <c r="Q174" s="307">
        <v>100</v>
      </c>
    </row>
    <row r="175" spans="1:17" ht="24">
      <c r="A175" s="304"/>
      <c r="B175" s="304"/>
      <c r="C175" s="304"/>
      <c r="D175" s="304" t="s">
        <v>509</v>
      </c>
      <c r="E175" s="304"/>
      <c r="F175" s="304"/>
      <c r="G175" s="305" t="s">
        <v>510</v>
      </c>
      <c r="H175" s="306">
        <v>25153</v>
      </c>
      <c r="I175" s="307">
        <v>25153</v>
      </c>
      <c r="J175" s="307">
        <v>25153</v>
      </c>
      <c r="K175" s="307">
        <v>25152.930779999999</v>
      </c>
      <c r="L175" s="307">
        <v>0</v>
      </c>
      <c r="M175" s="306">
        <v>25152.930779999999</v>
      </c>
      <c r="N175" s="283">
        <v>6.9220000001223525E-2</v>
      </c>
      <c r="O175" s="283">
        <v>6.9220000001223525E-2</v>
      </c>
      <c r="P175" s="307">
        <v>99.999724804198294</v>
      </c>
      <c r="Q175" s="307">
        <v>99.999724804198294</v>
      </c>
    </row>
    <row r="176" spans="1:17">
      <c r="A176" s="304"/>
      <c r="B176" s="304"/>
      <c r="C176" s="304"/>
      <c r="D176" s="304" t="s">
        <v>529</v>
      </c>
      <c r="E176" s="304"/>
      <c r="F176" s="304"/>
      <c r="G176" s="305" t="s">
        <v>530</v>
      </c>
      <c r="H176" s="306">
        <v>3658.9</v>
      </c>
      <c r="I176" s="307">
        <v>3658.9</v>
      </c>
      <c r="J176" s="307">
        <v>3658.9</v>
      </c>
      <c r="K176" s="307">
        <v>3658.8688699999998</v>
      </c>
      <c r="L176" s="307">
        <v>0</v>
      </c>
      <c r="M176" s="306">
        <v>3658.8688699999998</v>
      </c>
      <c r="N176" s="283">
        <v>3.1130000000302971E-2</v>
      </c>
      <c r="O176" s="283">
        <v>3.1130000000302971E-2</v>
      </c>
      <c r="P176" s="307">
        <v>99.99914919784635</v>
      </c>
      <c r="Q176" s="307">
        <v>99.99914919784635</v>
      </c>
    </row>
    <row r="177" spans="1:17" ht="48">
      <c r="A177" s="299"/>
      <c r="B177" s="299"/>
      <c r="C177" s="300" t="s">
        <v>628</v>
      </c>
      <c r="D177" s="299"/>
      <c r="E177" s="299"/>
      <c r="F177" s="299"/>
      <c r="G177" s="301" t="s">
        <v>629</v>
      </c>
      <c r="H177" s="302">
        <v>27012394</v>
      </c>
      <c r="I177" s="303">
        <v>27012394</v>
      </c>
      <c r="J177" s="303">
        <v>27012394</v>
      </c>
      <c r="K177" s="303">
        <v>27012394</v>
      </c>
      <c r="L177" s="303">
        <v>0</v>
      </c>
      <c r="M177" s="302">
        <v>27012394</v>
      </c>
      <c r="N177" s="283">
        <v>0</v>
      </c>
      <c r="O177" s="283">
        <v>0</v>
      </c>
      <c r="P177" s="303">
        <v>100</v>
      </c>
      <c r="Q177" s="303">
        <v>100</v>
      </c>
    </row>
    <row r="178" spans="1:17" ht="24">
      <c r="A178" s="304"/>
      <c r="B178" s="304"/>
      <c r="C178" s="304"/>
      <c r="D178" s="304" t="s">
        <v>589</v>
      </c>
      <c r="E178" s="304"/>
      <c r="F178" s="304"/>
      <c r="G178" s="305" t="s">
        <v>590</v>
      </c>
      <c r="H178" s="306">
        <v>27012394</v>
      </c>
      <c r="I178" s="307">
        <v>27012394</v>
      </c>
      <c r="J178" s="307">
        <v>27012394</v>
      </c>
      <c r="K178" s="307">
        <v>27012394</v>
      </c>
      <c r="L178" s="307">
        <v>0</v>
      </c>
      <c r="M178" s="306">
        <v>27012394</v>
      </c>
      <c r="N178" s="283">
        <v>0</v>
      </c>
      <c r="O178" s="283">
        <v>0</v>
      </c>
      <c r="P178" s="307">
        <v>100</v>
      </c>
      <c r="Q178" s="307">
        <v>100</v>
      </c>
    </row>
    <row r="179" spans="1:17" ht="48">
      <c r="A179" s="299"/>
      <c r="B179" s="299"/>
      <c r="C179" s="300" t="s">
        <v>611</v>
      </c>
      <c r="D179" s="299"/>
      <c r="E179" s="299"/>
      <c r="F179" s="299"/>
      <c r="G179" s="301" t="s">
        <v>630</v>
      </c>
      <c r="H179" s="302">
        <v>2045813</v>
      </c>
      <c r="I179" s="303">
        <v>2045813</v>
      </c>
      <c r="J179" s="303">
        <v>2045813</v>
      </c>
      <c r="K179" s="303">
        <v>2045813</v>
      </c>
      <c r="L179" s="303">
        <v>0</v>
      </c>
      <c r="M179" s="302">
        <v>2045813</v>
      </c>
      <c r="N179" s="283">
        <v>0</v>
      </c>
      <c r="O179" s="283">
        <v>0</v>
      </c>
      <c r="P179" s="303">
        <v>100</v>
      </c>
      <c r="Q179" s="303">
        <v>100</v>
      </c>
    </row>
    <row r="180" spans="1:17" ht="24">
      <c r="A180" s="304"/>
      <c r="B180" s="304"/>
      <c r="C180" s="304"/>
      <c r="D180" s="304" t="s">
        <v>589</v>
      </c>
      <c r="E180" s="304"/>
      <c r="F180" s="304"/>
      <c r="G180" s="305" t="s">
        <v>590</v>
      </c>
      <c r="H180" s="306">
        <v>2045813</v>
      </c>
      <c r="I180" s="307">
        <v>2045813</v>
      </c>
      <c r="J180" s="307">
        <v>2045813</v>
      </c>
      <c r="K180" s="307">
        <v>2045813</v>
      </c>
      <c r="L180" s="307">
        <v>0</v>
      </c>
      <c r="M180" s="306">
        <v>2045813</v>
      </c>
      <c r="N180" s="283">
        <v>0</v>
      </c>
      <c r="O180" s="283">
        <v>0</v>
      </c>
      <c r="P180" s="307">
        <v>100</v>
      </c>
      <c r="Q180" s="307">
        <v>100</v>
      </c>
    </row>
    <row r="181" spans="1:17">
      <c r="A181" s="299"/>
      <c r="B181" s="299"/>
      <c r="C181" s="300" t="s">
        <v>511</v>
      </c>
      <c r="D181" s="299"/>
      <c r="E181" s="299"/>
      <c r="F181" s="299"/>
      <c r="G181" s="301" t="s">
        <v>631</v>
      </c>
      <c r="H181" s="302">
        <v>635</v>
      </c>
      <c r="I181" s="303">
        <v>635</v>
      </c>
      <c r="J181" s="303">
        <v>635</v>
      </c>
      <c r="K181" s="303">
        <v>635</v>
      </c>
      <c r="L181" s="303">
        <v>0</v>
      </c>
      <c r="M181" s="302">
        <v>635</v>
      </c>
      <c r="N181" s="283">
        <v>0</v>
      </c>
      <c r="O181" s="283">
        <v>0</v>
      </c>
      <c r="P181" s="303">
        <v>100</v>
      </c>
      <c r="Q181" s="303">
        <v>100</v>
      </c>
    </row>
    <row r="182" spans="1:17">
      <c r="A182" s="304"/>
      <c r="B182" s="304"/>
      <c r="C182" s="304"/>
      <c r="D182" s="304" t="s">
        <v>501</v>
      </c>
      <c r="E182" s="304"/>
      <c r="F182" s="304"/>
      <c r="G182" s="305" t="s">
        <v>502</v>
      </c>
      <c r="H182" s="306">
        <v>635</v>
      </c>
      <c r="I182" s="307">
        <v>635</v>
      </c>
      <c r="J182" s="307">
        <v>635</v>
      </c>
      <c r="K182" s="307">
        <v>635</v>
      </c>
      <c r="L182" s="307">
        <v>0</v>
      </c>
      <c r="M182" s="306">
        <v>635</v>
      </c>
      <c r="N182" s="283">
        <v>0</v>
      </c>
      <c r="O182" s="283">
        <v>0</v>
      </c>
      <c r="P182" s="307">
        <v>100</v>
      </c>
      <c r="Q182" s="307">
        <v>100</v>
      </c>
    </row>
    <row r="183" spans="1:17">
      <c r="A183" s="299"/>
      <c r="B183" s="299"/>
      <c r="C183" s="300" t="s">
        <v>517</v>
      </c>
      <c r="D183" s="299"/>
      <c r="E183" s="299"/>
      <c r="F183" s="299"/>
      <c r="G183" s="301" t="s">
        <v>632</v>
      </c>
      <c r="H183" s="302">
        <v>92920</v>
      </c>
      <c r="I183" s="303">
        <v>92920</v>
      </c>
      <c r="J183" s="303">
        <v>92920</v>
      </c>
      <c r="K183" s="303">
        <v>92920</v>
      </c>
      <c r="L183" s="303">
        <v>0</v>
      </c>
      <c r="M183" s="302">
        <v>92920</v>
      </c>
      <c r="N183" s="283">
        <v>0</v>
      </c>
      <c r="O183" s="283">
        <v>0</v>
      </c>
      <c r="P183" s="303">
        <v>100</v>
      </c>
      <c r="Q183" s="303">
        <v>100</v>
      </c>
    </row>
    <row r="184" spans="1:17">
      <c r="A184" s="304"/>
      <c r="B184" s="304"/>
      <c r="C184" s="304"/>
      <c r="D184" s="304" t="s">
        <v>501</v>
      </c>
      <c r="E184" s="304"/>
      <c r="F184" s="304"/>
      <c r="G184" s="305" t="s">
        <v>502</v>
      </c>
      <c r="H184" s="306">
        <v>92920</v>
      </c>
      <c r="I184" s="307">
        <v>92920</v>
      </c>
      <c r="J184" s="307">
        <v>92920</v>
      </c>
      <c r="K184" s="307">
        <v>92920</v>
      </c>
      <c r="L184" s="307">
        <v>0</v>
      </c>
      <c r="M184" s="306">
        <v>92920</v>
      </c>
      <c r="N184" s="283">
        <v>0</v>
      </c>
      <c r="O184" s="283">
        <v>0</v>
      </c>
      <c r="P184" s="307">
        <v>100</v>
      </c>
      <c r="Q184" s="307">
        <v>100</v>
      </c>
    </row>
    <row r="185" spans="1:17" ht="24">
      <c r="A185" s="299"/>
      <c r="B185" s="299"/>
      <c r="C185" s="300" t="s">
        <v>521</v>
      </c>
      <c r="D185" s="299"/>
      <c r="E185" s="299"/>
      <c r="F185" s="299"/>
      <c r="G185" s="301" t="s">
        <v>633</v>
      </c>
      <c r="H185" s="302">
        <v>92604</v>
      </c>
      <c r="I185" s="303">
        <v>92604</v>
      </c>
      <c r="J185" s="303">
        <v>92604</v>
      </c>
      <c r="K185" s="303">
        <v>92604</v>
      </c>
      <c r="L185" s="303">
        <v>0</v>
      </c>
      <c r="M185" s="302">
        <v>92604</v>
      </c>
      <c r="N185" s="283">
        <v>0</v>
      </c>
      <c r="O185" s="283">
        <v>0</v>
      </c>
      <c r="P185" s="303">
        <v>100</v>
      </c>
      <c r="Q185" s="303">
        <v>100</v>
      </c>
    </row>
    <row r="186" spans="1:17">
      <c r="A186" s="304"/>
      <c r="B186" s="304"/>
      <c r="C186" s="304"/>
      <c r="D186" s="304" t="s">
        <v>501</v>
      </c>
      <c r="E186" s="304"/>
      <c r="F186" s="304"/>
      <c r="G186" s="305" t="s">
        <v>502</v>
      </c>
      <c r="H186" s="306">
        <v>92604</v>
      </c>
      <c r="I186" s="307">
        <v>92604</v>
      </c>
      <c r="J186" s="307">
        <v>92604</v>
      </c>
      <c r="K186" s="307">
        <v>92604</v>
      </c>
      <c r="L186" s="307">
        <v>0</v>
      </c>
      <c r="M186" s="306">
        <v>92604</v>
      </c>
      <c r="N186" s="283">
        <v>0</v>
      </c>
      <c r="O186" s="283">
        <v>0</v>
      </c>
      <c r="P186" s="307">
        <v>100</v>
      </c>
      <c r="Q186" s="307">
        <v>100</v>
      </c>
    </row>
    <row r="187" spans="1:17" ht="48">
      <c r="A187" s="299"/>
      <c r="B187" s="299"/>
      <c r="C187" s="300" t="s">
        <v>614</v>
      </c>
      <c r="D187" s="299"/>
      <c r="E187" s="299"/>
      <c r="F187" s="299"/>
      <c r="G187" s="301" t="s">
        <v>634</v>
      </c>
      <c r="H187" s="302">
        <v>2369960</v>
      </c>
      <c r="I187" s="303">
        <v>2369960</v>
      </c>
      <c r="J187" s="303">
        <v>2369960</v>
      </c>
      <c r="K187" s="303">
        <v>2369960</v>
      </c>
      <c r="L187" s="303">
        <v>0</v>
      </c>
      <c r="M187" s="302">
        <v>2369960</v>
      </c>
      <c r="N187" s="283">
        <v>0</v>
      </c>
      <c r="O187" s="283">
        <v>0</v>
      </c>
      <c r="P187" s="303">
        <v>100</v>
      </c>
      <c r="Q187" s="303">
        <v>100</v>
      </c>
    </row>
    <row r="188" spans="1:17" ht="24">
      <c r="A188" s="304"/>
      <c r="B188" s="304"/>
      <c r="C188" s="304"/>
      <c r="D188" s="304" t="s">
        <v>589</v>
      </c>
      <c r="E188" s="304"/>
      <c r="F188" s="304"/>
      <c r="G188" s="305" t="s">
        <v>590</v>
      </c>
      <c r="H188" s="306">
        <v>2369960</v>
      </c>
      <c r="I188" s="307">
        <v>2369960</v>
      </c>
      <c r="J188" s="307">
        <v>2369960</v>
      </c>
      <c r="K188" s="307">
        <v>2369960</v>
      </c>
      <c r="L188" s="307">
        <v>0</v>
      </c>
      <c r="M188" s="306">
        <v>2369960</v>
      </c>
      <c r="N188" s="283">
        <v>0</v>
      </c>
      <c r="O188" s="283">
        <v>0</v>
      </c>
      <c r="P188" s="307">
        <v>100</v>
      </c>
      <c r="Q188" s="307">
        <v>100</v>
      </c>
    </row>
    <row r="189" spans="1:17" ht="48">
      <c r="A189" s="299"/>
      <c r="B189" s="299"/>
      <c r="C189" s="300" t="s">
        <v>534</v>
      </c>
      <c r="D189" s="299"/>
      <c r="E189" s="299"/>
      <c r="F189" s="299"/>
      <c r="G189" s="301" t="s">
        <v>635</v>
      </c>
      <c r="H189" s="302">
        <v>333866.09999999998</v>
      </c>
      <c r="I189" s="303">
        <v>333866.09999999998</v>
      </c>
      <c r="J189" s="303">
        <v>333866.09999999998</v>
      </c>
      <c r="K189" s="303">
        <v>333552.11119999998</v>
      </c>
      <c r="L189" s="303">
        <v>0</v>
      </c>
      <c r="M189" s="302">
        <v>333552.11119999998</v>
      </c>
      <c r="N189" s="283">
        <v>313.9887999999919</v>
      </c>
      <c r="O189" s="283">
        <v>313.9887999999919</v>
      </c>
      <c r="P189" s="303">
        <v>99.905953674242468</v>
      </c>
      <c r="Q189" s="303">
        <v>99.905953674242468</v>
      </c>
    </row>
    <row r="190" spans="1:17">
      <c r="A190" s="304"/>
      <c r="B190" s="304"/>
      <c r="C190" s="304"/>
      <c r="D190" s="304" t="s">
        <v>636</v>
      </c>
      <c r="E190" s="304"/>
      <c r="F190" s="304"/>
      <c r="G190" s="305" t="s">
        <v>637</v>
      </c>
      <c r="H190" s="306">
        <v>184004.8</v>
      </c>
      <c r="I190" s="307">
        <v>184004.8</v>
      </c>
      <c r="J190" s="307">
        <v>184004.8</v>
      </c>
      <c r="K190" s="307">
        <v>184004.72224</v>
      </c>
      <c r="L190" s="307">
        <v>0</v>
      </c>
      <c r="M190" s="306">
        <v>184004.72224</v>
      </c>
      <c r="N190" s="283">
        <v>7.7759999985573813E-2</v>
      </c>
      <c r="O190" s="283">
        <v>7.7759999985573813E-2</v>
      </c>
      <c r="P190" s="307">
        <v>99.999957740232873</v>
      </c>
      <c r="Q190" s="307">
        <v>99.999957740232873</v>
      </c>
    </row>
    <row r="191" spans="1:17" ht="24">
      <c r="A191" s="304"/>
      <c r="B191" s="304"/>
      <c r="C191" s="304"/>
      <c r="D191" s="304" t="s">
        <v>509</v>
      </c>
      <c r="E191" s="304"/>
      <c r="F191" s="304"/>
      <c r="G191" s="305" t="s">
        <v>510</v>
      </c>
      <c r="H191" s="306">
        <v>45358.400000000001</v>
      </c>
      <c r="I191" s="307">
        <v>45358.400000000001</v>
      </c>
      <c r="J191" s="307">
        <v>45358.400000000001</v>
      </c>
      <c r="K191" s="307">
        <v>45358.282789999997</v>
      </c>
      <c r="L191" s="307">
        <v>0</v>
      </c>
      <c r="M191" s="306">
        <v>45358.282789999997</v>
      </c>
      <c r="N191" s="283">
        <v>0.11721000000397908</v>
      </c>
      <c r="O191" s="283">
        <v>0.11721000000397908</v>
      </c>
      <c r="P191" s="307">
        <v>99.99974159141415</v>
      </c>
      <c r="Q191" s="307">
        <v>99.99974159141415</v>
      </c>
    </row>
    <row r="192" spans="1:17">
      <c r="A192" s="304"/>
      <c r="B192" s="304"/>
      <c r="C192" s="304"/>
      <c r="D192" s="304" t="s">
        <v>527</v>
      </c>
      <c r="E192" s="304"/>
      <c r="F192" s="304"/>
      <c r="G192" s="305" t="s">
        <v>528</v>
      </c>
      <c r="H192" s="306">
        <v>208.9</v>
      </c>
      <c r="I192" s="307">
        <v>208.9</v>
      </c>
      <c r="J192" s="307">
        <v>208.9</v>
      </c>
      <c r="K192" s="307">
        <v>208.898</v>
      </c>
      <c r="L192" s="307">
        <v>0</v>
      </c>
      <c r="M192" s="306">
        <v>208.898</v>
      </c>
      <c r="N192" s="283">
        <v>2.0000000000095497E-3</v>
      </c>
      <c r="O192" s="283">
        <v>2.0000000000095497E-3</v>
      </c>
      <c r="P192" s="307">
        <v>99.999042604116795</v>
      </c>
      <c r="Q192" s="307">
        <v>99.999042604116795</v>
      </c>
    </row>
    <row r="193" spans="1:17" ht="24">
      <c r="A193" s="304"/>
      <c r="B193" s="304"/>
      <c r="C193" s="304"/>
      <c r="D193" s="304" t="s">
        <v>578</v>
      </c>
      <c r="E193" s="304"/>
      <c r="F193" s="304"/>
      <c r="G193" s="305" t="s">
        <v>579</v>
      </c>
      <c r="H193" s="306">
        <v>73282.5</v>
      </c>
      <c r="I193" s="307">
        <v>73282.5</v>
      </c>
      <c r="J193" s="307">
        <v>73282.5</v>
      </c>
      <c r="K193" s="307">
        <v>72968.708119999996</v>
      </c>
      <c r="L193" s="307">
        <v>0</v>
      </c>
      <c r="M193" s="306">
        <v>72968.708119999996</v>
      </c>
      <c r="N193" s="283">
        <v>313.79188000000431</v>
      </c>
      <c r="O193" s="283">
        <v>313.79188000000431</v>
      </c>
      <c r="P193" s="307">
        <v>99.571805164943868</v>
      </c>
      <c r="Q193" s="307">
        <v>99.571805164943868</v>
      </c>
    </row>
    <row r="194" spans="1:17">
      <c r="A194" s="304"/>
      <c r="B194" s="304"/>
      <c r="C194" s="304"/>
      <c r="D194" s="304" t="s">
        <v>529</v>
      </c>
      <c r="E194" s="304"/>
      <c r="F194" s="304"/>
      <c r="G194" s="305" t="s">
        <v>530</v>
      </c>
      <c r="H194" s="306">
        <v>27552</v>
      </c>
      <c r="I194" s="307">
        <v>27552</v>
      </c>
      <c r="J194" s="307">
        <v>27552</v>
      </c>
      <c r="K194" s="307">
        <v>27552</v>
      </c>
      <c r="L194" s="307">
        <v>0</v>
      </c>
      <c r="M194" s="306">
        <v>27552</v>
      </c>
      <c r="N194" s="283">
        <v>0</v>
      </c>
      <c r="O194" s="283">
        <v>0</v>
      </c>
      <c r="P194" s="307">
        <v>100</v>
      </c>
      <c r="Q194" s="307">
        <v>100</v>
      </c>
    </row>
    <row r="195" spans="1:17" ht="24">
      <c r="A195" s="304"/>
      <c r="B195" s="304"/>
      <c r="C195" s="304"/>
      <c r="D195" s="304" t="s">
        <v>585</v>
      </c>
      <c r="E195" s="304"/>
      <c r="F195" s="304"/>
      <c r="G195" s="305" t="s">
        <v>586</v>
      </c>
      <c r="H195" s="306">
        <v>3459.5</v>
      </c>
      <c r="I195" s="307">
        <v>3459.5</v>
      </c>
      <c r="J195" s="307">
        <v>3459.5</v>
      </c>
      <c r="K195" s="307">
        <v>3459.5</v>
      </c>
      <c r="L195" s="307">
        <v>0</v>
      </c>
      <c r="M195" s="306">
        <v>3459.5</v>
      </c>
      <c r="N195" s="283">
        <v>0</v>
      </c>
      <c r="O195" s="283">
        <v>0</v>
      </c>
      <c r="P195" s="307">
        <v>100</v>
      </c>
      <c r="Q195" s="307">
        <v>100</v>
      </c>
    </row>
    <row r="196" spans="1:17" ht="22.8">
      <c r="A196" s="280"/>
      <c r="B196" s="298" t="s">
        <v>628</v>
      </c>
      <c r="C196" s="280"/>
      <c r="D196" s="280"/>
      <c r="E196" s="280"/>
      <c r="F196" s="280"/>
      <c r="G196" s="281" t="s">
        <v>638</v>
      </c>
      <c r="H196" s="282">
        <v>37167.699999999997</v>
      </c>
      <c r="I196" s="283">
        <v>37167.699999999997</v>
      </c>
      <c r="J196" s="283">
        <v>37167.699999999997</v>
      </c>
      <c r="K196" s="283">
        <v>37167.622000000003</v>
      </c>
      <c r="L196" s="283">
        <v>0</v>
      </c>
      <c r="M196" s="282">
        <v>37167.622000000003</v>
      </c>
      <c r="N196" s="283">
        <v>7.7999999994062819E-2</v>
      </c>
      <c r="O196" s="283">
        <v>7.7999999994062819E-2</v>
      </c>
      <c r="P196" s="283">
        <v>99.999790140363828</v>
      </c>
      <c r="Q196" s="283">
        <v>99.999790140363828</v>
      </c>
    </row>
    <row r="197" spans="1:17">
      <c r="A197" s="304"/>
      <c r="B197" s="304"/>
      <c r="C197" s="304"/>
      <c r="D197" s="304" t="s">
        <v>505</v>
      </c>
      <c r="E197" s="304"/>
      <c r="F197" s="304"/>
      <c r="G197" s="305" t="s">
        <v>506</v>
      </c>
      <c r="H197" s="306">
        <v>37167.699999999997</v>
      </c>
      <c r="I197" s="307">
        <v>37167.699999999997</v>
      </c>
      <c r="J197" s="307">
        <v>37167.699999999997</v>
      </c>
      <c r="K197" s="307">
        <v>37167.622000000003</v>
      </c>
      <c r="L197" s="307">
        <v>0</v>
      </c>
      <c r="M197" s="306">
        <v>37167.622000000003</v>
      </c>
      <c r="N197" s="283">
        <v>7.7999999994062819E-2</v>
      </c>
      <c r="O197" s="283">
        <v>7.7999999994062819E-2</v>
      </c>
      <c r="P197" s="307">
        <v>99.999790140363828</v>
      </c>
      <c r="Q197" s="307">
        <v>99.999790140363828</v>
      </c>
    </row>
    <row r="198" spans="1:17" ht="91.2">
      <c r="A198" s="280"/>
      <c r="B198" s="298" t="s">
        <v>521</v>
      </c>
      <c r="C198" s="280"/>
      <c r="D198" s="280"/>
      <c r="E198" s="280"/>
      <c r="F198" s="280"/>
      <c r="G198" s="281" t="s">
        <v>639</v>
      </c>
      <c r="H198" s="282">
        <v>2240</v>
      </c>
      <c r="I198" s="283">
        <v>2240</v>
      </c>
      <c r="J198" s="283">
        <v>2240</v>
      </c>
      <c r="K198" s="283">
        <v>2240</v>
      </c>
      <c r="L198" s="283">
        <v>0</v>
      </c>
      <c r="M198" s="282">
        <v>2240</v>
      </c>
      <c r="N198" s="283">
        <v>0</v>
      </c>
      <c r="O198" s="283">
        <v>0</v>
      </c>
      <c r="P198" s="283">
        <v>100</v>
      </c>
      <c r="Q198" s="283">
        <v>100</v>
      </c>
    </row>
    <row r="199" spans="1:17">
      <c r="A199" s="304"/>
      <c r="B199" s="304"/>
      <c r="C199" s="304"/>
      <c r="D199" s="304" t="s">
        <v>501</v>
      </c>
      <c r="E199" s="304"/>
      <c r="F199" s="304"/>
      <c r="G199" s="305" t="s">
        <v>502</v>
      </c>
      <c r="H199" s="306">
        <v>2240</v>
      </c>
      <c r="I199" s="307">
        <v>2240</v>
      </c>
      <c r="J199" s="307">
        <v>2240</v>
      </c>
      <c r="K199" s="307">
        <v>2240</v>
      </c>
      <c r="L199" s="307">
        <v>0</v>
      </c>
      <c r="M199" s="306">
        <v>2240</v>
      </c>
      <c r="N199" s="283">
        <v>0</v>
      </c>
      <c r="O199" s="283">
        <v>0</v>
      </c>
      <c r="P199" s="307">
        <v>100</v>
      </c>
      <c r="Q199" s="307">
        <v>100</v>
      </c>
    </row>
    <row r="200" spans="1:17" ht="22.8">
      <c r="A200" s="280"/>
      <c r="B200" s="298" t="s">
        <v>493</v>
      </c>
      <c r="C200" s="280"/>
      <c r="D200" s="280"/>
      <c r="E200" s="280"/>
      <c r="F200" s="280"/>
      <c r="G200" s="281" t="s">
        <v>640</v>
      </c>
      <c r="H200" s="282">
        <v>682984</v>
      </c>
      <c r="I200" s="283">
        <v>682984</v>
      </c>
      <c r="J200" s="283">
        <v>682984</v>
      </c>
      <c r="K200" s="283">
        <v>682983.96</v>
      </c>
      <c r="L200" s="283">
        <v>0</v>
      </c>
      <c r="M200" s="282">
        <v>682983.96</v>
      </c>
      <c r="N200" s="283">
        <v>4.0000000037252903E-2</v>
      </c>
      <c r="O200" s="283">
        <v>4.0000000037252903E-2</v>
      </c>
      <c r="P200" s="283">
        <v>99.999994143347422</v>
      </c>
      <c r="Q200" s="283">
        <v>99.999994143347422</v>
      </c>
    </row>
    <row r="201" spans="1:17">
      <c r="A201" s="304"/>
      <c r="B201" s="304"/>
      <c r="C201" s="304"/>
      <c r="D201" s="304" t="s">
        <v>501</v>
      </c>
      <c r="E201" s="304"/>
      <c r="F201" s="304"/>
      <c r="G201" s="305" t="s">
        <v>502</v>
      </c>
      <c r="H201" s="306">
        <v>682984</v>
      </c>
      <c r="I201" s="307">
        <v>682984</v>
      </c>
      <c r="J201" s="307">
        <v>682984</v>
      </c>
      <c r="K201" s="307">
        <v>682983.96</v>
      </c>
      <c r="L201" s="307">
        <v>0</v>
      </c>
      <c r="M201" s="306">
        <v>682983.96</v>
      </c>
      <c r="N201" s="283">
        <v>4.0000000037252903E-2</v>
      </c>
      <c r="O201" s="283">
        <v>4.0000000037252903E-2</v>
      </c>
      <c r="P201" s="307">
        <v>99.999994143347422</v>
      </c>
      <c r="Q201" s="307">
        <v>99.999994143347422</v>
      </c>
    </row>
    <row r="202" spans="1:17" ht="45.6">
      <c r="A202" s="280"/>
      <c r="B202" s="298" t="s">
        <v>497</v>
      </c>
      <c r="C202" s="280"/>
      <c r="D202" s="280"/>
      <c r="E202" s="280"/>
      <c r="F202" s="280"/>
      <c r="G202" s="281" t="s">
        <v>641</v>
      </c>
      <c r="H202" s="282">
        <v>1312</v>
      </c>
      <c r="I202" s="283">
        <v>1312</v>
      </c>
      <c r="J202" s="283">
        <v>1312</v>
      </c>
      <c r="K202" s="283">
        <v>1298.7538999999999</v>
      </c>
      <c r="L202" s="283">
        <v>0</v>
      </c>
      <c r="M202" s="282">
        <v>1298.7538999999999</v>
      </c>
      <c r="N202" s="283">
        <v>13.246100000000069</v>
      </c>
      <c r="O202" s="283">
        <v>13.246100000000069</v>
      </c>
      <c r="P202" s="283">
        <v>98.990388719512197</v>
      </c>
      <c r="Q202" s="283">
        <v>98.990388719512197</v>
      </c>
    </row>
    <row r="203" spans="1:17">
      <c r="A203" s="304"/>
      <c r="B203" s="304"/>
      <c r="C203" s="304"/>
      <c r="D203" s="304" t="s">
        <v>501</v>
      </c>
      <c r="E203" s="304"/>
      <c r="F203" s="304"/>
      <c r="G203" s="305" t="s">
        <v>502</v>
      </c>
      <c r="H203" s="306">
        <v>1312</v>
      </c>
      <c r="I203" s="307">
        <v>1312</v>
      </c>
      <c r="J203" s="307">
        <v>1312</v>
      </c>
      <c r="K203" s="307">
        <v>1298.7539400000001</v>
      </c>
      <c r="L203" s="307">
        <v>0</v>
      </c>
      <c r="M203" s="306">
        <v>1298.7539400000001</v>
      </c>
      <c r="N203" s="283">
        <v>13.246059999999943</v>
      </c>
      <c r="O203" s="283">
        <v>13.246059999999943</v>
      </c>
      <c r="P203" s="307">
        <v>98.990391768292696</v>
      </c>
      <c r="Q203" s="307">
        <v>98.990391768292696</v>
      </c>
    </row>
    <row r="204" spans="1:17" ht="22.8">
      <c r="A204" s="280"/>
      <c r="B204" s="298" t="s">
        <v>642</v>
      </c>
      <c r="C204" s="280"/>
      <c r="D204" s="280"/>
      <c r="E204" s="280"/>
      <c r="F204" s="280"/>
      <c r="G204" s="281" t="s">
        <v>643</v>
      </c>
      <c r="H204" s="282">
        <v>107659.7</v>
      </c>
      <c r="I204" s="283">
        <v>107659.7</v>
      </c>
      <c r="J204" s="283">
        <v>107659.7</v>
      </c>
      <c r="K204" s="283">
        <v>107647.092</v>
      </c>
      <c r="L204" s="283">
        <v>0</v>
      </c>
      <c r="M204" s="282">
        <v>107647.092</v>
      </c>
      <c r="N204" s="283">
        <v>12.607999999992899</v>
      </c>
      <c r="O204" s="283">
        <v>12.607999999992899</v>
      </c>
      <c r="P204" s="283">
        <v>99.988289025512799</v>
      </c>
      <c r="Q204" s="283">
        <v>99.988289025512799</v>
      </c>
    </row>
    <row r="205" spans="1:17">
      <c r="A205" s="304"/>
      <c r="B205" s="304"/>
      <c r="C205" s="304"/>
      <c r="D205" s="304" t="s">
        <v>501</v>
      </c>
      <c r="E205" s="304"/>
      <c r="F205" s="304"/>
      <c r="G205" s="305" t="s">
        <v>502</v>
      </c>
      <c r="H205" s="306">
        <v>107659.7</v>
      </c>
      <c r="I205" s="307">
        <v>107659.7</v>
      </c>
      <c r="J205" s="307">
        <v>107659.7</v>
      </c>
      <c r="K205" s="307">
        <v>107647.092</v>
      </c>
      <c r="L205" s="307">
        <v>0</v>
      </c>
      <c r="M205" s="306">
        <v>107647.092</v>
      </c>
      <c r="N205" s="283">
        <v>12.607999999992899</v>
      </c>
      <c r="O205" s="283">
        <v>12.607999999992899</v>
      </c>
      <c r="P205" s="307">
        <v>99.988289025512799</v>
      </c>
      <c r="Q205" s="307">
        <v>99.988289025512799</v>
      </c>
    </row>
  </sheetData>
  <mergeCells count="12">
    <mergeCell ref="Q4:Q5"/>
    <mergeCell ref="A6:F6"/>
    <mergeCell ref="A4:F5"/>
    <mergeCell ref="G4:G5"/>
    <mergeCell ref="H4:H5"/>
    <mergeCell ref="I4:J4"/>
    <mergeCell ref="K4:K5"/>
    <mergeCell ref="L4:L5"/>
    <mergeCell ref="M4:M5"/>
    <mergeCell ref="N4:N5"/>
    <mergeCell ref="O4:O5"/>
    <mergeCell ref="P4:P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workbookViewId="0">
      <selection activeCell="M14" activeCellId="1" sqref="M12 M14"/>
    </sheetView>
  </sheetViews>
  <sheetFormatPr defaultColWidth="8.88671875" defaultRowHeight="10.199999999999999"/>
  <cols>
    <col min="1" max="2" width="3.33203125" style="308" customWidth="1"/>
    <col min="3" max="3" width="3.6640625" style="308" customWidth="1"/>
    <col min="4" max="4" width="3.44140625" style="308" customWidth="1"/>
    <col min="5" max="5" width="2.33203125" style="308" customWidth="1"/>
    <col min="6" max="6" width="2.6640625" style="308" customWidth="1"/>
    <col min="7" max="7" width="31.5546875" style="308" customWidth="1"/>
    <col min="8" max="8" width="13.6640625" style="308" hidden="1" customWidth="1"/>
    <col min="9" max="9" width="11.109375" style="308" hidden="1" customWidth="1"/>
    <col min="10" max="12" width="11" style="308" hidden="1" customWidth="1"/>
    <col min="13" max="13" width="11" style="308" bestFit="1" customWidth="1"/>
    <col min="14" max="15" width="9.109375" style="308" hidden="1" customWidth="1"/>
    <col min="16" max="16384" width="8.88671875" style="308"/>
  </cols>
  <sheetData>
    <row r="1" spans="1:15">
      <c r="A1" s="346" t="s">
        <v>726</v>
      </c>
      <c r="B1" s="347"/>
      <c r="C1" s="347"/>
      <c r="D1" s="347"/>
      <c r="E1" s="347"/>
      <c r="F1" s="347"/>
      <c r="G1" s="325"/>
      <c r="H1" s="325"/>
      <c r="I1" s="325"/>
      <c r="J1" s="348"/>
      <c r="K1" s="348"/>
      <c r="L1" s="348"/>
      <c r="M1" s="348"/>
      <c r="N1" s="348"/>
      <c r="O1" s="348"/>
    </row>
    <row r="2" spans="1:15">
      <c r="A2" s="346" t="s">
        <v>727</v>
      </c>
      <c r="B2" s="347"/>
      <c r="C2" s="347"/>
      <c r="D2" s="347"/>
      <c r="E2" s="347"/>
      <c r="F2" s="347"/>
      <c r="G2" s="349"/>
      <c r="H2" s="348"/>
      <c r="I2" s="349"/>
      <c r="J2" s="350"/>
      <c r="K2" s="348"/>
      <c r="L2" s="348"/>
      <c r="M2" s="348"/>
      <c r="N2" s="348"/>
      <c r="O2" s="348"/>
    </row>
    <row r="3" spans="1:15" ht="10.8">
      <c r="A3" s="351"/>
      <c r="B3" s="347"/>
      <c r="C3" s="347"/>
      <c r="D3" s="347"/>
      <c r="E3" s="347"/>
      <c r="F3" s="347"/>
      <c r="G3" s="349"/>
      <c r="H3" s="348"/>
      <c r="I3" s="349"/>
      <c r="J3" s="350"/>
      <c r="K3" s="348"/>
      <c r="L3" s="348"/>
      <c r="M3" s="348"/>
      <c r="N3" s="348"/>
      <c r="O3" s="348"/>
    </row>
    <row r="4" spans="1:15" ht="10.8">
      <c r="A4" s="351" t="s">
        <v>466</v>
      </c>
      <c r="B4" s="347"/>
      <c r="C4" s="347"/>
      <c r="D4" s="347"/>
      <c r="E4" s="347"/>
      <c r="F4" s="347"/>
      <c r="G4" s="348"/>
      <c r="H4" s="348"/>
      <c r="I4" s="349"/>
      <c r="J4" s="348"/>
      <c r="K4" s="348"/>
      <c r="L4" s="348"/>
      <c r="M4" s="348"/>
      <c r="N4" s="348"/>
      <c r="O4" s="348"/>
    </row>
    <row r="5" spans="1:15">
      <c r="A5" s="326" t="s">
        <v>467</v>
      </c>
      <c r="B5" s="326"/>
      <c r="C5" s="326"/>
      <c r="D5" s="326"/>
      <c r="E5" s="326"/>
      <c r="F5" s="326"/>
      <c r="G5" s="327" t="s">
        <v>468</v>
      </c>
      <c r="H5" s="328"/>
      <c r="I5" s="328"/>
      <c r="J5" s="345"/>
      <c r="K5" s="328"/>
      <c r="L5" s="328"/>
      <c r="M5" s="345"/>
      <c r="N5" s="328"/>
      <c r="O5" s="328"/>
    </row>
    <row r="6" spans="1:15">
      <c r="A6" s="326" t="s">
        <v>469</v>
      </c>
      <c r="B6" s="326"/>
      <c r="C6" s="326"/>
      <c r="D6" s="326"/>
      <c r="E6" s="326"/>
      <c r="F6" s="326"/>
      <c r="G6" s="327" t="s">
        <v>470</v>
      </c>
      <c r="H6" s="328"/>
      <c r="I6" s="328"/>
      <c r="J6" s="352"/>
      <c r="K6" s="352"/>
      <c r="L6" s="352"/>
      <c r="M6" s="352"/>
      <c r="N6" s="352"/>
      <c r="O6" s="352"/>
    </row>
    <row r="7" spans="1:15">
      <c r="A7" s="820" t="s">
        <v>471</v>
      </c>
      <c r="B7" s="821"/>
      <c r="C7" s="821"/>
      <c r="D7" s="821"/>
      <c r="E7" s="821"/>
      <c r="F7" s="822"/>
      <c r="G7" s="814" t="s">
        <v>472</v>
      </c>
      <c r="H7" s="814" t="s">
        <v>728</v>
      </c>
      <c r="I7" s="814" t="s">
        <v>729</v>
      </c>
      <c r="J7" s="812" t="s">
        <v>473</v>
      </c>
      <c r="K7" s="826" t="s">
        <v>474</v>
      </c>
      <c r="L7" s="827"/>
      <c r="M7" s="812" t="s">
        <v>477</v>
      </c>
      <c r="N7" s="814" t="s">
        <v>480</v>
      </c>
      <c r="O7" s="816" t="s">
        <v>481</v>
      </c>
    </row>
    <row r="8" spans="1:15" ht="20.399999999999999">
      <c r="A8" s="823"/>
      <c r="B8" s="824"/>
      <c r="C8" s="824"/>
      <c r="D8" s="824"/>
      <c r="E8" s="824"/>
      <c r="F8" s="825"/>
      <c r="G8" s="815"/>
      <c r="H8" s="815"/>
      <c r="I8" s="815"/>
      <c r="J8" s="813"/>
      <c r="K8" s="353" t="s">
        <v>482</v>
      </c>
      <c r="L8" s="353" t="s">
        <v>483</v>
      </c>
      <c r="M8" s="813"/>
      <c r="N8" s="815"/>
      <c r="O8" s="816"/>
    </row>
    <row r="9" spans="1:15">
      <c r="A9" s="817" t="s">
        <v>484</v>
      </c>
      <c r="B9" s="818"/>
      <c r="C9" s="818"/>
      <c r="D9" s="818"/>
      <c r="E9" s="818"/>
      <c r="F9" s="819"/>
      <c r="G9" s="329">
        <v>2</v>
      </c>
      <c r="H9" s="330">
        <v>3</v>
      </c>
      <c r="I9" s="330">
        <v>4</v>
      </c>
      <c r="J9" s="330">
        <v>5</v>
      </c>
      <c r="K9" s="330">
        <v>6</v>
      </c>
      <c r="L9" s="330">
        <v>7</v>
      </c>
      <c r="M9" s="330">
        <v>8</v>
      </c>
      <c r="N9" s="330">
        <v>9</v>
      </c>
      <c r="O9" s="330">
        <v>10</v>
      </c>
    </row>
    <row r="10" spans="1:15">
      <c r="A10" s="331"/>
      <c r="B10" s="331"/>
      <c r="C10" s="331"/>
      <c r="D10" s="331"/>
      <c r="E10" s="331"/>
      <c r="F10" s="331"/>
      <c r="G10" s="332" t="s">
        <v>224</v>
      </c>
      <c r="H10" s="333">
        <v>3687311354.3000002</v>
      </c>
      <c r="I10" s="333">
        <v>3955884194.1999998</v>
      </c>
      <c r="J10" s="354">
        <v>177054517.30000001</v>
      </c>
      <c r="K10" s="333">
        <v>177054517.30000001</v>
      </c>
      <c r="L10" s="333">
        <v>177054517.30000001</v>
      </c>
      <c r="M10" s="354">
        <v>175353812.00169998</v>
      </c>
      <c r="N10" s="334">
        <v>99.03944540685265</v>
      </c>
      <c r="O10" s="334">
        <v>99.03944540685265</v>
      </c>
    </row>
    <row r="11" spans="1:15" ht="30.6">
      <c r="A11" s="355" t="s">
        <v>531</v>
      </c>
      <c r="B11" s="355"/>
      <c r="C11" s="355"/>
      <c r="D11" s="355"/>
      <c r="E11" s="355"/>
      <c r="F11" s="355"/>
      <c r="G11" s="356" t="s">
        <v>730</v>
      </c>
      <c r="H11" s="357">
        <v>22849335</v>
      </c>
      <c r="I11" s="357">
        <v>25346314.899999999</v>
      </c>
      <c r="J11" s="357">
        <v>4370</v>
      </c>
      <c r="K11" s="357">
        <v>4370</v>
      </c>
      <c r="L11" s="357">
        <v>4370</v>
      </c>
      <c r="M11" s="357">
        <v>2755.3960000000002</v>
      </c>
      <c r="N11" s="358">
        <v>63.052540045766591</v>
      </c>
      <c r="O11" s="358">
        <v>63.052540045766591</v>
      </c>
    </row>
    <row r="12" spans="1:15" ht="40.799999999999997">
      <c r="A12" s="331"/>
      <c r="B12" s="331" t="s">
        <v>708</v>
      </c>
      <c r="C12" s="331"/>
      <c r="D12" s="331"/>
      <c r="E12" s="331"/>
      <c r="F12" s="331"/>
      <c r="G12" s="340" t="s">
        <v>709</v>
      </c>
      <c r="H12" s="341">
        <v>4565</v>
      </c>
      <c r="I12" s="341">
        <v>4370</v>
      </c>
      <c r="J12" s="341">
        <v>4370</v>
      </c>
      <c r="K12" s="341">
        <v>4370</v>
      </c>
      <c r="L12" s="341">
        <v>4370</v>
      </c>
      <c r="M12" s="341">
        <v>2755.3960000000002</v>
      </c>
      <c r="N12" s="342">
        <v>63.052540045766591</v>
      </c>
      <c r="O12" s="342">
        <v>63.052540045766591</v>
      </c>
    </row>
    <row r="13" spans="1:15" ht="20.399999999999999">
      <c r="A13" s="355" t="s">
        <v>543</v>
      </c>
      <c r="B13" s="355"/>
      <c r="C13" s="355"/>
      <c r="D13" s="355"/>
      <c r="E13" s="355"/>
      <c r="F13" s="355"/>
      <c r="G13" s="356" t="s">
        <v>731</v>
      </c>
      <c r="H13" s="357">
        <v>61639749</v>
      </c>
      <c r="I13" s="357">
        <v>70790315.099999994</v>
      </c>
      <c r="J13" s="357">
        <v>1119</v>
      </c>
      <c r="K13" s="357">
        <v>1119</v>
      </c>
      <c r="L13" s="357">
        <v>1119</v>
      </c>
      <c r="M13" s="357">
        <v>739.03549999999996</v>
      </c>
      <c r="N13" s="358">
        <v>66.044280607685437</v>
      </c>
      <c r="O13" s="358">
        <v>66.044280607685437</v>
      </c>
    </row>
    <row r="14" spans="1:15" ht="40.799999999999997">
      <c r="A14" s="331"/>
      <c r="B14" s="339" t="s">
        <v>708</v>
      </c>
      <c r="C14" s="331"/>
      <c r="D14" s="331"/>
      <c r="E14" s="331"/>
      <c r="F14" s="331"/>
      <c r="G14" s="340" t="s">
        <v>709</v>
      </c>
      <c r="H14" s="341">
        <v>2149</v>
      </c>
      <c r="I14" s="341">
        <v>1119</v>
      </c>
      <c r="J14" s="341">
        <v>1119</v>
      </c>
      <c r="K14" s="341">
        <v>1119</v>
      </c>
      <c r="L14" s="341">
        <v>1119</v>
      </c>
      <c r="M14" s="341">
        <v>739.03549999999996</v>
      </c>
      <c r="N14" s="342">
        <v>66.044280607685437</v>
      </c>
      <c r="O14" s="342">
        <v>66.044280607685437</v>
      </c>
    </row>
    <row r="15" spans="1:15">
      <c r="A15" s="355" t="s">
        <v>732</v>
      </c>
      <c r="B15" s="355"/>
      <c r="C15" s="355"/>
      <c r="D15" s="355"/>
      <c r="E15" s="355"/>
      <c r="F15" s="355"/>
      <c r="G15" s="356" t="s">
        <v>733</v>
      </c>
      <c r="H15" s="357">
        <v>94862138</v>
      </c>
      <c r="I15" s="357">
        <v>91850313.200000003</v>
      </c>
      <c r="J15" s="357">
        <v>89834046.700000003</v>
      </c>
      <c r="K15" s="357">
        <v>89834046.700000003</v>
      </c>
      <c r="L15" s="357">
        <v>89834046.700000003</v>
      </c>
      <c r="M15" s="357">
        <v>88930359.560399994</v>
      </c>
      <c r="N15" s="358">
        <v>98.994048278134599</v>
      </c>
      <c r="O15" s="358">
        <v>98.994048278134599</v>
      </c>
    </row>
    <row r="16" spans="1:15" ht="30.6">
      <c r="A16" s="331"/>
      <c r="B16" s="331" t="s">
        <v>489</v>
      </c>
      <c r="C16" s="331"/>
      <c r="D16" s="331"/>
      <c r="E16" s="331"/>
      <c r="F16" s="331"/>
      <c r="G16" s="332" t="s">
        <v>710</v>
      </c>
      <c r="H16" s="333">
        <v>2214491</v>
      </c>
      <c r="I16" s="333">
        <v>1915247.4</v>
      </c>
      <c r="J16" s="333">
        <v>1907511.4</v>
      </c>
      <c r="K16" s="333">
        <v>1907511.4</v>
      </c>
      <c r="L16" s="333">
        <v>1907511.4</v>
      </c>
      <c r="M16" s="333">
        <v>1899889.9635000001</v>
      </c>
      <c r="N16" s="334">
        <v>99.600451326267319</v>
      </c>
      <c r="O16" s="334">
        <v>99.600451326267319</v>
      </c>
    </row>
    <row r="17" spans="1:15" ht="20.399999999999999">
      <c r="A17" s="335"/>
      <c r="B17" s="335"/>
      <c r="C17" s="335" t="s">
        <v>673</v>
      </c>
      <c r="D17" s="335"/>
      <c r="E17" s="335"/>
      <c r="F17" s="335"/>
      <c r="G17" s="336" t="s">
        <v>674</v>
      </c>
      <c r="H17" s="337">
        <v>0</v>
      </c>
      <c r="I17" s="337">
        <v>0</v>
      </c>
      <c r="J17" s="337">
        <v>125877.7</v>
      </c>
      <c r="K17" s="337">
        <v>125877.7</v>
      </c>
      <c r="L17" s="337">
        <v>125877.7</v>
      </c>
      <c r="M17" s="337">
        <v>121596.2834</v>
      </c>
      <c r="N17" s="338">
        <v>96.598748944411909</v>
      </c>
      <c r="O17" s="338">
        <v>96.598748944411909</v>
      </c>
    </row>
    <row r="18" spans="1:15">
      <c r="A18" s="335"/>
      <c r="B18" s="335"/>
      <c r="C18" s="335" t="s">
        <v>675</v>
      </c>
      <c r="D18" s="335"/>
      <c r="E18" s="335"/>
      <c r="F18" s="335"/>
      <c r="G18" s="336" t="s">
        <v>676</v>
      </c>
      <c r="H18" s="337">
        <v>0</v>
      </c>
      <c r="I18" s="337">
        <v>0</v>
      </c>
      <c r="J18" s="337">
        <v>1781633.7</v>
      </c>
      <c r="K18" s="337">
        <v>1781633.7</v>
      </c>
      <c r="L18" s="337">
        <v>1781633.7</v>
      </c>
      <c r="M18" s="337">
        <v>1778293.68</v>
      </c>
      <c r="N18" s="338">
        <v>99.812530488169372</v>
      </c>
      <c r="O18" s="338">
        <v>99.812530488169372</v>
      </c>
    </row>
    <row r="19" spans="1:15" ht="20.399999999999999">
      <c r="A19" s="331"/>
      <c r="B19" s="331" t="s">
        <v>557</v>
      </c>
      <c r="C19" s="331"/>
      <c r="D19" s="331"/>
      <c r="E19" s="331"/>
      <c r="F19" s="331"/>
      <c r="G19" s="332" t="s">
        <v>682</v>
      </c>
      <c r="H19" s="333">
        <v>2326867</v>
      </c>
      <c r="I19" s="333">
        <v>1727297</v>
      </c>
      <c r="J19" s="333">
        <v>1727247</v>
      </c>
      <c r="K19" s="333">
        <v>1727247</v>
      </c>
      <c r="L19" s="333">
        <v>1727247</v>
      </c>
      <c r="M19" s="333">
        <v>1718604.2799</v>
      </c>
      <c r="N19" s="334">
        <v>99.499624541249744</v>
      </c>
      <c r="O19" s="334">
        <v>99.499624541249744</v>
      </c>
    </row>
    <row r="20" spans="1:15" ht="20.399999999999999">
      <c r="A20" s="335"/>
      <c r="B20" s="335"/>
      <c r="C20" s="335" t="s">
        <v>673</v>
      </c>
      <c r="D20" s="335"/>
      <c r="E20" s="335"/>
      <c r="F20" s="335"/>
      <c r="G20" s="336" t="s">
        <v>674</v>
      </c>
      <c r="H20" s="337">
        <v>0</v>
      </c>
      <c r="I20" s="337">
        <v>0</v>
      </c>
      <c r="J20" s="337">
        <v>2438</v>
      </c>
      <c r="K20" s="337">
        <v>2438</v>
      </c>
      <c r="L20" s="337">
        <v>2438</v>
      </c>
      <c r="M20" s="337">
        <v>2438</v>
      </c>
      <c r="N20" s="338">
        <v>100</v>
      </c>
      <c r="O20" s="338">
        <v>100</v>
      </c>
    </row>
    <row r="21" spans="1:15">
      <c r="A21" s="335"/>
      <c r="B21" s="335"/>
      <c r="C21" s="335" t="s">
        <v>675</v>
      </c>
      <c r="D21" s="335"/>
      <c r="E21" s="335"/>
      <c r="F21" s="335"/>
      <c r="G21" s="336" t="s">
        <v>676</v>
      </c>
      <c r="H21" s="337">
        <v>0</v>
      </c>
      <c r="I21" s="337">
        <v>0</v>
      </c>
      <c r="J21" s="337">
        <v>1724809</v>
      </c>
      <c r="K21" s="337">
        <v>1724809</v>
      </c>
      <c r="L21" s="337">
        <v>1724809</v>
      </c>
      <c r="M21" s="337">
        <v>1716166.28</v>
      </c>
      <c r="N21" s="338">
        <v>99.498917271419614</v>
      </c>
      <c r="O21" s="338">
        <v>99.498917271419614</v>
      </c>
    </row>
    <row r="22" spans="1:15">
      <c r="A22" s="331"/>
      <c r="B22" s="331" t="s">
        <v>563</v>
      </c>
      <c r="C22" s="331"/>
      <c r="D22" s="331"/>
      <c r="E22" s="331"/>
      <c r="F22" s="331"/>
      <c r="G22" s="332" t="s">
        <v>686</v>
      </c>
      <c r="H22" s="333">
        <v>2793716</v>
      </c>
      <c r="I22" s="333">
        <v>2850745</v>
      </c>
      <c r="J22" s="333">
        <v>2842679</v>
      </c>
      <c r="K22" s="333">
        <v>2842679</v>
      </c>
      <c r="L22" s="333">
        <v>2842679</v>
      </c>
      <c r="M22" s="333">
        <v>2842056.6129999999</v>
      </c>
      <c r="N22" s="334">
        <v>99.97810561797516</v>
      </c>
      <c r="O22" s="334">
        <v>99.97810561797516</v>
      </c>
    </row>
    <row r="23" spans="1:15" ht="20.399999999999999">
      <c r="A23" s="335"/>
      <c r="B23" s="335"/>
      <c r="C23" s="335" t="s">
        <v>673</v>
      </c>
      <c r="D23" s="335"/>
      <c r="E23" s="335"/>
      <c r="F23" s="335"/>
      <c r="G23" s="336" t="s">
        <v>674</v>
      </c>
      <c r="H23" s="337">
        <v>0</v>
      </c>
      <c r="I23" s="337">
        <v>0</v>
      </c>
      <c r="J23" s="337">
        <v>310933</v>
      </c>
      <c r="K23" s="337">
        <v>310933</v>
      </c>
      <c r="L23" s="337">
        <v>310933</v>
      </c>
      <c r="M23" s="337">
        <v>310804.86</v>
      </c>
      <c r="N23" s="338">
        <v>99.958788549301616</v>
      </c>
      <c r="O23" s="338">
        <v>99.958788549301616</v>
      </c>
    </row>
    <row r="24" spans="1:15">
      <c r="A24" s="335"/>
      <c r="B24" s="335"/>
      <c r="C24" s="335" t="s">
        <v>675</v>
      </c>
      <c r="D24" s="335"/>
      <c r="E24" s="335"/>
      <c r="F24" s="335"/>
      <c r="G24" s="336" t="s">
        <v>676</v>
      </c>
      <c r="H24" s="337">
        <v>0</v>
      </c>
      <c r="I24" s="337">
        <v>0</v>
      </c>
      <c r="J24" s="337">
        <v>2531746</v>
      </c>
      <c r="K24" s="337">
        <v>2531746</v>
      </c>
      <c r="L24" s="337">
        <v>2531746</v>
      </c>
      <c r="M24" s="337">
        <v>2531251.7530999999</v>
      </c>
      <c r="N24" s="338">
        <v>99.980478021886867</v>
      </c>
      <c r="O24" s="338">
        <v>99.980478021886867</v>
      </c>
    </row>
    <row r="25" spans="1:15">
      <c r="A25" s="331"/>
      <c r="B25" s="331" t="s">
        <v>687</v>
      </c>
      <c r="C25" s="331"/>
      <c r="D25" s="331"/>
      <c r="E25" s="331"/>
      <c r="F25" s="331"/>
      <c r="G25" s="332" t="s">
        <v>632</v>
      </c>
      <c r="H25" s="333">
        <v>1856610</v>
      </c>
      <c r="I25" s="333">
        <v>1613594</v>
      </c>
      <c r="J25" s="333">
        <v>1511721</v>
      </c>
      <c r="K25" s="333">
        <v>1511721</v>
      </c>
      <c r="L25" s="333">
        <v>1511721</v>
      </c>
      <c r="M25" s="333">
        <v>1511556.2349</v>
      </c>
      <c r="N25" s="334">
        <v>99.989100826144508</v>
      </c>
      <c r="O25" s="334">
        <v>99.989100826144508</v>
      </c>
    </row>
    <row r="26" spans="1:15" ht="20.399999999999999">
      <c r="A26" s="335"/>
      <c r="B26" s="335"/>
      <c r="C26" s="335" t="s">
        <v>673</v>
      </c>
      <c r="D26" s="335"/>
      <c r="E26" s="335"/>
      <c r="F26" s="335"/>
      <c r="G26" s="336" t="s">
        <v>674</v>
      </c>
      <c r="H26" s="337">
        <v>0</v>
      </c>
      <c r="I26" s="337">
        <v>0</v>
      </c>
      <c r="J26" s="337">
        <v>1456496</v>
      </c>
      <c r="K26" s="337">
        <v>1456496</v>
      </c>
      <c r="L26" s="337">
        <v>1456496</v>
      </c>
      <c r="M26" s="337">
        <v>1456488.6358</v>
      </c>
      <c r="N26" s="338">
        <v>99.999494389273991</v>
      </c>
      <c r="O26" s="338">
        <v>99.999494389273991</v>
      </c>
    </row>
    <row r="27" spans="1:15">
      <c r="A27" s="335"/>
      <c r="B27" s="335"/>
      <c r="C27" s="335" t="s">
        <v>675</v>
      </c>
      <c r="D27" s="335"/>
      <c r="E27" s="335"/>
      <c r="F27" s="335"/>
      <c r="G27" s="336" t="s">
        <v>676</v>
      </c>
      <c r="H27" s="337">
        <v>0</v>
      </c>
      <c r="I27" s="337">
        <v>0</v>
      </c>
      <c r="J27" s="337">
        <v>55225</v>
      </c>
      <c r="K27" s="337">
        <v>55225</v>
      </c>
      <c r="L27" s="337">
        <v>55225</v>
      </c>
      <c r="M27" s="337">
        <v>55067.599000000002</v>
      </c>
      <c r="N27" s="338">
        <v>99.714982344952475</v>
      </c>
      <c r="O27" s="338">
        <v>99.714982344952475</v>
      </c>
    </row>
    <row r="28" spans="1:15" ht="20.399999999999999">
      <c r="A28" s="331"/>
      <c r="B28" s="331" t="s">
        <v>713</v>
      </c>
      <c r="C28" s="331"/>
      <c r="D28" s="331"/>
      <c r="E28" s="331"/>
      <c r="F28" s="331"/>
      <c r="G28" s="332" t="s">
        <v>714</v>
      </c>
      <c r="H28" s="333">
        <v>1869401</v>
      </c>
      <c r="I28" s="333">
        <v>2168344</v>
      </c>
      <c r="J28" s="333">
        <v>2172344</v>
      </c>
      <c r="K28" s="333">
        <v>2172344</v>
      </c>
      <c r="L28" s="333">
        <v>2172344</v>
      </c>
      <c r="M28" s="333">
        <v>2172325.5184999998</v>
      </c>
      <c r="N28" s="334">
        <v>99.999149236953258</v>
      </c>
      <c r="O28" s="334">
        <v>99.999149236953258</v>
      </c>
    </row>
    <row r="29" spans="1:15" ht="20.399999999999999">
      <c r="A29" s="335"/>
      <c r="B29" s="335"/>
      <c r="C29" s="335" t="s">
        <v>673</v>
      </c>
      <c r="D29" s="335"/>
      <c r="E29" s="335"/>
      <c r="F29" s="335"/>
      <c r="G29" s="336" t="s">
        <v>674</v>
      </c>
      <c r="H29" s="337">
        <v>0</v>
      </c>
      <c r="I29" s="337">
        <v>0</v>
      </c>
      <c r="J29" s="337">
        <v>1987672</v>
      </c>
      <c r="K29" s="337">
        <v>1987672</v>
      </c>
      <c r="L29" s="337">
        <v>1987672</v>
      </c>
      <c r="M29" s="337">
        <v>1987653.5258599999</v>
      </c>
      <c r="N29" s="338">
        <v>99.999070563956224</v>
      </c>
      <c r="O29" s="338">
        <v>99.999070563956224</v>
      </c>
    </row>
    <row r="30" spans="1:15">
      <c r="A30" s="335"/>
      <c r="B30" s="335"/>
      <c r="C30" s="335" t="s">
        <v>675</v>
      </c>
      <c r="D30" s="335"/>
      <c r="E30" s="335"/>
      <c r="F30" s="335"/>
      <c r="G30" s="336" t="s">
        <v>676</v>
      </c>
      <c r="H30" s="337">
        <v>0</v>
      </c>
      <c r="I30" s="337">
        <v>0</v>
      </c>
      <c r="J30" s="337">
        <v>184672</v>
      </c>
      <c r="K30" s="337">
        <v>184672</v>
      </c>
      <c r="L30" s="337">
        <v>184672</v>
      </c>
      <c r="M30" s="337">
        <v>184671.99264000001</v>
      </c>
      <c r="N30" s="338">
        <v>99.999996014555549</v>
      </c>
      <c r="O30" s="338">
        <v>99.999996014555549</v>
      </c>
    </row>
    <row r="31" spans="1:15" ht="30.6">
      <c r="A31" s="331"/>
      <c r="B31" s="331" t="s">
        <v>601</v>
      </c>
      <c r="C31" s="331"/>
      <c r="D31" s="331"/>
      <c r="E31" s="331"/>
      <c r="F31" s="331"/>
      <c r="G31" s="332" t="s">
        <v>715</v>
      </c>
      <c r="H31" s="333">
        <v>469667</v>
      </c>
      <c r="I31" s="333">
        <v>553851</v>
      </c>
      <c r="J31" s="333">
        <v>553851</v>
      </c>
      <c r="K31" s="333">
        <v>553851</v>
      </c>
      <c r="L31" s="333">
        <v>553851</v>
      </c>
      <c r="M31" s="333">
        <v>552700.48829999997</v>
      </c>
      <c r="N31" s="334">
        <v>99.792270538466127</v>
      </c>
      <c r="O31" s="334">
        <v>99.792270538466127</v>
      </c>
    </row>
    <row r="32" spans="1:15" ht="20.399999999999999">
      <c r="A32" s="331"/>
      <c r="B32" s="331" t="s">
        <v>716</v>
      </c>
      <c r="C32" s="331"/>
      <c r="D32" s="331"/>
      <c r="E32" s="331"/>
      <c r="F32" s="331"/>
      <c r="G32" s="332" t="s">
        <v>717</v>
      </c>
      <c r="H32" s="333">
        <v>975909</v>
      </c>
      <c r="I32" s="333">
        <v>1224349</v>
      </c>
      <c r="J32" s="333">
        <v>1224349</v>
      </c>
      <c r="K32" s="333">
        <v>1224349</v>
      </c>
      <c r="L32" s="333">
        <v>1224349</v>
      </c>
      <c r="M32" s="333">
        <v>1222102.5501000001</v>
      </c>
      <c r="N32" s="334">
        <v>99.816518827556536</v>
      </c>
      <c r="O32" s="334">
        <v>99.816518827556536</v>
      </c>
    </row>
    <row r="33" spans="1:15" ht="20.399999999999999">
      <c r="A33" s="335"/>
      <c r="B33" s="335"/>
      <c r="C33" s="335" t="s">
        <v>673</v>
      </c>
      <c r="D33" s="335"/>
      <c r="E33" s="335"/>
      <c r="F33" s="335"/>
      <c r="G33" s="336" t="s">
        <v>674</v>
      </c>
      <c r="H33" s="337">
        <v>0</v>
      </c>
      <c r="I33" s="337">
        <v>0</v>
      </c>
      <c r="J33" s="337">
        <v>1032</v>
      </c>
      <c r="K33" s="337">
        <v>1032</v>
      </c>
      <c r="L33" s="337">
        <v>1032</v>
      </c>
      <c r="M33" s="337">
        <v>1032</v>
      </c>
      <c r="N33" s="338">
        <v>100</v>
      </c>
      <c r="O33" s="338">
        <v>100</v>
      </c>
    </row>
    <row r="34" spans="1:15">
      <c r="A34" s="335"/>
      <c r="B34" s="335"/>
      <c r="C34" s="335" t="s">
        <v>675</v>
      </c>
      <c r="D34" s="335"/>
      <c r="E34" s="335"/>
      <c r="F34" s="335"/>
      <c r="G34" s="336" t="s">
        <v>676</v>
      </c>
      <c r="H34" s="337">
        <v>0</v>
      </c>
      <c r="I34" s="337">
        <v>0</v>
      </c>
      <c r="J34" s="337">
        <v>1223317</v>
      </c>
      <c r="K34" s="337">
        <v>1223317</v>
      </c>
      <c r="L34" s="337">
        <v>1223317</v>
      </c>
      <c r="M34" s="337">
        <v>1221070.55012</v>
      </c>
      <c r="N34" s="338">
        <v>99.816364043007667</v>
      </c>
      <c r="O34" s="338">
        <v>99.816364043007667</v>
      </c>
    </row>
    <row r="35" spans="1:15" ht="30.6">
      <c r="A35" s="331"/>
      <c r="B35" s="331" t="s">
        <v>718</v>
      </c>
      <c r="C35" s="331"/>
      <c r="D35" s="331"/>
      <c r="E35" s="331"/>
      <c r="F35" s="331"/>
      <c r="G35" s="332" t="s">
        <v>719</v>
      </c>
      <c r="H35" s="333">
        <v>205877</v>
      </c>
      <c r="I35" s="333">
        <v>375585</v>
      </c>
      <c r="J35" s="333">
        <v>375585</v>
      </c>
      <c r="K35" s="333">
        <v>375585</v>
      </c>
      <c r="L35" s="333">
        <v>375585</v>
      </c>
      <c r="M35" s="333">
        <v>375585</v>
      </c>
      <c r="N35" s="334">
        <v>100</v>
      </c>
      <c r="O35" s="334">
        <v>100</v>
      </c>
    </row>
    <row r="36" spans="1:15" ht="40.799999999999997">
      <c r="A36" s="331"/>
      <c r="B36" s="331" t="s">
        <v>700</v>
      </c>
      <c r="C36" s="331"/>
      <c r="D36" s="331"/>
      <c r="E36" s="331"/>
      <c r="F36" s="331"/>
      <c r="G36" s="332" t="s">
        <v>734</v>
      </c>
      <c r="H36" s="333">
        <v>25630807</v>
      </c>
      <c r="I36" s="333">
        <v>21262011.600000001</v>
      </c>
      <c r="J36" s="333">
        <v>20492145.600000001</v>
      </c>
      <c r="K36" s="333">
        <v>20492145.600000001</v>
      </c>
      <c r="L36" s="333">
        <v>20492145.600000001</v>
      </c>
      <c r="M36" s="333">
        <v>20451489.496300001</v>
      </c>
      <c r="N36" s="334">
        <v>99.801601528246024</v>
      </c>
      <c r="O36" s="334">
        <v>99.801601528246024</v>
      </c>
    </row>
    <row r="37" spans="1:15" ht="20.399999999999999">
      <c r="A37" s="335"/>
      <c r="B37" s="335"/>
      <c r="C37" s="335" t="s">
        <v>673</v>
      </c>
      <c r="D37" s="335"/>
      <c r="E37" s="335"/>
      <c r="F37" s="335"/>
      <c r="G37" s="336" t="s">
        <v>674</v>
      </c>
      <c r="H37" s="337">
        <v>0</v>
      </c>
      <c r="I37" s="337">
        <v>0</v>
      </c>
      <c r="J37" s="337">
        <v>17847774</v>
      </c>
      <c r="K37" s="337">
        <v>17847774</v>
      </c>
      <c r="L37" s="337">
        <v>17847774</v>
      </c>
      <c r="M37" s="337">
        <v>17847766.059889998</v>
      </c>
      <c r="N37" s="338">
        <v>99.999955512043115</v>
      </c>
      <c r="O37" s="338">
        <v>99.999955512043115</v>
      </c>
    </row>
    <row r="38" spans="1:15">
      <c r="A38" s="335"/>
      <c r="B38" s="335"/>
      <c r="C38" s="335" t="s">
        <v>675</v>
      </c>
      <c r="D38" s="335"/>
      <c r="E38" s="335"/>
      <c r="F38" s="335"/>
      <c r="G38" s="336" t="s">
        <v>676</v>
      </c>
      <c r="H38" s="337">
        <v>0</v>
      </c>
      <c r="I38" s="337">
        <v>0</v>
      </c>
      <c r="J38" s="337">
        <v>2644371.6</v>
      </c>
      <c r="K38" s="337">
        <v>2644371.6</v>
      </c>
      <c r="L38" s="337">
        <v>2644371.6</v>
      </c>
      <c r="M38" s="337">
        <v>2603723.4364</v>
      </c>
      <c r="N38" s="338">
        <v>98.462842226864026</v>
      </c>
      <c r="O38" s="338">
        <v>98.462842226864026</v>
      </c>
    </row>
    <row r="39" spans="1:15" ht="20.399999999999999">
      <c r="A39" s="331"/>
      <c r="B39" s="331" t="s">
        <v>720</v>
      </c>
      <c r="C39" s="331"/>
      <c r="D39" s="331"/>
      <c r="E39" s="331"/>
      <c r="F39" s="331"/>
      <c r="G39" s="332" t="s">
        <v>721</v>
      </c>
      <c r="H39" s="333">
        <v>81018</v>
      </c>
      <c r="I39" s="333">
        <v>31221</v>
      </c>
      <c r="J39" s="333">
        <v>31221</v>
      </c>
      <c r="K39" s="333">
        <v>31221</v>
      </c>
      <c r="L39" s="333">
        <v>31221</v>
      </c>
      <c r="M39" s="333">
        <v>31221</v>
      </c>
      <c r="N39" s="334">
        <v>100</v>
      </c>
      <c r="O39" s="334">
        <v>100</v>
      </c>
    </row>
    <row r="40" spans="1:15">
      <c r="A40" s="331"/>
      <c r="B40" s="331" t="s">
        <v>706</v>
      </c>
      <c r="C40" s="331"/>
      <c r="D40" s="331"/>
      <c r="E40" s="331"/>
      <c r="F40" s="331"/>
      <c r="G40" s="332" t="s">
        <v>707</v>
      </c>
      <c r="H40" s="333">
        <v>785604</v>
      </c>
      <c r="I40" s="333">
        <v>771638.1</v>
      </c>
      <c r="J40" s="333">
        <v>765983.1</v>
      </c>
      <c r="K40" s="333">
        <v>765983.1</v>
      </c>
      <c r="L40" s="333">
        <v>765983.1</v>
      </c>
      <c r="M40" s="333">
        <v>765940.50959999999</v>
      </c>
      <c r="N40" s="334">
        <v>99.994439772887944</v>
      </c>
      <c r="O40" s="334">
        <v>99.994439772887944</v>
      </c>
    </row>
    <row r="41" spans="1:15" ht="20.399999999999999">
      <c r="A41" s="335"/>
      <c r="B41" s="335"/>
      <c r="C41" s="335" t="s">
        <v>673</v>
      </c>
      <c r="D41" s="335"/>
      <c r="E41" s="335"/>
      <c r="F41" s="335"/>
      <c r="G41" s="336" t="s">
        <v>674</v>
      </c>
      <c r="H41" s="337">
        <v>0</v>
      </c>
      <c r="I41" s="337">
        <v>0</v>
      </c>
      <c r="J41" s="337">
        <v>98802.4</v>
      </c>
      <c r="K41" s="337">
        <v>98802.4</v>
      </c>
      <c r="L41" s="337">
        <v>98802.4</v>
      </c>
      <c r="M41" s="337">
        <v>98797.504100000006</v>
      </c>
      <c r="N41" s="338">
        <v>99.995044755997839</v>
      </c>
      <c r="O41" s="338">
        <v>99.995044755997839</v>
      </c>
    </row>
    <row r="42" spans="1:15">
      <c r="A42" s="335"/>
      <c r="B42" s="335"/>
      <c r="C42" s="335" t="s">
        <v>675</v>
      </c>
      <c r="D42" s="335"/>
      <c r="E42" s="335"/>
      <c r="F42" s="335"/>
      <c r="G42" s="336" t="s">
        <v>676</v>
      </c>
      <c r="H42" s="337">
        <v>0</v>
      </c>
      <c r="I42" s="337">
        <v>0</v>
      </c>
      <c r="J42" s="337">
        <v>667180.69999999995</v>
      </c>
      <c r="K42" s="337">
        <v>667180.69999999995</v>
      </c>
      <c r="L42" s="337">
        <v>667180.69999999995</v>
      </c>
      <c r="M42" s="337">
        <v>667143.00560000003</v>
      </c>
      <c r="N42" s="338">
        <v>99.994350196281161</v>
      </c>
      <c r="O42" s="338">
        <v>99.994350196281161</v>
      </c>
    </row>
    <row r="43" spans="1:15" ht="20.399999999999999">
      <c r="A43" s="331"/>
      <c r="B43" s="331" t="s">
        <v>722</v>
      </c>
      <c r="C43" s="331"/>
      <c r="D43" s="331"/>
      <c r="E43" s="331"/>
      <c r="F43" s="331"/>
      <c r="G43" s="332" t="s">
        <v>711</v>
      </c>
      <c r="H43" s="333">
        <v>8130</v>
      </c>
      <c r="I43" s="333">
        <v>32923.4</v>
      </c>
      <c r="J43" s="333">
        <v>32923.4</v>
      </c>
      <c r="K43" s="333">
        <v>32923.4</v>
      </c>
      <c r="L43" s="333">
        <v>32923.4</v>
      </c>
      <c r="M43" s="333">
        <v>27257.733</v>
      </c>
      <c r="N43" s="334">
        <v>82.791367234246763</v>
      </c>
      <c r="O43" s="334">
        <v>82.791367234246763</v>
      </c>
    </row>
    <row r="44" spans="1:15" ht="20.399999999999999">
      <c r="A44" s="331"/>
      <c r="B44" s="331" t="s">
        <v>723</v>
      </c>
      <c r="C44" s="331"/>
      <c r="D44" s="331"/>
      <c r="E44" s="331"/>
      <c r="F44" s="331"/>
      <c r="G44" s="332" t="s">
        <v>712</v>
      </c>
      <c r="H44" s="333">
        <v>43676105</v>
      </c>
      <c r="I44" s="333">
        <v>44706519.799999997</v>
      </c>
      <c r="J44" s="333">
        <v>43428233.799999997</v>
      </c>
      <c r="K44" s="333">
        <v>43428233.799999997</v>
      </c>
      <c r="L44" s="333">
        <v>43428233.799999997</v>
      </c>
      <c r="M44" s="333">
        <v>42784379.495399997</v>
      </c>
      <c r="N44" s="334">
        <v>98.517429219974403</v>
      </c>
      <c r="O44" s="334">
        <v>98.517429219974403</v>
      </c>
    </row>
    <row r="45" spans="1:15" ht="20.399999999999999">
      <c r="A45" s="335"/>
      <c r="B45" s="335"/>
      <c r="C45" s="335" t="s">
        <v>673</v>
      </c>
      <c r="D45" s="335"/>
      <c r="E45" s="335"/>
      <c r="F45" s="335"/>
      <c r="G45" s="336" t="s">
        <v>674</v>
      </c>
      <c r="H45" s="337">
        <v>0</v>
      </c>
      <c r="I45" s="337">
        <v>0</v>
      </c>
      <c r="J45" s="337">
        <v>3842151</v>
      </c>
      <c r="K45" s="337">
        <v>3842151</v>
      </c>
      <c r="L45" s="337">
        <v>3842151</v>
      </c>
      <c r="M45" s="337">
        <v>3842150.5194999999</v>
      </c>
      <c r="N45" s="338">
        <v>99.999987493984491</v>
      </c>
      <c r="O45" s="338">
        <v>99.999987493984491</v>
      </c>
    </row>
    <row r="46" spans="1:15">
      <c r="A46" s="335"/>
      <c r="B46" s="335"/>
      <c r="C46" s="335" t="s">
        <v>675</v>
      </c>
      <c r="D46" s="335"/>
      <c r="E46" s="335"/>
      <c r="F46" s="335"/>
      <c r="G46" s="336" t="s">
        <v>676</v>
      </c>
      <c r="H46" s="337">
        <v>0</v>
      </c>
      <c r="I46" s="337">
        <v>0</v>
      </c>
      <c r="J46" s="337">
        <v>39586082.799999997</v>
      </c>
      <c r="K46" s="337">
        <v>39586082.799999997</v>
      </c>
      <c r="L46" s="337">
        <v>39586082.799999997</v>
      </c>
      <c r="M46" s="337">
        <v>38942228.9758</v>
      </c>
      <c r="N46" s="338">
        <v>98.373534892419329</v>
      </c>
      <c r="O46" s="338">
        <v>98.373534892419329</v>
      </c>
    </row>
    <row r="47" spans="1:15" ht="30.6">
      <c r="A47" s="331"/>
      <c r="B47" s="331" t="s">
        <v>684</v>
      </c>
      <c r="C47" s="331"/>
      <c r="D47" s="331"/>
      <c r="E47" s="331"/>
      <c r="F47" s="331"/>
      <c r="G47" s="332" t="s">
        <v>685</v>
      </c>
      <c r="H47" s="333">
        <v>136550</v>
      </c>
      <c r="I47" s="333">
        <v>302616.8</v>
      </c>
      <c r="J47" s="333">
        <v>302616.8</v>
      </c>
      <c r="K47" s="333">
        <v>302616.8</v>
      </c>
      <c r="L47" s="333">
        <v>302616.8</v>
      </c>
      <c r="M47" s="333">
        <v>300239.7745</v>
      </c>
      <c r="N47" s="334">
        <v>99.214509736405915</v>
      </c>
      <c r="O47" s="334">
        <v>99.214509736405915</v>
      </c>
    </row>
    <row r="48" spans="1:15" ht="51">
      <c r="A48" s="331"/>
      <c r="B48" s="331" t="s">
        <v>703</v>
      </c>
      <c r="C48" s="331"/>
      <c r="D48" s="331"/>
      <c r="E48" s="331"/>
      <c r="F48" s="331"/>
      <c r="G48" s="332" t="s">
        <v>704</v>
      </c>
      <c r="H48" s="333">
        <v>989772</v>
      </c>
      <c r="I48" s="333">
        <v>1008819.1</v>
      </c>
      <c r="J48" s="333">
        <v>1008819.1</v>
      </c>
      <c r="K48" s="333">
        <v>1008819.1</v>
      </c>
      <c r="L48" s="333">
        <v>1008819.1</v>
      </c>
      <c r="M48" s="333">
        <v>992047.81539999996</v>
      </c>
      <c r="N48" s="334">
        <v>98.33753300269592</v>
      </c>
      <c r="O48" s="334">
        <v>98.33753300269592</v>
      </c>
    </row>
    <row r="49" spans="1:15" ht="20.399999999999999">
      <c r="A49" s="335"/>
      <c r="B49" s="335"/>
      <c r="C49" s="335" t="s">
        <v>673</v>
      </c>
      <c r="D49" s="335"/>
      <c r="E49" s="335"/>
      <c r="F49" s="335"/>
      <c r="G49" s="336" t="s">
        <v>674</v>
      </c>
      <c r="H49" s="337">
        <v>0</v>
      </c>
      <c r="I49" s="337">
        <v>0</v>
      </c>
      <c r="J49" s="337">
        <v>4811.7</v>
      </c>
      <c r="K49" s="337">
        <v>4811.7</v>
      </c>
      <c r="L49" s="337">
        <v>4811.7</v>
      </c>
      <c r="M49" s="337">
        <v>4811.7</v>
      </c>
      <c r="N49" s="338">
        <v>100</v>
      </c>
      <c r="O49" s="338">
        <v>100</v>
      </c>
    </row>
    <row r="50" spans="1:15">
      <c r="A50" s="335"/>
      <c r="B50" s="335"/>
      <c r="C50" s="335" t="s">
        <v>675</v>
      </c>
      <c r="D50" s="335"/>
      <c r="E50" s="335"/>
      <c r="F50" s="335"/>
      <c r="G50" s="336" t="s">
        <v>676</v>
      </c>
      <c r="H50" s="337">
        <v>0</v>
      </c>
      <c r="I50" s="337">
        <v>0</v>
      </c>
      <c r="J50" s="337">
        <v>1004007.4</v>
      </c>
      <c r="K50" s="337">
        <v>1004007.4</v>
      </c>
      <c r="L50" s="337">
        <v>1004007.4</v>
      </c>
      <c r="M50" s="337">
        <v>987236.11537999997</v>
      </c>
      <c r="N50" s="338">
        <v>98.32956563666761</v>
      </c>
      <c r="O50" s="338">
        <v>98.32956563666761</v>
      </c>
    </row>
    <row r="51" spans="1:15" ht="40.799999999999997">
      <c r="A51" s="331"/>
      <c r="B51" s="331" t="s">
        <v>688</v>
      </c>
      <c r="C51" s="331"/>
      <c r="D51" s="331"/>
      <c r="E51" s="331"/>
      <c r="F51" s="331"/>
      <c r="G51" s="332" t="s">
        <v>689</v>
      </c>
      <c r="H51" s="333">
        <v>5201925</v>
      </c>
      <c r="I51" s="333">
        <v>5858505.2999999998</v>
      </c>
      <c r="J51" s="333">
        <v>5857073.2999999998</v>
      </c>
      <c r="K51" s="333">
        <v>5857073.2999999998</v>
      </c>
      <c r="L51" s="333">
        <v>5857073.2999999998</v>
      </c>
      <c r="M51" s="333">
        <v>5718432.2938000001</v>
      </c>
      <c r="N51" s="334">
        <v>97.63293032033593</v>
      </c>
      <c r="O51" s="334">
        <v>97.63293032033593</v>
      </c>
    </row>
    <row r="52" spans="1:15" ht="20.399999999999999">
      <c r="A52" s="335"/>
      <c r="B52" s="335"/>
      <c r="C52" s="335" t="s">
        <v>673</v>
      </c>
      <c r="D52" s="335"/>
      <c r="E52" s="335"/>
      <c r="F52" s="335"/>
      <c r="G52" s="336" t="s">
        <v>674</v>
      </c>
      <c r="H52" s="337">
        <v>0</v>
      </c>
      <c r="I52" s="337">
        <v>0</v>
      </c>
      <c r="J52" s="337">
        <v>12301</v>
      </c>
      <c r="K52" s="337">
        <v>12301</v>
      </c>
      <c r="L52" s="337">
        <v>12301</v>
      </c>
      <c r="M52" s="337">
        <v>12300.959000000001</v>
      </c>
      <c r="N52" s="338">
        <v>99.999666693764738</v>
      </c>
      <c r="O52" s="338">
        <v>99.999666693764738</v>
      </c>
    </row>
    <row r="53" spans="1:15">
      <c r="A53" s="335"/>
      <c r="B53" s="335"/>
      <c r="C53" s="335" t="s">
        <v>675</v>
      </c>
      <c r="D53" s="335"/>
      <c r="E53" s="335"/>
      <c r="F53" s="335"/>
      <c r="G53" s="336" t="s">
        <v>676</v>
      </c>
      <c r="H53" s="337">
        <v>0</v>
      </c>
      <c r="I53" s="337">
        <v>0</v>
      </c>
      <c r="J53" s="337">
        <v>5844772.2999999998</v>
      </c>
      <c r="K53" s="337">
        <v>5844772.2999999998</v>
      </c>
      <c r="L53" s="337">
        <v>5844772.2999999998</v>
      </c>
      <c r="M53" s="337">
        <v>5706131.3348000003</v>
      </c>
      <c r="N53" s="338">
        <v>97.627949249622617</v>
      </c>
      <c r="O53" s="338">
        <v>97.627949249622617</v>
      </c>
    </row>
    <row r="54" spans="1:15" ht="30.6">
      <c r="A54" s="331"/>
      <c r="B54" s="331" t="s">
        <v>690</v>
      </c>
      <c r="C54" s="331"/>
      <c r="D54" s="331"/>
      <c r="E54" s="331"/>
      <c r="F54" s="331"/>
      <c r="G54" s="332" t="s">
        <v>691</v>
      </c>
      <c r="H54" s="333">
        <v>10658</v>
      </c>
      <c r="I54" s="333">
        <v>981</v>
      </c>
      <c r="J54" s="333">
        <v>434</v>
      </c>
      <c r="K54" s="333">
        <v>434</v>
      </c>
      <c r="L54" s="333">
        <v>434</v>
      </c>
      <c r="M54" s="333">
        <v>433.29500000000002</v>
      </c>
      <c r="N54" s="334">
        <v>99.837557603686648</v>
      </c>
      <c r="O54" s="334">
        <v>99.837557603686648</v>
      </c>
    </row>
    <row r="55" spans="1:15" ht="20.399999999999999">
      <c r="A55" s="335"/>
      <c r="B55" s="335"/>
      <c r="C55" s="335" t="s">
        <v>673</v>
      </c>
      <c r="D55" s="335"/>
      <c r="E55" s="335"/>
      <c r="F55" s="335"/>
      <c r="G55" s="336" t="s">
        <v>674</v>
      </c>
      <c r="H55" s="337">
        <v>0</v>
      </c>
      <c r="I55" s="337">
        <v>0</v>
      </c>
      <c r="J55" s="337">
        <v>434</v>
      </c>
      <c r="K55" s="337">
        <v>434</v>
      </c>
      <c r="L55" s="337">
        <v>434</v>
      </c>
      <c r="M55" s="337">
        <v>433.29500000000002</v>
      </c>
      <c r="N55" s="338">
        <v>99.837557603686648</v>
      </c>
      <c r="O55" s="338">
        <v>99.837557603686648</v>
      </c>
    </row>
    <row r="56" spans="1:15" ht="30.6">
      <c r="A56" s="331"/>
      <c r="B56" s="331" t="s">
        <v>671</v>
      </c>
      <c r="C56" s="331"/>
      <c r="D56" s="331"/>
      <c r="E56" s="331"/>
      <c r="F56" s="331"/>
      <c r="G56" s="332" t="s">
        <v>672</v>
      </c>
      <c r="H56" s="333">
        <v>4913288</v>
      </c>
      <c r="I56" s="333">
        <v>4618812</v>
      </c>
      <c r="J56" s="333">
        <v>4618812</v>
      </c>
      <c r="K56" s="333">
        <v>4618812</v>
      </c>
      <c r="L56" s="333">
        <v>4618812</v>
      </c>
      <c r="M56" s="333">
        <v>4597314.6546</v>
      </c>
      <c r="N56" s="334">
        <v>99.534569811458013</v>
      </c>
      <c r="O56" s="334">
        <v>99.534569811458013</v>
      </c>
    </row>
    <row r="57" spans="1:15" ht="20.399999999999999">
      <c r="A57" s="335"/>
      <c r="B57" s="335"/>
      <c r="C57" s="335" t="s">
        <v>673</v>
      </c>
      <c r="D57" s="335"/>
      <c r="E57" s="335"/>
      <c r="F57" s="335"/>
      <c r="G57" s="336" t="s">
        <v>674</v>
      </c>
      <c r="H57" s="337">
        <v>0</v>
      </c>
      <c r="I57" s="337">
        <v>0</v>
      </c>
      <c r="J57" s="337">
        <v>171611</v>
      </c>
      <c r="K57" s="337">
        <v>171611</v>
      </c>
      <c r="L57" s="337">
        <v>171611</v>
      </c>
      <c r="M57" s="337">
        <v>171610</v>
      </c>
      <c r="N57" s="338">
        <v>99.999417286770665</v>
      </c>
      <c r="O57" s="338">
        <v>99.999417286770665</v>
      </c>
    </row>
    <row r="58" spans="1:15">
      <c r="A58" s="335"/>
      <c r="B58" s="335"/>
      <c r="C58" s="335" t="s">
        <v>675</v>
      </c>
      <c r="D58" s="335"/>
      <c r="E58" s="335"/>
      <c r="F58" s="335"/>
      <c r="G58" s="336" t="s">
        <v>676</v>
      </c>
      <c r="H58" s="337">
        <v>0</v>
      </c>
      <c r="I58" s="337">
        <v>0</v>
      </c>
      <c r="J58" s="337">
        <v>4447201</v>
      </c>
      <c r="K58" s="337">
        <v>4447201</v>
      </c>
      <c r="L58" s="337">
        <v>4447201</v>
      </c>
      <c r="M58" s="337">
        <v>4425704.6546</v>
      </c>
      <c r="N58" s="338">
        <v>99.516632025402046</v>
      </c>
      <c r="O58" s="338">
        <v>99.516632025402046</v>
      </c>
    </row>
    <row r="59" spans="1:15" ht="30.6">
      <c r="A59" s="331"/>
      <c r="B59" s="331" t="s">
        <v>677</v>
      </c>
      <c r="C59" s="331"/>
      <c r="D59" s="331"/>
      <c r="E59" s="331"/>
      <c r="F59" s="331"/>
      <c r="G59" s="332" t="s">
        <v>678</v>
      </c>
      <c r="H59" s="333">
        <v>216421</v>
      </c>
      <c r="I59" s="333">
        <v>217048</v>
      </c>
      <c r="J59" s="333">
        <v>217048</v>
      </c>
      <c r="K59" s="333">
        <v>217048</v>
      </c>
      <c r="L59" s="333">
        <v>217048</v>
      </c>
      <c r="M59" s="333">
        <v>217048</v>
      </c>
      <c r="N59" s="334">
        <v>100</v>
      </c>
      <c r="O59" s="334">
        <v>100</v>
      </c>
    </row>
    <row r="60" spans="1:15" ht="30.6">
      <c r="A60" s="331"/>
      <c r="B60" s="331" t="s">
        <v>679</v>
      </c>
      <c r="C60" s="331"/>
      <c r="D60" s="331"/>
      <c r="E60" s="331"/>
      <c r="F60" s="331"/>
      <c r="G60" s="332" t="s">
        <v>564</v>
      </c>
      <c r="H60" s="333">
        <v>499322</v>
      </c>
      <c r="I60" s="333">
        <v>610204.69999999995</v>
      </c>
      <c r="J60" s="333">
        <v>605941.9</v>
      </c>
      <c r="K60" s="333">
        <v>605941.9</v>
      </c>
      <c r="L60" s="333">
        <v>605941.9</v>
      </c>
      <c r="M60" s="333">
        <v>601223.31449999998</v>
      </c>
      <c r="N60" s="334">
        <v>99.221280868677326</v>
      </c>
      <c r="O60" s="334">
        <v>99.221280868677326</v>
      </c>
    </row>
    <row r="61" spans="1:15">
      <c r="A61" s="335"/>
      <c r="B61" s="335"/>
      <c r="C61" s="335" t="s">
        <v>675</v>
      </c>
      <c r="D61" s="335"/>
      <c r="E61" s="335"/>
      <c r="F61" s="335"/>
      <c r="G61" s="336" t="s">
        <v>676</v>
      </c>
      <c r="H61" s="337">
        <v>0</v>
      </c>
      <c r="I61" s="337">
        <v>0</v>
      </c>
      <c r="J61" s="337">
        <v>605941.9</v>
      </c>
      <c r="K61" s="337">
        <v>605941.9</v>
      </c>
      <c r="L61" s="337">
        <v>605941.9</v>
      </c>
      <c r="M61" s="337">
        <v>601223.31449999998</v>
      </c>
      <c r="N61" s="338">
        <v>99.221280868677326</v>
      </c>
      <c r="O61" s="338">
        <v>99.221280868677326</v>
      </c>
    </row>
    <row r="62" spans="1:15" ht="91.8">
      <c r="A62" s="331"/>
      <c r="B62" s="331" t="s">
        <v>575</v>
      </c>
      <c r="C62" s="331"/>
      <c r="D62" s="331"/>
      <c r="E62" s="331"/>
      <c r="F62" s="331"/>
      <c r="G62" s="332" t="s">
        <v>639</v>
      </c>
      <c r="H62" s="333">
        <v>0</v>
      </c>
      <c r="I62" s="333">
        <v>0</v>
      </c>
      <c r="J62" s="333">
        <v>157507.29999999999</v>
      </c>
      <c r="K62" s="333">
        <v>157507.29999999999</v>
      </c>
      <c r="L62" s="333">
        <v>157507.29999999999</v>
      </c>
      <c r="M62" s="333">
        <v>148511.53020000001</v>
      </c>
      <c r="N62" s="334">
        <v>94.288664842835871</v>
      </c>
      <c r="O62" s="334">
        <v>94.288664842835871</v>
      </c>
    </row>
    <row r="63" spans="1:15">
      <c r="A63" s="355" t="s">
        <v>735</v>
      </c>
      <c r="B63" s="355"/>
      <c r="C63" s="355"/>
      <c r="D63" s="355"/>
      <c r="E63" s="355"/>
      <c r="F63" s="355"/>
      <c r="G63" s="356" t="s">
        <v>736</v>
      </c>
      <c r="H63" s="357">
        <v>31919097</v>
      </c>
      <c r="I63" s="357">
        <v>42138804.299999997</v>
      </c>
      <c r="J63" s="357">
        <v>23811931</v>
      </c>
      <c r="K63" s="357">
        <v>23811931</v>
      </c>
      <c r="L63" s="357">
        <v>23811931</v>
      </c>
      <c r="M63" s="357">
        <v>23788275.765000001</v>
      </c>
      <c r="N63" s="358">
        <v>99.900658056669158</v>
      </c>
      <c r="O63" s="358">
        <v>99.900658056669158</v>
      </c>
    </row>
    <row r="64" spans="1:15">
      <c r="A64" s="331"/>
      <c r="B64" s="331" t="s">
        <v>692</v>
      </c>
      <c r="C64" s="331"/>
      <c r="D64" s="331"/>
      <c r="E64" s="331"/>
      <c r="F64" s="331"/>
      <c r="G64" s="340" t="s">
        <v>693</v>
      </c>
      <c r="H64" s="341">
        <v>522050</v>
      </c>
      <c r="I64" s="341">
        <v>506988</v>
      </c>
      <c r="J64" s="341">
        <v>506988</v>
      </c>
      <c r="K64" s="341">
        <v>506988</v>
      </c>
      <c r="L64" s="341">
        <v>506988</v>
      </c>
      <c r="M64" s="341">
        <v>495896.33799999999</v>
      </c>
      <c r="N64" s="334">
        <v>97.812243682296227</v>
      </c>
      <c r="O64" s="334">
        <v>97.812243682296227</v>
      </c>
    </row>
    <row r="65" spans="1:15" ht="20.399999999999999">
      <c r="A65" s="335"/>
      <c r="B65" s="335"/>
      <c r="C65" s="335" t="s">
        <v>673</v>
      </c>
      <c r="D65" s="335"/>
      <c r="E65" s="335"/>
      <c r="F65" s="335"/>
      <c r="G65" s="343" t="s">
        <v>674</v>
      </c>
      <c r="H65" s="344">
        <v>0</v>
      </c>
      <c r="I65" s="344">
        <v>0</v>
      </c>
      <c r="J65" s="344">
        <v>439930</v>
      </c>
      <c r="K65" s="344">
        <v>439930</v>
      </c>
      <c r="L65" s="344">
        <v>439930</v>
      </c>
      <c r="M65" s="344">
        <v>435231.79920000001</v>
      </c>
      <c r="N65" s="338">
        <v>98.932057190916737</v>
      </c>
      <c r="O65" s="338">
        <v>98.932057190916737</v>
      </c>
    </row>
    <row r="66" spans="1:15">
      <c r="A66" s="335"/>
      <c r="B66" s="335"/>
      <c r="C66" s="335" t="s">
        <v>675</v>
      </c>
      <c r="D66" s="335"/>
      <c r="E66" s="335"/>
      <c r="F66" s="335"/>
      <c r="G66" s="343" t="s">
        <v>676</v>
      </c>
      <c r="H66" s="344">
        <v>0</v>
      </c>
      <c r="I66" s="344">
        <v>0</v>
      </c>
      <c r="J66" s="344">
        <v>67058</v>
      </c>
      <c r="K66" s="344">
        <v>67058</v>
      </c>
      <c r="L66" s="344">
        <v>67058</v>
      </c>
      <c r="M66" s="344">
        <v>60664.53873</v>
      </c>
      <c r="N66" s="338">
        <v>90.465774001610541</v>
      </c>
      <c r="O66" s="338">
        <v>90.465774001610541</v>
      </c>
    </row>
    <row r="67" spans="1:15" ht="20.399999999999999">
      <c r="A67" s="331"/>
      <c r="B67" s="331" t="s">
        <v>694</v>
      </c>
      <c r="C67" s="331"/>
      <c r="D67" s="331"/>
      <c r="E67" s="331"/>
      <c r="F67" s="331"/>
      <c r="G67" s="340" t="s">
        <v>695</v>
      </c>
      <c r="H67" s="341">
        <v>18026045</v>
      </c>
      <c r="I67" s="341">
        <v>23320539</v>
      </c>
      <c r="J67" s="341">
        <v>23304943</v>
      </c>
      <c r="K67" s="341">
        <v>23304943</v>
      </c>
      <c r="L67" s="341">
        <v>23304943</v>
      </c>
      <c r="M67" s="341">
        <v>23292379.427000001</v>
      </c>
      <c r="N67" s="334">
        <v>99.946090522512762</v>
      </c>
      <c r="O67" s="334">
        <v>99.946090522512762</v>
      </c>
    </row>
    <row r="68" spans="1:15" ht="20.399999999999999">
      <c r="A68" s="335"/>
      <c r="B68" s="335"/>
      <c r="C68" s="335" t="s">
        <v>673</v>
      </c>
      <c r="D68" s="335"/>
      <c r="E68" s="335"/>
      <c r="F68" s="335"/>
      <c r="G68" s="336" t="s">
        <v>674</v>
      </c>
      <c r="H68" s="337">
        <v>0</v>
      </c>
      <c r="I68" s="337">
        <v>0</v>
      </c>
      <c r="J68" s="337">
        <v>17009221</v>
      </c>
      <c r="K68" s="337">
        <v>17009221</v>
      </c>
      <c r="L68" s="337">
        <v>17009221</v>
      </c>
      <c r="M68" s="337">
        <v>17008318.598930001</v>
      </c>
      <c r="N68" s="338">
        <v>99.99469463610356</v>
      </c>
      <c r="O68" s="338">
        <v>99.99469463610356</v>
      </c>
    </row>
    <row r="69" spans="1:15">
      <c r="A69" s="335"/>
      <c r="B69" s="335"/>
      <c r="C69" s="335" t="s">
        <v>675</v>
      </c>
      <c r="D69" s="335"/>
      <c r="E69" s="335"/>
      <c r="F69" s="335"/>
      <c r="G69" s="336" t="s">
        <v>676</v>
      </c>
      <c r="H69" s="337">
        <v>0</v>
      </c>
      <c r="I69" s="337">
        <v>0</v>
      </c>
      <c r="J69" s="337">
        <v>6295722</v>
      </c>
      <c r="K69" s="337">
        <v>6295722</v>
      </c>
      <c r="L69" s="337">
        <v>6295722</v>
      </c>
      <c r="M69" s="337">
        <v>6284060.8281100001</v>
      </c>
      <c r="N69" s="338">
        <v>99.814776257750907</v>
      </c>
      <c r="O69" s="338">
        <v>99.814776257750907</v>
      </c>
    </row>
    <row r="70" spans="1:15" ht="20.399999999999999">
      <c r="A70" s="355" t="s">
        <v>737</v>
      </c>
      <c r="B70" s="355"/>
      <c r="C70" s="355"/>
      <c r="D70" s="355"/>
      <c r="E70" s="355"/>
      <c r="F70" s="355"/>
      <c r="G70" s="356" t="s">
        <v>738</v>
      </c>
      <c r="H70" s="357">
        <v>35173734.5</v>
      </c>
      <c r="I70" s="357">
        <v>30502399.399999999</v>
      </c>
      <c r="J70" s="357">
        <v>18768317.600000001</v>
      </c>
      <c r="K70" s="357">
        <v>18768317.600000001</v>
      </c>
      <c r="L70" s="357">
        <v>18768317.600000001</v>
      </c>
      <c r="M70" s="357">
        <v>18767133.682700001</v>
      </c>
      <c r="N70" s="358">
        <v>99.993691936990658</v>
      </c>
      <c r="O70" s="358">
        <v>99.993691936990658</v>
      </c>
    </row>
    <row r="71" spans="1:15" ht="20.399999999999999">
      <c r="A71" s="331"/>
      <c r="B71" s="331" t="s">
        <v>694</v>
      </c>
      <c r="C71" s="331"/>
      <c r="D71" s="331"/>
      <c r="E71" s="331"/>
      <c r="F71" s="331"/>
      <c r="G71" s="332" t="s">
        <v>695</v>
      </c>
      <c r="H71" s="333">
        <v>24432391.100000001</v>
      </c>
      <c r="I71" s="333">
        <v>18768317.600000001</v>
      </c>
      <c r="J71" s="341">
        <v>18768317.600000001</v>
      </c>
      <c r="K71" s="341">
        <v>18768317.600000001</v>
      </c>
      <c r="L71" s="341">
        <v>18768317.600000001</v>
      </c>
      <c r="M71" s="341">
        <v>18767133.682700001</v>
      </c>
      <c r="N71" s="334">
        <v>99.993691936990658</v>
      </c>
      <c r="O71" s="334">
        <v>99.993691936990658</v>
      </c>
    </row>
    <row r="72" spans="1:15" ht="20.399999999999999">
      <c r="A72" s="335"/>
      <c r="B72" s="335"/>
      <c r="C72" s="335" t="s">
        <v>673</v>
      </c>
      <c r="D72" s="335"/>
      <c r="E72" s="335"/>
      <c r="F72" s="335"/>
      <c r="G72" s="336" t="s">
        <v>674</v>
      </c>
      <c r="H72" s="337">
        <v>0</v>
      </c>
      <c r="I72" s="337">
        <v>0</v>
      </c>
      <c r="J72" s="337">
        <v>16631775</v>
      </c>
      <c r="K72" s="337">
        <v>16631775</v>
      </c>
      <c r="L72" s="337">
        <v>16631775</v>
      </c>
      <c r="M72" s="337">
        <v>16631774.1764</v>
      </c>
      <c r="N72" s="338">
        <v>99.999995048033057</v>
      </c>
      <c r="O72" s="338">
        <v>99.999995048033057</v>
      </c>
    </row>
    <row r="73" spans="1:15">
      <c r="A73" s="335"/>
      <c r="B73" s="335"/>
      <c r="C73" s="335" t="s">
        <v>675</v>
      </c>
      <c r="D73" s="335"/>
      <c r="E73" s="335"/>
      <c r="F73" s="335"/>
      <c r="G73" s="336" t="s">
        <v>676</v>
      </c>
      <c r="H73" s="337">
        <v>0</v>
      </c>
      <c r="I73" s="337">
        <v>0</v>
      </c>
      <c r="J73" s="337">
        <v>2136542.6</v>
      </c>
      <c r="K73" s="337">
        <v>2136542.6</v>
      </c>
      <c r="L73" s="337">
        <v>2136542.6</v>
      </c>
      <c r="M73" s="337">
        <v>2135359.5063299998</v>
      </c>
      <c r="N73" s="338">
        <v>99.94462578607137</v>
      </c>
      <c r="O73" s="338">
        <v>99.94462578607137</v>
      </c>
    </row>
    <row r="74" spans="1:15" ht="20.399999999999999">
      <c r="A74" s="355" t="s">
        <v>739</v>
      </c>
      <c r="B74" s="355"/>
      <c r="C74" s="355"/>
      <c r="D74" s="355"/>
      <c r="E74" s="355"/>
      <c r="F74" s="355"/>
      <c r="G74" s="356" t="s">
        <v>740</v>
      </c>
      <c r="H74" s="357">
        <v>0</v>
      </c>
      <c r="I74" s="357">
        <v>13958515</v>
      </c>
      <c r="J74" s="357">
        <v>431921</v>
      </c>
      <c r="K74" s="357">
        <v>431921</v>
      </c>
      <c r="L74" s="357">
        <v>431921</v>
      </c>
      <c r="M74" s="357">
        <v>429744.18170000002</v>
      </c>
      <c r="N74" s="358">
        <v>99.496014711023548</v>
      </c>
      <c r="O74" s="358">
        <v>99.496014711023548</v>
      </c>
    </row>
    <row r="75" spans="1:15" ht="20.399999999999999">
      <c r="A75" s="331"/>
      <c r="B75" s="331" t="s">
        <v>696</v>
      </c>
      <c r="C75" s="331"/>
      <c r="D75" s="331"/>
      <c r="E75" s="331"/>
      <c r="F75" s="331"/>
      <c r="G75" s="332" t="s">
        <v>697</v>
      </c>
      <c r="H75" s="333">
        <v>0</v>
      </c>
      <c r="I75" s="333">
        <v>33060</v>
      </c>
      <c r="J75" s="333">
        <v>33060</v>
      </c>
      <c r="K75" s="333">
        <v>33060</v>
      </c>
      <c r="L75" s="333">
        <v>33060</v>
      </c>
      <c r="M75" s="333">
        <v>33059</v>
      </c>
      <c r="N75" s="334">
        <v>99.996975196612226</v>
      </c>
      <c r="O75" s="334">
        <v>99.996975196612226</v>
      </c>
    </row>
    <row r="76" spans="1:15">
      <c r="A76" s="335"/>
      <c r="B76" s="335"/>
      <c r="C76" s="335" t="s">
        <v>675</v>
      </c>
      <c r="D76" s="335"/>
      <c r="E76" s="335"/>
      <c r="F76" s="335"/>
      <c r="G76" s="336" t="s">
        <v>676</v>
      </c>
      <c r="H76" s="337">
        <v>0</v>
      </c>
      <c r="I76" s="337">
        <v>0</v>
      </c>
      <c r="J76" s="344">
        <v>33060</v>
      </c>
      <c r="K76" s="344">
        <v>33060</v>
      </c>
      <c r="L76" s="344">
        <v>33060</v>
      </c>
      <c r="M76" s="344">
        <v>33059</v>
      </c>
      <c r="N76" s="338">
        <v>99.996975196612226</v>
      </c>
      <c r="O76" s="338">
        <v>99.996975196612226</v>
      </c>
    </row>
    <row r="77" spans="1:15" ht="20.399999999999999">
      <c r="A77" s="331"/>
      <c r="B77" s="331" t="s">
        <v>694</v>
      </c>
      <c r="C77" s="331"/>
      <c r="D77" s="331"/>
      <c r="E77" s="331"/>
      <c r="F77" s="331"/>
      <c r="G77" s="332" t="s">
        <v>741</v>
      </c>
      <c r="H77" s="333">
        <v>0</v>
      </c>
      <c r="I77" s="333">
        <v>398861</v>
      </c>
      <c r="J77" s="341">
        <v>398861</v>
      </c>
      <c r="K77" s="341">
        <v>398861</v>
      </c>
      <c r="L77" s="341">
        <v>398861</v>
      </c>
      <c r="M77" s="341">
        <v>396685.18170000002</v>
      </c>
      <c r="N77" s="334">
        <v>99.454492091229781</v>
      </c>
      <c r="O77" s="334">
        <v>99.454492091229781</v>
      </c>
    </row>
    <row r="78" spans="1:15">
      <c r="A78" s="335"/>
      <c r="B78" s="335"/>
      <c r="C78" s="335" t="s">
        <v>675</v>
      </c>
      <c r="D78" s="335"/>
      <c r="E78" s="335"/>
      <c r="F78" s="335"/>
      <c r="G78" s="336" t="s">
        <v>676</v>
      </c>
      <c r="H78" s="337">
        <v>0</v>
      </c>
      <c r="I78" s="337">
        <v>0</v>
      </c>
      <c r="J78" s="344">
        <v>398861</v>
      </c>
      <c r="K78" s="344">
        <v>398861</v>
      </c>
      <c r="L78" s="344">
        <v>398861</v>
      </c>
      <c r="M78" s="344">
        <v>396685.18167000002</v>
      </c>
      <c r="N78" s="338">
        <v>99.454492083708374</v>
      </c>
      <c r="O78" s="338">
        <v>99.454492083708374</v>
      </c>
    </row>
    <row r="79" spans="1:15" ht="20.399999999999999">
      <c r="A79" s="355" t="s">
        <v>507</v>
      </c>
      <c r="B79" s="355"/>
      <c r="C79" s="355"/>
      <c r="D79" s="355"/>
      <c r="E79" s="355"/>
      <c r="F79" s="355"/>
      <c r="G79" s="356" t="s">
        <v>742</v>
      </c>
      <c r="H79" s="357">
        <v>0</v>
      </c>
      <c r="I79" s="357">
        <v>11383149</v>
      </c>
      <c r="J79" s="357">
        <v>10927104</v>
      </c>
      <c r="K79" s="357">
        <v>10927104</v>
      </c>
      <c r="L79" s="357">
        <v>10927104</v>
      </c>
      <c r="M79" s="357">
        <v>10159384.213099999</v>
      </c>
      <c r="N79" s="358">
        <v>92.974169671122382</v>
      </c>
      <c r="O79" s="358">
        <v>92.974169671122382</v>
      </c>
    </row>
    <row r="80" spans="1:15" ht="30.6">
      <c r="A80" s="331"/>
      <c r="B80" s="331" t="s">
        <v>489</v>
      </c>
      <c r="C80" s="331"/>
      <c r="D80" s="331"/>
      <c r="E80" s="331"/>
      <c r="F80" s="331"/>
      <c r="G80" s="332" t="s">
        <v>743</v>
      </c>
      <c r="H80" s="333">
        <v>0</v>
      </c>
      <c r="I80" s="333">
        <v>234788</v>
      </c>
      <c r="J80" s="333">
        <v>234788</v>
      </c>
      <c r="K80" s="333">
        <v>234788</v>
      </c>
      <c r="L80" s="333">
        <v>234788</v>
      </c>
      <c r="M80" s="333">
        <v>225479.7316</v>
      </c>
      <c r="N80" s="334">
        <v>96.03545820058946</v>
      </c>
      <c r="O80" s="334">
        <v>96.03545820058946</v>
      </c>
    </row>
    <row r="81" spans="1:15" ht="20.399999999999999">
      <c r="A81" s="335"/>
      <c r="B81" s="335"/>
      <c r="C81" s="335" t="s">
        <v>673</v>
      </c>
      <c r="D81" s="335"/>
      <c r="E81" s="335"/>
      <c r="F81" s="335"/>
      <c r="G81" s="336" t="s">
        <v>674</v>
      </c>
      <c r="H81" s="337">
        <v>0</v>
      </c>
      <c r="I81" s="337">
        <v>0</v>
      </c>
      <c r="J81" s="337">
        <v>1722</v>
      </c>
      <c r="K81" s="337">
        <v>1722</v>
      </c>
      <c r="L81" s="337">
        <v>1722</v>
      </c>
      <c r="M81" s="337">
        <v>1318.5748000000001</v>
      </c>
      <c r="N81" s="338">
        <v>76.572288037166089</v>
      </c>
      <c r="O81" s="338">
        <v>76.572288037166089</v>
      </c>
    </row>
    <row r="82" spans="1:15">
      <c r="A82" s="335"/>
      <c r="B82" s="335"/>
      <c r="C82" s="335" t="s">
        <v>675</v>
      </c>
      <c r="D82" s="335"/>
      <c r="E82" s="335"/>
      <c r="F82" s="335"/>
      <c r="G82" s="336" t="s">
        <v>676</v>
      </c>
      <c r="H82" s="337">
        <v>0</v>
      </c>
      <c r="I82" s="337">
        <v>0</v>
      </c>
      <c r="J82" s="337">
        <v>233066</v>
      </c>
      <c r="K82" s="337">
        <v>233066</v>
      </c>
      <c r="L82" s="337">
        <v>233066</v>
      </c>
      <c r="M82" s="337">
        <v>224161.1569</v>
      </c>
      <c r="N82" s="338">
        <v>96.179261196399295</v>
      </c>
      <c r="O82" s="338">
        <v>96.179261196399295</v>
      </c>
    </row>
    <row r="83" spans="1:15" ht="20.399999999999999">
      <c r="A83" s="331"/>
      <c r="B83" s="331" t="s">
        <v>557</v>
      </c>
      <c r="C83" s="331"/>
      <c r="D83" s="331"/>
      <c r="E83" s="331"/>
      <c r="F83" s="331"/>
      <c r="G83" s="332" t="s">
        <v>682</v>
      </c>
      <c r="H83" s="333">
        <v>0</v>
      </c>
      <c r="I83" s="333">
        <v>244459</v>
      </c>
      <c r="J83" s="333">
        <v>244459</v>
      </c>
      <c r="K83" s="333">
        <v>244459</v>
      </c>
      <c r="L83" s="333">
        <v>244459</v>
      </c>
      <c r="M83" s="333">
        <v>244459</v>
      </c>
      <c r="N83" s="334">
        <v>100</v>
      </c>
      <c r="O83" s="334">
        <v>100</v>
      </c>
    </row>
    <row r="84" spans="1:15">
      <c r="A84" s="335"/>
      <c r="B84" s="335"/>
      <c r="C84" s="335" t="s">
        <v>675</v>
      </c>
      <c r="D84" s="335"/>
      <c r="E84" s="335"/>
      <c r="F84" s="335"/>
      <c r="G84" s="336" t="s">
        <v>676</v>
      </c>
      <c r="H84" s="337">
        <v>0</v>
      </c>
      <c r="I84" s="337">
        <v>0</v>
      </c>
      <c r="J84" s="337">
        <v>244459</v>
      </c>
      <c r="K84" s="337">
        <v>244459</v>
      </c>
      <c r="L84" s="337">
        <v>244459</v>
      </c>
      <c r="M84" s="337">
        <v>244459</v>
      </c>
      <c r="N84" s="338">
        <v>100</v>
      </c>
      <c r="O84" s="338">
        <v>100</v>
      </c>
    </row>
    <row r="85" spans="1:15">
      <c r="A85" s="331"/>
      <c r="B85" s="331" t="s">
        <v>563</v>
      </c>
      <c r="C85" s="331"/>
      <c r="D85" s="331"/>
      <c r="E85" s="331"/>
      <c r="F85" s="331"/>
      <c r="G85" s="332" t="s">
        <v>686</v>
      </c>
      <c r="H85" s="333">
        <v>0</v>
      </c>
      <c r="I85" s="333">
        <v>214302</v>
      </c>
      <c r="J85" s="333">
        <v>214302</v>
      </c>
      <c r="K85" s="333">
        <v>214302</v>
      </c>
      <c r="L85" s="333">
        <v>214302</v>
      </c>
      <c r="M85" s="333">
        <v>214301.9123</v>
      </c>
      <c r="N85" s="334">
        <v>99.999959076443517</v>
      </c>
      <c r="O85" s="334">
        <v>99.999959076443517</v>
      </c>
    </row>
    <row r="86" spans="1:15" ht="20.399999999999999">
      <c r="A86" s="335"/>
      <c r="B86" s="335"/>
      <c r="C86" s="335" t="s">
        <v>673</v>
      </c>
      <c r="D86" s="335"/>
      <c r="E86" s="335"/>
      <c r="F86" s="335"/>
      <c r="G86" s="336" t="s">
        <v>674</v>
      </c>
      <c r="H86" s="337">
        <v>0</v>
      </c>
      <c r="I86" s="337">
        <v>0</v>
      </c>
      <c r="J86" s="337">
        <v>23152</v>
      </c>
      <c r="K86" s="337">
        <v>23152</v>
      </c>
      <c r="L86" s="337">
        <v>23152</v>
      </c>
      <c r="M86" s="337">
        <v>23152</v>
      </c>
      <c r="N86" s="338">
        <v>100</v>
      </c>
      <c r="O86" s="338">
        <v>100</v>
      </c>
    </row>
    <row r="87" spans="1:15">
      <c r="A87" s="335"/>
      <c r="B87" s="335"/>
      <c r="C87" s="335" t="s">
        <v>675</v>
      </c>
      <c r="D87" s="335"/>
      <c r="E87" s="335"/>
      <c r="F87" s="335"/>
      <c r="G87" s="336" t="s">
        <v>676</v>
      </c>
      <c r="H87" s="337">
        <v>0</v>
      </c>
      <c r="I87" s="337">
        <v>0</v>
      </c>
      <c r="J87" s="337">
        <v>191150</v>
      </c>
      <c r="K87" s="337">
        <v>191150</v>
      </c>
      <c r="L87" s="337">
        <v>191150</v>
      </c>
      <c r="M87" s="337">
        <v>191149.9123</v>
      </c>
      <c r="N87" s="338">
        <v>99.999954119801203</v>
      </c>
      <c r="O87" s="338">
        <v>99.999954119801203</v>
      </c>
    </row>
    <row r="88" spans="1:15">
      <c r="A88" s="331"/>
      <c r="B88" s="331" t="s">
        <v>687</v>
      </c>
      <c r="C88" s="331"/>
      <c r="D88" s="331"/>
      <c r="E88" s="331"/>
      <c r="F88" s="331"/>
      <c r="G88" s="332" t="s">
        <v>632</v>
      </c>
      <c r="H88" s="333">
        <v>0</v>
      </c>
      <c r="I88" s="333">
        <v>196451</v>
      </c>
      <c r="J88" s="333">
        <v>115360</v>
      </c>
      <c r="K88" s="333">
        <v>115360</v>
      </c>
      <c r="L88" s="333">
        <v>115360</v>
      </c>
      <c r="M88" s="333">
        <v>115360</v>
      </c>
      <c r="N88" s="334">
        <v>100</v>
      </c>
      <c r="O88" s="334">
        <v>100</v>
      </c>
    </row>
    <row r="89" spans="1:15" ht="20.399999999999999">
      <c r="A89" s="335"/>
      <c r="B89" s="335"/>
      <c r="C89" s="335" t="s">
        <v>673</v>
      </c>
      <c r="D89" s="335"/>
      <c r="E89" s="335"/>
      <c r="F89" s="335"/>
      <c r="G89" s="336" t="s">
        <v>674</v>
      </c>
      <c r="H89" s="337">
        <v>0</v>
      </c>
      <c r="I89" s="337">
        <v>0</v>
      </c>
      <c r="J89" s="337">
        <v>115360</v>
      </c>
      <c r="K89" s="337">
        <v>115360</v>
      </c>
      <c r="L89" s="337">
        <v>115360</v>
      </c>
      <c r="M89" s="337">
        <v>115360</v>
      </c>
      <c r="N89" s="338">
        <v>100</v>
      </c>
      <c r="O89" s="338">
        <v>100</v>
      </c>
    </row>
    <row r="90" spans="1:15" ht="20.399999999999999">
      <c r="A90" s="331"/>
      <c r="B90" s="331" t="s">
        <v>713</v>
      </c>
      <c r="C90" s="331"/>
      <c r="D90" s="331"/>
      <c r="E90" s="331"/>
      <c r="F90" s="331"/>
      <c r="G90" s="332" t="s">
        <v>714</v>
      </c>
      <c r="H90" s="333">
        <v>0</v>
      </c>
      <c r="I90" s="333">
        <v>64192</v>
      </c>
      <c r="J90" s="333">
        <v>64192</v>
      </c>
      <c r="K90" s="333">
        <v>64192</v>
      </c>
      <c r="L90" s="333">
        <v>64192</v>
      </c>
      <c r="M90" s="333">
        <v>64010</v>
      </c>
      <c r="N90" s="334">
        <v>99.716475573280164</v>
      </c>
      <c r="O90" s="334">
        <v>99.716475573280164</v>
      </c>
    </row>
    <row r="91" spans="1:15" ht="20.399999999999999">
      <c r="A91" s="335"/>
      <c r="B91" s="335"/>
      <c r="C91" s="335" t="s">
        <v>673</v>
      </c>
      <c r="D91" s="335"/>
      <c r="E91" s="335"/>
      <c r="F91" s="335"/>
      <c r="G91" s="336" t="s">
        <v>674</v>
      </c>
      <c r="H91" s="337">
        <v>0</v>
      </c>
      <c r="I91" s="337">
        <v>0</v>
      </c>
      <c r="J91" s="337">
        <v>64192</v>
      </c>
      <c r="K91" s="337">
        <v>64192</v>
      </c>
      <c r="L91" s="337">
        <v>64192</v>
      </c>
      <c r="M91" s="337">
        <v>64010</v>
      </c>
      <c r="N91" s="338">
        <v>99.716475573280164</v>
      </c>
      <c r="O91" s="338">
        <v>99.716475573280164</v>
      </c>
    </row>
    <row r="92" spans="1:15" ht="30.6">
      <c r="A92" s="331"/>
      <c r="B92" s="331" t="s">
        <v>601</v>
      </c>
      <c r="C92" s="331"/>
      <c r="D92" s="331"/>
      <c r="E92" s="331"/>
      <c r="F92" s="331"/>
      <c r="G92" s="332" t="s">
        <v>715</v>
      </c>
      <c r="H92" s="333">
        <v>0</v>
      </c>
      <c r="I92" s="333">
        <v>7023</v>
      </c>
      <c r="J92" s="333">
        <v>7023</v>
      </c>
      <c r="K92" s="333">
        <v>7023</v>
      </c>
      <c r="L92" s="333">
        <v>7023</v>
      </c>
      <c r="M92" s="333">
        <v>7020.1189999999997</v>
      </c>
      <c r="N92" s="334">
        <v>99.958977644881102</v>
      </c>
      <c r="O92" s="334">
        <v>99.958977644881102</v>
      </c>
    </row>
    <row r="93" spans="1:15">
      <c r="A93" s="335"/>
      <c r="B93" s="335"/>
      <c r="C93" s="335" t="s">
        <v>675</v>
      </c>
      <c r="D93" s="335"/>
      <c r="E93" s="335"/>
      <c r="F93" s="335"/>
      <c r="G93" s="336" t="s">
        <v>676</v>
      </c>
      <c r="H93" s="337">
        <v>0</v>
      </c>
      <c r="I93" s="337">
        <v>0</v>
      </c>
      <c r="J93" s="337">
        <v>7023</v>
      </c>
      <c r="K93" s="337">
        <v>7023</v>
      </c>
      <c r="L93" s="337">
        <v>7023</v>
      </c>
      <c r="M93" s="337">
        <v>7020.1189999999997</v>
      </c>
      <c r="N93" s="338">
        <v>99.958977644881102</v>
      </c>
      <c r="O93" s="338">
        <v>99.958977644881102</v>
      </c>
    </row>
    <row r="94" spans="1:15" ht="20.399999999999999">
      <c r="A94" s="331"/>
      <c r="B94" s="331" t="s">
        <v>716</v>
      </c>
      <c r="C94" s="331"/>
      <c r="D94" s="331"/>
      <c r="E94" s="331"/>
      <c r="F94" s="331"/>
      <c r="G94" s="332" t="s">
        <v>744</v>
      </c>
      <c r="H94" s="333">
        <v>0</v>
      </c>
      <c r="I94" s="333">
        <v>198307</v>
      </c>
      <c r="J94" s="333">
        <v>198307</v>
      </c>
      <c r="K94" s="333">
        <v>198307</v>
      </c>
      <c r="L94" s="333">
        <v>198307</v>
      </c>
      <c r="M94" s="333">
        <v>144018.99900000001</v>
      </c>
      <c r="N94" s="334">
        <v>72.624263893861539</v>
      </c>
      <c r="O94" s="334">
        <v>72.624263893861539</v>
      </c>
    </row>
    <row r="95" spans="1:15">
      <c r="A95" s="335"/>
      <c r="B95" s="335"/>
      <c r="C95" s="335" t="s">
        <v>675</v>
      </c>
      <c r="D95" s="335"/>
      <c r="E95" s="335"/>
      <c r="F95" s="335"/>
      <c r="G95" s="336" t="s">
        <v>676</v>
      </c>
      <c r="H95" s="337">
        <v>0</v>
      </c>
      <c r="I95" s="337">
        <v>0</v>
      </c>
      <c r="J95" s="337">
        <v>198307</v>
      </c>
      <c r="K95" s="337">
        <v>198307</v>
      </c>
      <c r="L95" s="337">
        <v>198307</v>
      </c>
      <c r="M95" s="337">
        <v>144018.99900000001</v>
      </c>
      <c r="N95" s="338">
        <v>72.624263893861539</v>
      </c>
      <c r="O95" s="338">
        <v>72.624263893861539</v>
      </c>
    </row>
    <row r="96" spans="1:15" ht="40.799999999999997">
      <c r="A96" s="331"/>
      <c r="B96" s="331" t="s">
        <v>700</v>
      </c>
      <c r="C96" s="331"/>
      <c r="D96" s="331"/>
      <c r="E96" s="331"/>
      <c r="F96" s="331"/>
      <c r="G96" s="332" t="s">
        <v>734</v>
      </c>
      <c r="H96" s="333">
        <v>0</v>
      </c>
      <c r="I96" s="333">
        <v>2750508</v>
      </c>
      <c r="J96" s="333">
        <v>2468054</v>
      </c>
      <c r="K96" s="333">
        <v>2468054</v>
      </c>
      <c r="L96" s="333">
        <v>2468054</v>
      </c>
      <c r="M96" s="333">
        <v>2468052.8883000002</v>
      </c>
      <c r="N96" s="334">
        <v>99.999954956415067</v>
      </c>
      <c r="O96" s="334">
        <v>99.999954956415067</v>
      </c>
    </row>
    <row r="97" spans="1:15" ht="20.399999999999999">
      <c r="A97" s="335"/>
      <c r="B97" s="335"/>
      <c r="C97" s="335" t="s">
        <v>673</v>
      </c>
      <c r="D97" s="335"/>
      <c r="E97" s="335"/>
      <c r="F97" s="335"/>
      <c r="G97" s="336" t="s">
        <v>674</v>
      </c>
      <c r="H97" s="337">
        <v>0</v>
      </c>
      <c r="I97" s="337">
        <v>0</v>
      </c>
      <c r="J97" s="337">
        <v>2117433</v>
      </c>
      <c r="K97" s="337">
        <v>2117433</v>
      </c>
      <c r="L97" s="337">
        <v>2117433</v>
      </c>
      <c r="M97" s="337">
        <v>2117432.1883</v>
      </c>
      <c r="N97" s="338">
        <v>99.99996166584728</v>
      </c>
      <c r="O97" s="338">
        <v>99.99996166584728</v>
      </c>
    </row>
    <row r="98" spans="1:15">
      <c r="A98" s="335"/>
      <c r="B98" s="335"/>
      <c r="C98" s="335" t="s">
        <v>675</v>
      </c>
      <c r="D98" s="335"/>
      <c r="E98" s="335"/>
      <c r="F98" s="335"/>
      <c r="G98" s="336" t="s">
        <v>676</v>
      </c>
      <c r="H98" s="337">
        <v>0</v>
      </c>
      <c r="I98" s="337">
        <v>0</v>
      </c>
      <c r="J98" s="337">
        <v>350621</v>
      </c>
      <c r="K98" s="337">
        <v>350621</v>
      </c>
      <c r="L98" s="337">
        <v>350621</v>
      </c>
      <c r="M98" s="337">
        <v>350620.7</v>
      </c>
      <c r="N98" s="338">
        <v>99.999914437526556</v>
      </c>
      <c r="O98" s="338">
        <v>99.999914437526556</v>
      </c>
    </row>
    <row r="99" spans="1:15" ht="20.399999999999999">
      <c r="A99" s="331"/>
      <c r="B99" s="331" t="s">
        <v>706</v>
      </c>
      <c r="C99" s="331"/>
      <c r="D99" s="331"/>
      <c r="E99" s="331"/>
      <c r="F99" s="331"/>
      <c r="G99" s="332" t="s">
        <v>745</v>
      </c>
      <c r="H99" s="333">
        <v>0</v>
      </c>
      <c r="I99" s="333">
        <v>36813</v>
      </c>
      <c r="J99" s="333">
        <v>36813</v>
      </c>
      <c r="K99" s="333">
        <v>36813</v>
      </c>
      <c r="L99" s="333">
        <v>36813</v>
      </c>
      <c r="M99" s="333">
        <v>36802.712599999999</v>
      </c>
      <c r="N99" s="334">
        <v>99.972054980577511</v>
      </c>
      <c r="O99" s="334">
        <v>99.972054980577511</v>
      </c>
    </row>
    <row r="100" spans="1:15" ht="20.399999999999999">
      <c r="A100" s="335"/>
      <c r="B100" s="335"/>
      <c r="C100" s="335" t="s">
        <v>673</v>
      </c>
      <c r="D100" s="335"/>
      <c r="E100" s="335"/>
      <c r="F100" s="335"/>
      <c r="G100" s="336" t="s">
        <v>674</v>
      </c>
      <c r="H100" s="337">
        <v>0</v>
      </c>
      <c r="I100" s="337">
        <v>0</v>
      </c>
      <c r="J100" s="337">
        <v>4182</v>
      </c>
      <c r="K100" s="337">
        <v>4182</v>
      </c>
      <c r="L100" s="337">
        <v>4182</v>
      </c>
      <c r="M100" s="337">
        <v>4182</v>
      </c>
      <c r="N100" s="338">
        <v>100</v>
      </c>
      <c r="O100" s="338">
        <v>100</v>
      </c>
    </row>
    <row r="101" spans="1:15">
      <c r="A101" s="335"/>
      <c r="B101" s="335"/>
      <c r="C101" s="335" t="s">
        <v>675</v>
      </c>
      <c r="D101" s="335"/>
      <c r="E101" s="335"/>
      <c r="F101" s="335"/>
      <c r="G101" s="336" t="s">
        <v>676</v>
      </c>
      <c r="H101" s="337">
        <v>0</v>
      </c>
      <c r="I101" s="337">
        <v>0</v>
      </c>
      <c r="J101" s="337">
        <v>32631</v>
      </c>
      <c r="K101" s="337">
        <v>32631</v>
      </c>
      <c r="L101" s="337">
        <v>32631</v>
      </c>
      <c r="M101" s="337">
        <v>32620.712599999999</v>
      </c>
      <c r="N101" s="338">
        <v>99.968473537433724</v>
      </c>
      <c r="O101" s="338">
        <v>99.968473537433724</v>
      </c>
    </row>
    <row r="102" spans="1:15">
      <c r="A102" s="331"/>
      <c r="B102" s="331" t="s">
        <v>722</v>
      </c>
      <c r="C102" s="331"/>
      <c r="D102" s="331"/>
      <c r="E102" s="331"/>
      <c r="F102" s="331"/>
      <c r="G102" s="332" t="s">
        <v>746</v>
      </c>
      <c r="H102" s="333">
        <v>0</v>
      </c>
      <c r="I102" s="333">
        <v>563</v>
      </c>
      <c r="J102" s="333">
        <v>563</v>
      </c>
      <c r="K102" s="333">
        <v>563</v>
      </c>
      <c r="L102" s="333">
        <v>563</v>
      </c>
      <c r="M102" s="333">
        <v>562.79999999999995</v>
      </c>
      <c r="N102" s="334">
        <v>99.964476021314368</v>
      </c>
      <c r="O102" s="334">
        <v>99.964476021314368</v>
      </c>
    </row>
    <row r="103" spans="1:15" ht="20.399999999999999">
      <c r="A103" s="331"/>
      <c r="B103" s="331" t="s">
        <v>723</v>
      </c>
      <c r="C103" s="331"/>
      <c r="D103" s="331"/>
      <c r="E103" s="331"/>
      <c r="F103" s="331"/>
      <c r="G103" s="332" t="s">
        <v>747</v>
      </c>
      <c r="H103" s="333">
        <v>0</v>
      </c>
      <c r="I103" s="333">
        <v>5478040</v>
      </c>
      <c r="J103" s="333">
        <v>5385540</v>
      </c>
      <c r="K103" s="333">
        <v>5385540</v>
      </c>
      <c r="L103" s="333">
        <v>5385540</v>
      </c>
      <c r="M103" s="333">
        <v>4741520.4574999996</v>
      </c>
      <c r="N103" s="334">
        <v>88.041690480434639</v>
      </c>
      <c r="O103" s="334">
        <v>88.041690480434639</v>
      </c>
    </row>
    <row r="104" spans="1:15">
      <c r="A104" s="335"/>
      <c r="B104" s="335"/>
      <c r="C104" s="335" t="s">
        <v>675</v>
      </c>
      <c r="D104" s="335"/>
      <c r="E104" s="335"/>
      <c r="F104" s="335"/>
      <c r="G104" s="336" t="s">
        <v>676</v>
      </c>
      <c r="H104" s="337">
        <v>0</v>
      </c>
      <c r="I104" s="337">
        <v>0</v>
      </c>
      <c r="J104" s="337">
        <v>5385540</v>
      </c>
      <c r="K104" s="337">
        <v>5385540</v>
      </c>
      <c r="L104" s="337">
        <v>5385540</v>
      </c>
      <c r="M104" s="337">
        <v>4741520.4574999996</v>
      </c>
      <c r="N104" s="338">
        <v>88.041690480434639</v>
      </c>
      <c r="O104" s="338">
        <v>88.041690480434639</v>
      </c>
    </row>
    <row r="105" spans="1:15" ht="51">
      <c r="A105" s="331"/>
      <c r="B105" s="331" t="s">
        <v>703</v>
      </c>
      <c r="C105" s="331"/>
      <c r="D105" s="331"/>
      <c r="E105" s="331"/>
      <c r="F105" s="331"/>
      <c r="G105" s="332" t="s">
        <v>704</v>
      </c>
      <c r="H105" s="333">
        <v>0</v>
      </c>
      <c r="I105" s="333">
        <v>248879</v>
      </c>
      <c r="J105" s="333">
        <v>248879</v>
      </c>
      <c r="K105" s="333">
        <v>248879</v>
      </c>
      <c r="L105" s="333">
        <v>248879</v>
      </c>
      <c r="M105" s="333">
        <v>228300.37549999999</v>
      </c>
      <c r="N105" s="334">
        <v>91.731474129998915</v>
      </c>
      <c r="O105" s="334">
        <v>91.731474129998915</v>
      </c>
    </row>
    <row r="106" spans="1:15" ht="40.799999999999997">
      <c r="A106" s="331"/>
      <c r="B106" s="331" t="s">
        <v>688</v>
      </c>
      <c r="C106" s="331"/>
      <c r="D106" s="331"/>
      <c r="E106" s="331"/>
      <c r="F106" s="331"/>
      <c r="G106" s="332" t="s">
        <v>748</v>
      </c>
      <c r="H106" s="333">
        <v>0</v>
      </c>
      <c r="I106" s="333">
        <v>1360646</v>
      </c>
      <c r="J106" s="333">
        <v>1360646</v>
      </c>
      <c r="K106" s="333">
        <v>1360646</v>
      </c>
      <c r="L106" s="333">
        <v>1360646</v>
      </c>
      <c r="M106" s="333">
        <v>1321317.2172000001</v>
      </c>
      <c r="N106" s="334">
        <v>97.109550698712226</v>
      </c>
      <c r="O106" s="334">
        <v>97.109550698712226</v>
      </c>
    </row>
    <row r="107" spans="1:15">
      <c r="A107" s="335"/>
      <c r="B107" s="335"/>
      <c r="C107" s="335" t="s">
        <v>675</v>
      </c>
      <c r="D107" s="335"/>
      <c r="E107" s="335"/>
      <c r="F107" s="335"/>
      <c r="G107" s="336" t="s">
        <v>676</v>
      </c>
      <c r="H107" s="337">
        <v>0</v>
      </c>
      <c r="I107" s="337">
        <v>0</v>
      </c>
      <c r="J107" s="337">
        <v>1360646</v>
      </c>
      <c r="K107" s="337">
        <v>1360646</v>
      </c>
      <c r="L107" s="337">
        <v>1360646</v>
      </c>
      <c r="M107" s="337">
        <v>1321317.2171799999</v>
      </c>
      <c r="N107" s="338">
        <v>97.109550697242327</v>
      </c>
      <c r="O107" s="338">
        <v>97.109550697242327</v>
      </c>
    </row>
    <row r="108" spans="1:15" ht="30.6">
      <c r="A108" s="331"/>
      <c r="B108" s="331" t="s">
        <v>671</v>
      </c>
      <c r="C108" s="331"/>
      <c r="D108" s="331"/>
      <c r="E108" s="331"/>
      <c r="F108" s="331"/>
      <c r="G108" s="332" t="s">
        <v>672</v>
      </c>
      <c r="H108" s="333">
        <v>0</v>
      </c>
      <c r="I108" s="333">
        <v>348178</v>
      </c>
      <c r="J108" s="333">
        <v>348178</v>
      </c>
      <c r="K108" s="333">
        <v>348178</v>
      </c>
      <c r="L108" s="333">
        <v>348178</v>
      </c>
      <c r="M108" s="333">
        <v>348178</v>
      </c>
      <c r="N108" s="334">
        <v>100</v>
      </c>
      <c r="O108" s="334">
        <v>100</v>
      </c>
    </row>
    <row r="109" spans="1:15">
      <c r="A109" s="335"/>
      <c r="B109" s="335"/>
      <c r="C109" s="335" t="s">
        <v>675</v>
      </c>
      <c r="D109" s="335"/>
      <c r="E109" s="335"/>
      <c r="F109" s="335"/>
      <c r="G109" s="336" t="s">
        <v>676</v>
      </c>
      <c r="H109" s="337">
        <v>0</v>
      </c>
      <c r="I109" s="337">
        <v>0</v>
      </c>
      <c r="J109" s="337">
        <v>348178</v>
      </c>
      <c r="K109" s="337">
        <v>348178</v>
      </c>
      <c r="L109" s="337">
        <v>348178</v>
      </c>
      <c r="M109" s="337">
        <v>348178</v>
      </c>
      <c r="N109" s="338">
        <v>100</v>
      </c>
      <c r="O109" s="338">
        <v>100</v>
      </c>
    </row>
    <row r="110" spans="1:15" ht="20.399999999999999">
      <c r="A110" s="331" t="s">
        <v>749</v>
      </c>
      <c r="B110" s="331"/>
      <c r="C110" s="331"/>
      <c r="D110" s="331"/>
      <c r="E110" s="331"/>
      <c r="F110" s="331"/>
      <c r="G110" s="332" t="s">
        <v>750</v>
      </c>
      <c r="H110" s="333">
        <v>0</v>
      </c>
      <c r="I110" s="333">
        <v>2420783</v>
      </c>
      <c r="J110" s="333">
        <v>2420783</v>
      </c>
      <c r="K110" s="333">
        <v>2420783</v>
      </c>
      <c r="L110" s="333">
        <v>2420783</v>
      </c>
      <c r="M110" s="333">
        <v>2420783</v>
      </c>
      <c r="N110" s="334">
        <v>100</v>
      </c>
      <c r="O110" s="334">
        <v>100</v>
      </c>
    </row>
    <row r="111" spans="1:15" ht="20.399999999999999">
      <c r="A111" s="331"/>
      <c r="B111" s="331" t="s">
        <v>563</v>
      </c>
      <c r="C111" s="331"/>
      <c r="D111" s="331"/>
      <c r="E111" s="331"/>
      <c r="F111" s="331"/>
      <c r="G111" s="332" t="s">
        <v>751</v>
      </c>
      <c r="H111" s="333">
        <v>0</v>
      </c>
      <c r="I111" s="333">
        <v>2047298</v>
      </c>
      <c r="J111" s="333">
        <v>2047298</v>
      </c>
      <c r="K111" s="333">
        <v>2047298</v>
      </c>
      <c r="L111" s="333">
        <v>2047298</v>
      </c>
      <c r="M111" s="333">
        <v>2047298</v>
      </c>
      <c r="N111" s="334">
        <v>100</v>
      </c>
      <c r="O111" s="334">
        <v>100</v>
      </c>
    </row>
    <row r="112" spans="1:15" ht="20.399999999999999">
      <c r="A112" s="335"/>
      <c r="B112" s="335"/>
      <c r="C112" s="335" t="s">
        <v>673</v>
      </c>
      <c r="D112" s="335"/>
      <c r="E112" s="335"/>
      <c r="F112" s="335"/>
      <c r="G112" s="336" t="s">
        <v>674</v>
      </c>
      <c r="H112" s="337">
        <v>0</v>
      </c>
      <c r="I112" s="337">
        <v>0</v>
      </c>
      <c r="J112" s="337">
        <v>156390</v>
      </c>
      <c r="K112" s="337">
        <v>156390</v>
      </c>
      <c r="L112" s="337">
        <v>156390</v>
      </c>
      <c r="M112" s="337">
        <v>156390</v>
      </c>
      <c r="N112" s="338">
        <v>100</v>
      </c>
      <c r="O112" s="338">
        <v>100</v>
      </c>
    </row>
    <row r="113" spans="1:15">
      <c r="A113" s="335"/>
      <c r="B113" s="335"/>
      <c r="C113" s="335" t="s">
        <v>675</v>
      </c>
      <c r="D113" s="335"/>
      <c r="E113" s="335"/>
      <c r="F113" s="335"/>
      <c r="G113" s="336" t="s">
        <v>676</v>
      </c>
      <c r="H113" s="337">
        <v>0</v>
      </c>
      <c r="I113" s="337">
        <v>0</v>
      </c>
      <c r="J113" s="337">
        <v>1890908</v>
      </c>
      <c r="K113" s="337">
        <v>1890908</v>
      </c>
      <c r="L113" s="337">
        <v>1890908</v>
      </c>
      <c r="M113" s="337">
        <v>1890908</v>
      </c>
      <c r="N113" s="338">
        <v>100</v>
      </c>
      <c r="O113" s="338">
        <v>100</v>
      </c>
    </row>
    <row r="114" spans="1:15" ht="30.6">
      <c r="A114" s="331"/>
      <c r="B114" s="331" t="s">
        <v>687</v>
      </c>
      <c r="C114" s="331"/>
      <c r="D114" s="331"/>
      <c r="E114" s="331"/>
      <c r="F114" s="331"/>
      <c r="G114" s="332" t="s">
        <v>752</v>
      </c>
      <c r="H114" s="333">
        <v>0</v>
      </c>
      <c r="I114" s="333">
        <v>373485</v>
      </c>
      <c r="J114" s="333">
        <v>373485</v>
      </c>
      <c r="K114" s="333">
        <v>373485</v>
      </c>
      <c r="L114" s="333">
        <v>373485</v>
      </c>
      <c r="M114" s="333">
        <v>373485</v>
      </c>
      <c r="N114" s="334">
        <v>100</v>
      </c>
      <c r="O114" s="334">
        <v>100</v>
      </c>
    </row>
    <row r="115" spans="1:15" ht="20.399999999999999">
      <c r="A115" s="335"/>
      <c r="B115" s="335"/>
      <c r="C115" s="335" t="s">
        <v>673</v>
      </c>
      <c r="D115" s="335"/>
      <c r="E115" s="335"/>
      <c r="F115" s="335"/>
      <c r="G115" s="336" t="s">
        <v>674</v>
      </c>
      <c r="H115" s="337">
        <v>0</v>
      </c>
      <c r="I115" s="337">
        <v>0</v>
      </c>
      <c r="J115" s="337">
        <v>27603</v>
      </c>
      <c r="K115" s="337">
        <v>27603</v>
      </c>
      <c r="L115" s="337">
        <v>27603</v>
      </c>
      <c r="M115" s="337">
        <v>27603</v>
      </c>
      <c r="N115" s="338">
        <v>100</v>
      </c>
      <c r="O115" s="338">
        <v>100</v>
      </c>
    </row>
    <row r="116" spans="1:15">
      <c r="A116" s="335"/>
      <c r="B116" s="335"/>
      <c r="C116" s="335" t="s">
        <v>675</v>
      </c>
      <c r="D116" s="335"/>
      <c r="E116" s="335"/>
      <c r="F116" s="335"/>
      <c r="G116" s="336" t="s">
        <v>676</v>
      </c>
      <c r="H116" s="337">
        <v>0</v>
      </c>
      <c r="I116" s="337">
        <v>0</v>
      </c>
      <c r="J116" s="337">
        <v>345882</v>
      </c>
      <c r="K116" s="337">
        <v>345882</v>
      </c>
      <c r="L116" s="337">
        <v>345882</v>
      </c>
      <c r="M116" s="337">
        <v>345882</v>
      </c>
      <c r="N116" s="338">
        <v>100</v>
      </c>
      <c r="O116" s="338">
        <v>100</v>
      </c>
    </row>
    <row r="117" spans="1:15" ht="20.399999999999999">
      <c r="A117" s="355" t="s">
        <v>589</v>
      </c>
      <c r="B117" s="355"/>
      <c r="C117" s="355"/>
      <c r="D117" s="355"/>
      <c r="E117" s="355"/>
      <c r="F117" s="355"/>
      <c r="G117" s="356" t="s">
        <v>753</v>
      </c>
      <c r="H117" s="357">
        <v>12140103</v>
      </c>
      <c r="I117" s="357">
        <v>14044758</v>
      </c>
      <c r="J117" s="357">
        <v>14039033</v>
      </c>
      <c r="K117" s="357">
        <v>14039033</v>
      </c>
      <c r="L117" s="357">
        <v>14039033</v>
      </c>
      <c r="M117" s="357">
        <v>14039018.176200001</v>
      </c>
      <c r="N117" s="358">
        <v>99.999894410106464</v>
      </c>
      <c r="O117" s="358">
        <v>99.999894410106464</v>
      </c>
    </row>
    <row r="118" spans="1:15" ht="30.6">
      <c r="A118" s="331"/>
      <c r="B118" s="331" t="s">
        <v>489</v>
      </c>
      <c r="C118" s="331"/>
      <c r="D118" s="331"/>
      <c r="E118" s="331"/>
      <c r="F118" s="331"/>
      <c r="G118" s="332" t="s">
        <v>710</v>
      </c>
      <c r="H118" s="333">
        <v>259098</v>
      </c>
      <c r="I118" s="333">
        <v>260984</v>
      </c>
      <c r="J118" s="333">
        <v>260984</v>
      </c>
      <c r="K118" s="333">
        <v>260984</v>
      </c>
      <c r="L118" s="333">
        <v>260984</v>
      </c>
      <c r="M118" s="333">
        <v>260983.05040000001</v>
      </c>
      <c r="N118" s="334">
        <v>99.999636146277169</v>
      </c>
      <c r="O118" s="334">
        <v>99.999636146277169</v>
      </c>
    </row>
    <row r="119" spans="1:15">
      <c r="A119" s="335"/>
      <c r="B119" s="335"/>
      <c r="C119" s="335" t="s">
        <v>675</v>
      </c>
      <c r="D119" s="335"/>
      <c r="E119" s="335"/>
      <c r="F119" s="335"/>
      <c r="G119" s="336" t="s">
        <v>676</v>
      </c>
      <c r="H119" s="337">
        <v>0</v>
      </c>
      <c r="I119" s="337">
        <v>0</v>
      </c>
      <c r="J119" s="337">
        <v>260984</v>
      </c>
      <c r="K119" s="337">
        <v>260984</v>
      </c>
      <c r="L119" s="337">
        <v>260984</v>
      </c>
      <c r="M119" s="337">
        <v>260983.05040000001</v>
      </c>
      <c r="N119" s="338">
        <v>99.999636146277169</v>
      </c>
      <c r="O119" s="338">
        <v>99.999636146277169</v>
      </c>
    </row>
    <row r="120" spans="1:15" ht="20.399999999999999">
      <c r="A120" s="331"/>
      <c r="B120" s="331" t="s">
        <v>557</v>
      </c>
      <c r="C120" s="331"/>
      <c r="D120" s="331"/>
      <c r="E120" s="331"/>
      <c r="F120" s="331"/>
      <c r="G120" s="332" t="s">
        <v>682</v>
      </c>
      <c r="H120" s="333">
        <v>250565</v>
      </c>
      <c r="I120" s="333">
        <v>250565</v>
      </c>
      <c r="J120" s="333">
        <v>250565</v>
      </c>
      <c r="K120" s="333">
        <v>250565</v>
      </c>
      <c r="L120" s="333">
        <v>250565</v>
      </c>
      <c r="M120" s="333">
        <v>250565</v>
      </c>
      <c r="N120" s="334">
        <v>100</v>
      </c>
      <c r="O120" s="334">
        <v>100</v>
      </c>
    </row>
    <row r="121" spans="1:15">
      <c r="A121" s="331"/>
      <c r="B121" s="331" t="s">
        <v>563</v>
      </c>
      <c r="C121" s="331"/>
      <c r="D121" s="331"/>
      <c r="E121" s="331"/>
      <c r="F121" s="331"/>
      <c r="G121" s="332" t="s">
        <v>686</v>
      </c>
      <c r="H121" s="333">
        <v>400098</v>
      </c>
      <c r="I121" s="333">
        <v>455178</v>
      </c>
      <c r="J121" s="333">
        <v>455178</v>
      </c>
      <c r="K121" s="333">
        <v>455178</v>
      </c>
      <c r="L121" s="333">
        <v>455178</v>
      </c>
      <c r="M121" s="333">
        <v>455172.98420000001</v>
      </c>
      <c r="N121" s="334">
        <v>99.998898057463236</v>
      </c>
      <c r="O121" s="334">
        <v>99.998898057463236</v>
      </c>
    </row>
    <row r="122" spans="1:15" ht="20.399999999999999">
      <c r="A122" s="335"/>
      <c r="B122" s="335"/>
      <c r="C122" s="335" t="s">
        <v>673</v>
      </c>
      <c r="D122" s="335"/>
      <c r="E122" s="335"/>
      <c r="F122" s="335"/>
      <c r="G122" s="336" t="s">
        <v>674</v>
      </c>
      <c r="H122" s="337">
        <v>0</v>
      </c>
      <c r="I122" s="337">
        <v>0</v>
      </c>
      <c r="J122" s="337">
        <v>89874</v>
      </c>
      <c r="K122" s="337">
        <v>89874</v>
      </c>
      <c r="L122" s="337">
        <v>89874</v>
      </c>
      <c r="M122" s="337">
        <v>89874</v>
      </c>
      <c r="N122" s="338">
        <v>100</v>
      </c>
      <c r="O122" s="338">
        <v>100</v>
      </c>
    </row>
    <row r="123" spans="1:15">
      <c r="A123" s="335"/>
      <c r="B123" s="335"/>
      <c r="C123" s="335" t="s">
        <v>675</v>
      </c>
      <c r="D123" s="335"/>
      <c r="E123" s="335"/>
      <c r="F123" s="335"/>
      <c r="G123" s="336" t="s">
        <v>676</v>
      </c>
      <c r="H123" s="337">
        <v>0</v>
      </c>
      <c r="I123" s="337">
        <v>0</v>
      </c>
      <c r="J123" s="337">
        <v>365304</v>
      </c>
      <c r="K123" s="337">
        <v>365304</v>
      </c>
      <c r="L123" s="337">
        <v>365304</v>
      </c>
      <c r="M123" s="337">
        <v>365298.9841</v>
      </c>
      <c r="N123" s="338">
        <v>99.998626924424599</v>
      </c>
      <c r="O123" s="338">
        <v>99.998626924424599</v>
      </c>
    </row>
    <row r="124" spans="1:15">
      <c r="A124" s="331"/>
      <c r="B124" s="331" t="s">
        <v>687</v>
      </c>
      <c r="C124" s="331"/>
      <c r="D124" s="331"/>
      <c r="E124" s="331"/>
      <c r="F124" s="331"/>
      <c r="G124" s="332" t="s">
        <v>632</v>
      </c>
      <c r="H124" s="333">
        <v>186261</v>
      </c>
      <c r="I124" s="333">
        <v>186261</v>
      </c>
      <c r="J124" s="333">
        <v>175150</v>
      </c>
      <c r="K124" s="333">
        <v>175150</v>
      </c>
      <c r="L124" s="333">
        <v>175150</v>
      </c>
      <c r="M124" s="333">
        <v>175150</v>
      </c>
      <c r="N124" s="334">
        <v>100</v>
      </c>
      <c r="O124" s="334">
        <v>100</v>
      </c>
    </row>
    <row r="125" spans="1:15" ht="20.399999999999999">
      <c r="A125" s="335"/>
      <c r="B125" s="335"/>
      <c r="C125" s="335" t="s">
        <v>673</v>
      </c>
      <c r="D125" s="335"/>
      <c r="E125" s="335"/>
      <c r="F125" s="335"/>
      <c r="G125" s="336" t="s">
        <v>674</v>
      </c>
      <c r="H125" s="337">
        <v>0</v>
      </c>
      <c r="I125" s="337">
        <v>0</v>
      </c>
      <c r="J125" s="337">
        <v>175150</v>
      </c>
      <c r="K125" s="337">
        <v>175150</v>
      </c>
      <c r="L125" s="337">
        <v>175150</v>
      </c>
      <c r="M125" s="337">
        <v>175150</v>
      </c>
      <c r="N125" s="338">
        <v>100</v>
      </c>
      <c r="O125" s="338">
        <v>100</v>
      </c>
    </row>
    <row r="126" spans="1:15" ht="20.399999999999999">
      <c r="A126" s="331"/>
      <c r="B126" s="331" t="s">
        <v>713</v>
      </c>
      <c r="C126" s="331"/>
      <c r="D126" s="331"/>
      <c r="E126" s="331"/>
      <c r="F126" s="331"/>
      <c r="G126" s="332" t="s">
        <v>714</v>
      </c>
      <c r="H126" s="333">
        <v>136092</v>
      </c>
      <c r="I126" s="333">
        <v>136092</v>
      </c>
      <c r="J126" s="333">
        <v>147203</v>
      </c>
      <c r="K126" s="333">
        <v>147203</v>
      </c>
      <c r="L126" s="333">
        <v>147203</v>
      </c>
      <c r="M126" s="333">
        <v>147203</v>
      </c>
      <c r="N126" s="334">
        <v>100</v>
      </c>
      <c r="O126" s="334">
        <v>100</v>
      </c>
    </row>
    <row r="127" spans="1:15" ht="20.399999999999999">
      <c r="A127" s="335"/>
      <c r="B127" s="335"/>
      <c r="C127" s="335" t="s">
        <v>673</v>
      </c>
      <c r="D127" s="335"/>
      <c r="E127" s="335"/>
      <c r="F127" s="335"/>
      <c r="G127" s="336" t="s">
        <v>674</v>
      </c>
      <c r="H127" s="337">
        <v>0</v>
      </c>
      <c r="I127" s="337">
        <v>0</v>
      </c>
      <c r="J127" s="337">
        <v>147203</v>
      </c>
      <c r="K127" s="337">
        <v>147203</v>
      </c>
      <c r="L127" s="337">
        <v>147203</v>
      </c>
      <c r="M127" s="337">
        <v>147203</v>
      </c>
      <c r="N127" s="338">
        <v>100</v>
      </c>
      <c r="O127" s="338">
        <v>100</v>
      </c>
    </row>
    <row r="128" spans="1:15" ht="30.6">
      <c r="A128" s="331"/>
      <c r="B128" s="331" t="s">
        <v>601</v>
      </c>
      <c r="C128" s="331"/>
      <c r="D128" s="331"/>
      <c r="E128" s="331"/>
      <c r="F128" s="331"/>
      <c r="G128" s="332" t="s">
        <v>715</v>
      </c>
      <c r="H128" s="333">
        <v>2000</v>
      </c>
      <c r="I128" s="333">
        <v>413</v>
      </c>
      <c r="J128" s="333">
        <v>413</v>
      </c>
      <c r="K128" s="333">
        <v>413</v>
      </c>
      <c r="L128" s="333">
        <v>413</v>
      </c>
      <c r="M128" s="333">
        <v>413</v>
      </c>
      <c r="N128" s="334">
        <v>100</v>
      </c>
      <c r="O128" s="334">
        <v>100</v>
      </c>
    </row>
    <row r="129" spans="1:15" ht="20.399999999999999">
      <c r="A129" s="331"/>
      <c r="B129" s="331" t="s">
        <v>716</v>
      </c>
      <c r="C129" s="331"/>
      <c r="D129" s="331"/>
      <c r="E129" s="331"/>
      <c r="F129" s="331"/>
      <c r="G129" s="332" t="s">
        <v>717</v>
      </c>
      <c r="H129" s="333">
        <v>70935</v>
      </c>
      <c r="I129" s="333">
        <v>85935</v>
      </c>
      <c r="J129" s="333">
        <v>85935</v>
      </c>
      <c r="K129" s="333">
        <v>85935</v>
      </c>
      <c r="L129" s="333">
        <v>85935</v>
      </c>
      <c r="M129" s="333">
        <v>85935</v>
      </c>
      <c r="N129" s="334">
        <v>100</v>
      </c>
      <c r="O129" s="334">
        <v>100</v>
      </c>
    </row>
    <row r="130" spans="1:15" ht="20.399999999999999">
      <c r="A130" s="331"/>
      <c r="B130" s="331" t="s">
        <v>718</v>
      </c>
      <c r="C130" s="331"/>
      <c r="D130" s="331"/>
      <c r="E130" s="331"/>
      <c r="F130" s="331"/>
      <c r="G130" s="332" t="s">
        <v>754</v>
      </c>
      <c r="H130" s="333">
        <v>0</v>
      </c>
      <c r="I130" s="333">
        <v>1325098</v>
      </c>
      <c r="J130" s="333">
        <v>1325098</v>
      </c>
      <c r="K130" s="333">
        <v>1325098</v>
      </c>
      <c r="L130" s="333">
        <v>1325098</v>
      </c>
      <c r="M130" s="333">
        <v>1325094.9310000001</v>
      </c>
      <c r="N130" s="334">
        <v>99.999768394488569</v>
      </c>
      <c r="O130" s="334">
        <v>99.999768394488569</v>
      </c>
    </row>
    <row r="131" spans="1:15" ht="20.399999999999999">
      <c r="A131" s="335"/>
      <c r="B131" s="335"/>
      <c r="C131" s="335" t="s">
        <v>673</v>
      </c>
      <c r="D131" s="335"/>
      <c r="E131" s="335"/>
      <c r="F131" s="335"/>
      <c r="G131" s="336" t="s">
        <v>674</v>
      </c>
      <c r="H131" s="337">
        <v>0</v>
      </c>
      <c r="I131" s="337">
        <v>0</v>
      </c>
      <c r="J131" s="337">
        <v>1325098</v>
      </c>
      <c r="K131" s="337">
        <v>1325098</v>
      </c>
      <c r="L131" s="337">
        <v>1325098</v>
      </c>
      <c r="M131" s="337">
        <v>1325094.9310000001</v>
      </c>
      <c r="N131" s="338">
        <v>99.999768394488569</v>
      </c>
      <c r="O131" s="338">
        <v>99.999768394488569</v>
      </c>
    </row>
    <row r="132" spans="1:15" ht="40.799999999999997">
      <c r="A132" s="331"/>
      <c r="B132" s="331" t="s">
        <v>700</v>
      </c>
      <c r="C132" s="331"/>
      <c r="D132" s="331"/>
      <c r="E132" s="331"/>
      <c r="F132" s="331"/>
      <c r="G132" s="332" t="s">
        <v>734</v>
      </c>
      <c r="H132" s="333">
        <v>1604741</v>
      </c>
      <c r="I132" s="333">
        <v>1802450</v>
      </c>
      <c r="J132" s="333">
        <v>1796725</v>
      </c>
      <c r="K132" s="333">
        <v>1796725</v>
      </c>
      <c r="L132" s="333">
        <v>1796725</v>
      </c>
      <c r="M132" s="333">
        <v>1796723.5093</v>
      </c>
      <c r="N132" s="334">
        <v>99.999917032378363</v>
      </c>
      <c r="O132" s="334">
        <v>99.999917032378363</v>
      </c>
    </row>
    <row r="133" spans="1:15" ht="20.399999999999999">
      <c r="A133" s="335"/>
      <c r="B133" s="335"/>
      <c r="C133" s="335" t="s">
        <v>673</v>
      </c>
      <c r="D133" s="335"/>
      <c r="E133" s="335"/>
      <c r="F133" s="335"/>
      <c r="G133" s="336" t="s">
        <v>674</v>
      </c>
      <c r="H133" s="337">
        <v>0</v>
      </c>
      <c r="I133" s="337">
        <v>0</v>
      </c>
      <c r="J133" s="337">
        <v>1559841</v>
      </c>
      <c r="K133" s="337">
        <v>1559841</v>
      </c>
      <c r="L133" s="337">
        <v>1559841</v>
      </c>
      <c r="M133" s="337">
        <v>1559840.1592900001</v>
      </c>
      <c r="N133" s="338">
        <v>99.999946102839971</v>
      </c>
      <c r="O133" s="338">
        <v>99.999946102839971</v>
      </c>
    </row>
    <row r="134" spans="1:15">
      <c r="A134" s="335"/>
      <c r="B134" s="335"/>
      <c r="C134" s="335" t="s">
        <v>675</v>
      </c>
      <c r="D134" s="335"/>
      <c r="E134" s="335"/>
      <c r="F134" s="335"/>
      <c r="G134" s="336" t="s">
        <v>676</v>
      </c>
      <c r="H134" s="337">
        <v>0</v>
      </c>
      <c r="I134" s="337">
        <v>0</v>
      </c>
      <c r="J134" s="337">
        <v>236884</v>
      </c>
      <c r="K134" s="337">
        <v>236884</v>
      </c>
      <c r="L134" s="337">
        <v>236884</v>
      </c>
      <c r="M134" s="337">
        <v>236883.35</v>
      </c>
      <c r="N134" s="338">
        <v>99.999725604093143</v>
      </c>
      <c r="O134" s="338">
        <v>99.999725604093143</v>
      </c>
    </row>
    <row r="135" spans="1:15" ht="20.399999999999999">
      <c r="A135" s="331"/>
      <c r="B135" s="331" t="s">
        <v>720</v>
      </c>
      <c r="C135" s="331"/>
      <c r="D135" s="331"/>
      <c r="E135" s="331"/>
      <c r="F135" s="331"/>
      <c r="G135" s="332" t="s">
        <v>721</v>
      </c>
      <c r="H135" s="333">
        <v>356982</v>
      </c>
      <c r="I135" s="333">
        <v>782423</v>
      </c>
      <c r="J135" s="333">
        <v>782423</v>
      </c>
      <c r="K135" s="333">
        <v>782423</v>
      </c>
      <c r="L135" s="333">
        <v>782423</v>
      </c>
      <c r="M135" s="333">
        <v>782423</v>
      </c>
      <c r="N135" s="334">
        <v>100</v>
      </c>
      <c r="O135" s="334">
        <v>100</v>
      </c>
    </row>
    <row r="136" spans="1:15" ht="20.399999999999999">
      <c r="A136" s="331"/>
      <c r="B136" s="331" t="s">
        <v>706</v>
      </c>
      <c r="C136" s="331"/>
      <c r="D136" s="331"/>
      <c r="E136" s="331"/>
      <c r="F136" s="331"/>
      <c r="G136" s="332" t="s">
        <v>745</v>
      </c>
      <c r="H136" s="333">
        <v>108453</v>
      </c>
      <c r="I136" s="333">
        <v>116810</v>
      </c>
      <c r="J136" s="333">
        <v>116810</v>
      </c>
      <c r="K136" s="333">
        <v>116810</v>
      </c>
      <c r="L136" s="333">
        <v>116810</v>
      </c>
      <c r="M136" s="333">
        <v>116809.92</v>
      </c>
      <c r="N136" s="334">
        <v>99.999931512712948</v>
      </c>
      <c r="O136" s="334">
        <v>99.999931512712948</v>
      </c>
    </row>
    <row r="137" spans="1:15" ht="20.399999999999999">
      <c r="A137" s="335"/>
      <c r="B137" s="335"/>
      <c r="C137" s="335" t="s">
        <v>673</v>
      </c>
      <c r="D137" s="335"/>
      <c r="E137" s="335"/>
      <c r="F137" s="335"/>
      <c r="G137" s="336" t="s">
        <v>674</v>
      </c>
      <c r="H137" s="337">
        <v>0</v>
      </c>
      <c r="I137" s="337">
        <v>0</v>
      </c>
      <c r="J137" s="337">
        <v>11983</v>
      </c>
      <c r="K137" s="337">
        <v>11983</v>
      </c>
      <c r="L137" s="337">
        <v>11983</v>
      </c>
      <c r="M137" s="337">
        <v>11983</v>
      </c>
      <c r="N137" s="338">
        <v>100</v>
      </c>
      <c r="O137" s="338">
        <v>100</v>
      </c>
    </row>
    <row r="138" spans="1:15">
      <c r="A138" s="335"/>
      <c r="B138" s="335"/>
      <c r="C138" s="335" t="s">
        <v>675</v>
      </c>
      <c r="D138" s="335"/>
      <c r="E138" s="335"/>
      <c r="F138" s="335"/>
      <c r="G138" s="336" t="s">
        <v>676</v>
      </c>
      <c r="H138" s="337">
        <v>0</v>
      </c>
      <c r="I138" s="337">
        <v>0</v>
      </c>
      <c r="J138" s="337">
        <v>104827</v>
      </c>
      <c r="K138" s="337">
        <v>104827</v>
      </c>
      <c r="L138" s="337">
        <v>104827</v>
      </c>
      <c r="M138" s="337">
        <v>104826.92</v>
      </c>
      <c r="N138" s="338">
        <v>99.999923683783749</v>
      </c>
      <c r="O138" s="338">
        <v>99.999923683783749</v>
      </c>
    </row>
    <row r="139" spans="1:15">
      <c r="A139" s="331"/>
      <c r="B139" s="331" t="s">
        <v>722</v>
      </c>
      <c r="C139" s="331"/>
      <c r="D139" s="331"/>
      <c r="E139" s="331"/>
      <c r="F139" s="331"/>
      <c r="G139" s="332" t="s">
        <v>746</v>
      </c>
      <c r="H139" s="333">
        <v>1500</v>
      </c>
      <c r="I139" s="333">
        <v>2007</v>
      </c>
      <c r="J139" s="333">
        <v>2007</v>
      </c>
      <c r="K139" s="333">
        <v>2007</v>
      </c>
      <c r="L139" s="333">
        <v>2007</v>
      </c>
      <c r="M139" s="333">
        <v>2006.1179999999999</v>
      </c>
      <c r="N139" s="334">
        <v>99.956053811659189</v>
      </c>
      <c r="O139" s="334">
        <v>99.956053811659189</v>
      </c>
    </row>
    <row r="140" spans="1:15" ht="20.399999999999999">
      <c r="A140" s="331"/>
      <c r="B140" s="331" t="s">
        <v>723</v>
      </c>
      <c r="C140" s="331"/>
      <c r="D140" s="331"/>
      <c r="E140" s="331"/>
      <c r="F140" s="331"/>
      <c r="G140" s="332" t="s">
        <v>712</v>
      </c>
      <c r="H140" s="333">
        <v>5839080</v>
      </c>
      <c r="I140" s="333">
        <v>5839081</v>
      </c>
      <c r="J140" s="333">
        <v>5839081</v>
      </c>
      <c r="K140" s="333">
        <v>5839081</v>
      </c>
      <c r="L140" s="333">
        <v>5839081</v>
      </c>
      <c r="M140" s="333">
        <v>5839078.9156999998</v>
      </c>
      <c r="N140" s="334">
        <v>99.999964304314332</v>
      </c>
      <c r="O140" s="334">
        <v>99.999964304314332</v>
      </c>
    </row>
    <row r="141" spans="1:15">
      <c r="A141" s="335"/>
      <c r="B141" s="335"/>
      <c r="C141" s="335" t="s">
        <v>675</v>
      </c>
      <c r="D141" s="335"/>
      <c r="E141" s="335"/>
      <c r="F141" s="335"/>
      <c r="G141" s="336" t="s">
        <v>676</v>
      </c>
      <c r="H141" s="337">
        <v>0</v>
      </c>
      <c r="I141" s="337">
        <v>0</v>
      </c>
      <c r="J141" s="337">
        <v>5839081</v>
      </c>
      <c r="K141" s="337">
        <v>5839081</v>
      </c>
      <c r="L141" s="337">
        <v>5839081</v>
      </c>
      <c r="M141" s="337">
        <v>5839078.9156999998</v>
      </c>
      <c r="N141" s="338">
        <v>99.999964304314332</v>
      </c>
      <c r="O141" s="338">
        <v>99.999964304314332</v>
      </c>
    </row>
    <row r="142" spans="1:15" ht="51">
      <c r="A142" s="331"/>
      <c r="B142" s="331" t="s">
        <v>703</v>
      </c>
      <c r="C142" s="331"/>
      <c r="D142" s="331"/>
      <c r="E142" s="331"/>
      <c r="F142" s="331"/>
      <c r="G142" s="332" t="s">
        <v>704</v>
      </c>
      <c r="H142" s="333">
        <v>309697</v>
      </c>
      <c r="I142" s="333">
        <v>198398</v>
      </c>
      <c r="J142" s="333">
        <v>198398</v>
      </c>
      <c r="K142" s="333">
        <v>198398</v>
      </c>
      <c r="L142" s="333">
        <v>198398</v>
      </c>
      <c r="M142" s="333">
        <v>198398</v>
      </c>
      <c r="N142" s="334">
        <v>100</v>
      </c>
      <c r="O142" s="334">
        <v>100</v>
      </c>
    </row>
    <row r="143" spans="1:15" ht="40.799999999999997">
      <c r="A143" s="331"/>
      <c r="B143" s="331" t="s">
        <v>688</v>
      </c>
      <c r="C143" s="331"/>
      <c r="D143" s="331"/>
      <c r="E143" s="331"/>
      <c r="F143" s="331"/>
      <c r="G143" s="332" t="s">
        <v>748</v>
      </c>
      <c r="H143" s="333">
        <v>2230960</v>
      </c>
      <c r="I143" s="333">
        <v>2245554</v>
      </c>
      <c r="J143" s="333">
        <v>2245554</v>
      </c>
      <c r="K143" s="333">
        <v>2245554</v>
      </c>
      <c r="L143" s="333">
        <v>2245554</v>
      </c>
      <c r="M143" s="333">
        <v>2245552.7477000002</v>
      </c>
      <c r="N143" s="334">
        <v>99.999944232024703</v>
      </c>
      <c r="O143" s="334">
        <v>99.999944232024703</v>
      </c>
    </row>
    <row r="144" spans="1:15" ht="30.6">
      <c r="A144" s="331"/>
      <c r="B144" s="331" t="s">
        <v>671</v>
      </c>
      <c r="C144" s="331"/>
      <c r="D144" s="331"/>
      <c r="E144" s="331"/>
      <c r="F144" s="331"/>
      <c r="G144" s="332" t="s">
        <v>672</v>
      </c>
      <c r="H144" s="333">
        <v>306308</v>
      </c>
      <c r="I144" s="333">
        <v>299753</v>
      </c>
      <c r="J144" s="333">
        <v>299753</v>
      </c>
      <c r="K144" s="333">
        <v>299753</v>
      </c>
      <c r="L144" s="333">
        <v>299753</v>
      </c>
      <c r="M144" s="333">
        <v>299753</v>
      </c>
      <c r="N144" s="334">
        <v>100</v>
      </c>
      <c r="O144" s="334">
        <v>100</v>
      </c>
    </row>
    <row r="145" spans="1:15" ht="20.399999999999999">
      <c r="A145" s="335"/>
      <c r="B145" s="335"/>
      <c r="C145" s="335" t="s">
        <v>673</v>
      </c>
      <c r="D145" s="335"/>
      <c r="E145" s="335"/>
      <c r="F145" s="335"/>
      <c r="G145" s="336" t="s">
        <v>674</v>
      </c>
      <c r="H145" s="337">
        <v>0</v>
      </c>
      <c r="I145" s="337">
        <v>0</v>
      </c>
      <c r="J145" s="337">
        <v>6850</v>
      </c>
      <c r="K145" s="337">
        <v>6850</v>
      </c>
      <c r="L145" s="337">
        <v>6850</v>
      </c>
      <c r="M145" s="337">
        <v>6850</v>
      </c>
      <c r="N145" s="338">
        <v>100</v>
      </c>
      <c r="O145" s="338">
        <v>100</v>
      </c>
    </row>
    <row r="146" spans="1:15">
      <c r="A146" s="335"/>
      <c r="B146" s="335"/>
      <c r="C146" s="335" t="s">
        <v>675</v>
      </c>
      <c r="D146" s="335"/>
      <c r="E146" s="335"/>
      <c r="F146" s="335"/>
      <c r="G146" s="336" t="s">
        <v>676</v>
      </c>
      <c r="H146" s="337">
        <v>0</v>
      </c>
      <c r="I146" s="337">
        <v>0</v>
      </c>
      <c r="J146" s="337">
        <v>292903</v>
      </c>
      <c r="K146" s="337">
        <v>292903</v>
      </c>
      <c r="L146" s="337">
        <v>292903</v>
      </c>
      <c r="M146" s="337">
        <v>292903</v>
      </c>
      <c r="N146" s="338">
        <v>100</v>
      </c>
      <c r="O146" s="338">
        <v>100</v>
      </c>
    </row>
    <row r="147" spans="1:15" ht="30.6">
      <c r="A147" s="331"/>
      <c r="B147" s="331" t="s">
        <v>677</v>
      </c>
      <c r="C147" s="331"/>
      <c r="D147" s="331"/>
      <c r="E147" s="331"/>
      <c r="F147" s="331"/>
      <c r="G147" s="332" t="s">
        <v>678</v>
      </c>
      <c r="H147" s="333">
        <v>77333</v>
      </c>
      <c r="I147" s="333">
        <v>57756</v>
      </c>
      <c r="J147" s="333">
        <v>57756</v>
      </c>
      <c r="K147" s="333">
        <v>57756</v>
      </c>
      <c r="L147" s="333">
        <v>57756</v>
      </c>
      <c r="M147" s="333">
        <v>57756</v>
      </c>
      <c r="N147" s="334">
        <v>100</v>
      </c>
      <c r="O147" s="334">
        <v>100</v>
      </c>
    </row>
    <row r="148" spans="1:15" ht="20.399999999999999">
      <c r="A148" s="355" t="s">
        <v>755</v>
      </c>
      <c r="B148" s="355"/>
      <c r="C148" s="355"/>
      <c r="D148" s="355"/>
      <c r="E148" s="355"/>
      <c r="F148" s="355"/>
      <c r="G148" s="356" t="s">
        <v>756</v>
      </c>
      <c r="H148" s="357">
        <v>17075385</v>
      </c>
      <c r="I148" s="357">
        <v>11342306</v>
      </c>
      <c r="J148" s="357">
        <v>1</v>
      </c>
      <c r="K148" s="357">
        <v>1</v>
      </c>
      <c r="L148" s="357">
        <v>1</v>
      </c>
      <c r="M148" s="357">
        <v>0</v>
      </c>
      <c r="N148" s="358">
        <v>0</v>
      </c>
      <c r="O148" s="358">
        <v>0</v>
      </c>
    </row>
    <row r="149" spans="1:15" ht="20.399999999999999">
      <c r="A149" s="331"/>
      <c r="B149" s="331" t="s">
        <v>694</v>
      </c>
      <c r="C149" s="331"/>
      <c r="D149" s="331"/>
      <c r="E149" s="331"/>
      <c r="F149" s="331"/>
      <c r="G149" s="340" t="s">
        <v>695</v>
      </c>
      <c r="H149" s="333">
        <v>136900</v>
      </c>
      <c r="I149" s="333">
        <v>1</v>
      </c>
      <c r="J149" s="333">
        <v>1</v>
      </c>
      <c r="K149" s="333">
        <v>1</v>
      </c>
      <c r="L149" s="333">
        <v>1</v>
      </c>
      <c r="M149" s="333">
        <v>0</v>
      </c>
      <c r="N149" s="334">
        <v>0</v>
      </c>
      <c r="O149" s="334">
        <v>0</v>
      </c>
    </row>
    <row r="150" spans="1:15">
      <c r="A150" s="335"/>
      <c r="B150" s="335"/>
      <c r="C150" s="335" t="s">
        <v>675</v>
      </c>
      <c r="D150" s="335"/>
      <c r="E150" s="335"/>
      <c r="F150" s="335"/>
      <c r="G150" s="336" t="s">
        <v>676</v>
      </c>
      <c r="H150" s="337">
        <v>0</v>
      </c>
      <c r="I150" s="337">
        <v>0</v>
      </c>
      <c r="J150" s="337">
        <v>1</v>
      </c>
      <c r="K150" s="337">
        <v>1</v>
      </c>
      <c r="L150" s="337">
        <v>1</v>
      </c>
      <c r="M150" s="337">
        <v>0</v>
      </c>
      <c r="N150" s="338">
        <v>0</v>
      </c>
      <c r="O150" s="338">
        <v>0</v>
      </c>
    </row>
    <row r="151" spans="1:15" ht="20.399999999999999">
      <c r="A151" s="355" t="s">
        <v>757</v>
      </c>
      <c r="B151" s="355"/>
      <c r="C151" s="355"/>
      <c r="D151" s="355"/>
      <c r="E151" s="355"/>
      <c r="F151" s="355"/>
      <c r="G151" s="356" t="s">
        <v>758</v>
      </c>
      <c r="H151" s="357">
        <v>15545982</v>
      </c>
      <c r="I151" s="357">
        <v>5402030</v>
      </c>
      <c r="J151" s="357">
        <v>5109434</v>
      </c>
      <c r="K151" s="357">
        <v>5109434</v>
      </c>
      <c r="L151" s="357">
        <v>5109434</v>
      </c>
      <c r="M151" s="357">
        <v>5109173.0137999998</v>
      </c>
      <c r="N151" s="358">
        <v>99.99489207219429</v>
      </c>
      <c r="O151" s="358">
        <v>99.99489207219429</v>
      </c>
    </row>
    <row r="152" spans="1:15" ht="30.6">
      <c r="A152" s="331"/>
      <c r="B152" s="331" t="s">
        <v>489</v>
      </c>
      <c r="C152" s="331"/>
      <c r="D152" s="331"/>
      <c r="E152" s="331"/>
      <c r="F152" s="331"/>
      <c r="G152" s="332" t="s">
        <v>710</v>
      </c>
      <c r="H152" s="333">
        <v>369839</v>
      </c>
      <c r="I152" s="333">
        <v>101409</v>
      </c>
      <c r="J152" s="333">
        <v>101409</v>
      </c>
      <c r="K152" s="333">
        <v>101409</v>
      </c>
      <c r="L152" s="333">
        <v>101409</v>
      </c>
      <c r="M152" s="333">
        <v>101407.675</v>
      </c>
      <c r="N152" s="334">
        <v>99.99869340985515</v>
      </c>
      <c r="O152" s="334">
        <v>99.99869340985515</v>
      </c>
    </row>
    <row r="153" spans="1:15" ht="20.399999999999999">
      <c r="A153" s="335"/>
      <c r="B153" s="335"/>
      <c r="C153" s="335" t="s">
        <v>673</v>
      </c>
      <c r="D153" s="335"/>
      <c r="E153" s="335"/>
      <c r="F153" s="335"/>
      <c r="G153" s="336" t="s">
        <v>674</v>
      </c>
      <c r="H153" s="337">
        <v>0</v>
      </c>
      <c r="I153" s="337">
        <v>0</v>
      </c>
      <c r="J153" s="337">
        <v>1162</v>
      </c>
      <c r="K153" s="337">
        <v>1162</v>
      </c>
      <c r="L153" s="337">
        <v>1162</v>
      </c>
      <c r="M153" s="337">
        <v>1162</v>
      </c>
      <c r="N153" s="338">
        <v>100</v>
      </c>
      <c r="O153" s="338">
        <v>100</v>
      </c>
    </row>
    <row r="154" spans="1:15">
      <c r="A154" s="335"/>
      <c r="B154" s="335"/>
      <c r="C154" s="335" t="s">
        <v>675</v>
      </c>
      <c r="D154" s="335"/>
      <c r="E154" s="335"/>
      <c r="F154" s="335"/>
      <c r="G154" s="336" t="s">
        <v>676</v>
      </c>
      <c r="H154" s="337">
        <v>0</v>
      </c>
      <c r="I154" s="337">
        <v>0</v>
      </c>
      <c r="J154" s="337">
        <v>100247</v>
      </c>
      <c r="K154" s="337">
        <v>100247</v>
      </c>
      <c r="L154" s="337">
        <v>100247</v>
      </c>
      <c r="M154" s="337">
        <v>100245.675</v>
      </c>
      <c r="N154" s="338">
        <v>99.99867826468622</v>
      </c>
      <c r="O154" s="338">
        <v>99.99867826468622</v>
      </c>
    </row>
    <row r="155" spans="1:15" ht="20.399999999999999">
      <c r="A155" s="331"/>
      <c r="B155" s="331" t="s">
        <v>557</v>
      </c>
      <c r="C155" s="331"/>
      <c r="D155" s="331"/>
      <c r="E155" s="331"/>
      <c r="F155" s="331"/>
      <c r="G155" s="332" t="s">
        <v>682</v>
      </c>
      <c r="H155" s="333">
        <v>264145</v>
      </c>
      <c r="I155" s="333">
        <v>19686</v>
      </c>
      <c r="J155" s="333">
        <v>19686</v>
      </c>
      <c r="K155" s="333">
        <v>19686</v>
      </c>
      <c r="L155" s="333">
        <v>19686</v>
      </c>
      <c r="M155" s="333">
        <v>19686</v>
      </c>
      <c r="N155" s="334">
        <v>100</v>
      </c>
      <c r="O155" s="334">
        <v>100</v>
      </c>
    </row>
    <row r="156" spans="1:15" ht="20.399999999999999">
      <c r="A156" s="335"/>
      <c r="B156" s="335"/>
      <c r="C156" s="335" t="s">
        <v>673</v>
      </c>
      <c r="D156" s="335"/>
      <c r="E156" s="335"/>
      <c r="F156" s="335"/>
      <c r="G156" s="336" t="s">
        <v>674</v>
      </c>
      <c r="H156" s="337">
        <v>0</v>
      </c>
      <c r="I156" s="337">
        <v>0</v>
      </c>
      <c r="J156" s="337">
        <v>19686</v>
      </c>
      <c r="K156" s="337">
        <v>19686</v>
      </c>
      <c r="L156" s="337">
        <v>19686</v>
      </c>
      <c r="M156" s="337">
        <v>19686</v>
      </c>
      <c r="N156" s="338">
        <v>100</v>
      </c>
      <c r="O156" s="338">
        <v>100</v>
      </c>
    </row>
    <row r="157" spans="1:15">
      <c r="A157" s="331"/>
      <c r="B157" s="331" t="s">
        <v>563</v>
      </c>
      <c r="C157" s="331"/>
      <c r="D157" s="331"/>
      <c r="E157" s="331"/>
      <c r="F157" s="331"/>
      <c r="G157" s="332" t="s">
        <v>686</v>
      </c>
      <c r="H157" s="333">
        <v>451671</v>
      </c>
      <c r="I157" s="333">
        <v>220887</v>
      </c>
      <c r="J157" s="333">
        <v>220887</v>
      </c>
      <c r="K157" s="333">
        <v>220887</v>
      </c>
      <c r="L157" s="333">
        <v>220887</v>
      </c>
      <c r="M157" s="333">
        <v>220886.80720000001</v>
      </c>
      <c r="N157" s="334">
        <v>99.999912715551403</v>
      </c>
      <c r="O157" s="334">
        <v>99.999912715551403</v>
      </c>
    </row>
    <row r="158" spans="1:15" ht="20.399999999999999">
      <c r="A158" s="335"/>
      <c r="B158" s="335"/>
      <c r="C158" s="335" t="s">
        <v>673</v>
      </c>
      <c r="D158" s="335"/>
      <c r="E158" s="335"/>
      <c r="F158" s="335"/>
      <c r="G158" s="336" t="s">
        <v>674</v>
      </c>
      <c r="H158" s="337">
        <v>0</v>
      </c>
      <c r="I158" s="337">
        <v>0</v>
      </c>
      <c r="J158" s="337">
        <v>220887</v>
      </c>
      <c r="K158" s="337">
        <v>220887</v>
      </c>
      <c r="L158" s="337">
        <v>220887</v>
      </c>
      <c r="M158" s="337">
        <v>220886.80720000001</v>
      </c>
      <c r="N158" s="338">
        <v>99.999912715551403</v>
      </c>
      <c r="O158" s="338">
        <v>99.999912715551403</v>
      </c>
    </row>
    <row r="159" spans="1:15">
      <c r="A159" s="331"/>
      <c r="B159" s="331" t="s">
        <v>687</v>
      </c>
      <c r="C159" s="331"/>
      <c r="D159" s="331"/>
      <c r="E159" s="331"/>
      <c r="F159" s="331"/>
      <c r="G159" s="332" t="s">
        <v>632</v>
      </c>
      <c r="H159" s="333">
        <v>325190</v>
      </c>
      <c r="I159" s="333">
        <v>123968</v>
      </c>
      <c r="J159" s="333">
        <v>123968</v>
      </c>
      <c r="K159" s="333">
        <v>123968</v>
      </c>
      <c r="L159" s="333">
        <v>123968</v>
      </c>
      <c r="M159" s="333">
        <v>123967.36900000001</v>
      </c>
      <c r="N159" s="334">
        <v>99.999490997676816</v>
      </c>
      <c r="O159" s="334">
        <v>99.999490997676816</v>
      </c>
    </row>
    <row r="160" spans="1:15" ht="20.399999999999999">
      <c r="A160" s="335"/>
      <c r="B160" s="335"/>
      <c r="C160" s="335" t="s">
        <v>673</v>
      </c>
      <c r="D160" s="335"/>
      <c r="E160" s="335"/>
      <c r="F160" s="335"/>
      <c r="G160" s="336" t="s">
        <v>674</v>
      </c>
      <c r="H160" s="337">
        <v>0</v>
      </c>
      <c r="I160" s="337">
        <v>0</v>
      </c>
      <c r="J160" s="337">
        <v>123968</v>
      </c>
      <c r="K160" s="337">
        <v>123968</v>
      </c>
      <c r="L160" s="337">
        <v>123968</v>
      </c>
      <c r="M160" s="337">
        <v>123967.36900000001</v>
      </c>
      <c r="N160" s="338">
        <v>99.999490997676816</v>
      </c>
      <c r="O160" s="338">
        <v>99.999490997676816</v>
      </c>
    </row>
    <row r="161" spans="1:15" ht="20.399999999999999">
      <c r="A161" s="331"/>
      <c r="B161" s="331" t="s">
        <v>713</v>
      </c>
      <c r="C161" s="331"/>
      <c r="D161" s="331"/>
      <c r="E161" s="331"/>
      <c r="F161" s="331"/>
      <c r="G161" s="332" t="s">
        <v>714</v>
      </c>
      <c r="H161" s="333">
        <v>243760</v>
      </c>
      <c r="I161" s="333">
        <v>149085</v>
      </c>
      <c r="J161" s="333">
        <v>149085</v>
      </c>
      <c r="K161" s="333">
        <v>149085</v>
      </c>
      <c r="L161" s="333">
        <v>149085</v>
      </c>
      <c r="M161" s="333">
        <v>149085</v>
      </c>
      <c r="N161" s="334">
        <v>100</v>
      </c>
      <c r="O161" s="334">
        <v>100</v>
      </c>
    </row>
    <row r="162" spans="1:15" ht="20.399999999999999">
      <c r="A162" s="335"/>
      <c r="B162" s="335"/>
      <c r="C162" s="335" t="s">
        <v>673</v>
      </c>
      <c r="D162" s="335"/>
      <c r="E162" s="335"/>
      <c r="F162" s="335"/>
      <c r="G162" s="336" t="s">
        <v>674</v>
      </c>
      <c r="H162" s="337">
        <v>0</v>
      </c>
      <c r="I162" s="337">
        <v>0</v>
      </c>
      <c r="J162" s="337">
        <v>149085</v>
      </c>
      <c r="K162" s="337">
        <v>149085</v>
      </c>
      <c r="L162" s="337">
        <v>149085</v>
      </c>
      <c r="M162" s="337">
        <v>149085</v>
      </c>
      <c r="N162" s="338">
        <v>100</v>
      </c>
      <c r="O162" s="338">
        <v>100</v>
      </c>
    </row>
    <row r="163" spans="1:15" ht="30.6">
      <c r="A163" s="331"/>
      <c r="B163" s="331" t="s">
        <v>601</v>
      </c>
      <c r="C163" s="331"/>
      <c r="D163" s="331"/>
      <c r="E163" s="331"/>
      <c r="F163" s="331"/>
      <c r="G163" s="332" t="s">
        <v>715</v>
      </c>
      <c r="H163" s="333">
        <v>5023</v>
      </c>
      <c r="I163" s="333">
        <v>30529</v>
      </c>
      <c r="J163" s="333">
        <v>30529</v>
      </c>
      <c r="K163" s="333">
        <v>30529</v>
      </c>
      <c r="L163" s="333">
        <v>30529</v>
      </c>
      <c r="M163" s="333">
        <v>30529</v>
      </c>
      <c r="N163" s="334">
        <v>100</v>
      </c>
      <c r="O163" s="334">
        <v>100</v>
      </c>
    </row>
    <row r="164" spans="1:15" ht="20.399999999999999">
      <c r="A164" s="335"/>
      <c r="B164" s="335"/>
      <c r="C164" s="335" t="s">
        <v>673</v>
      </c>
      <c r="D164" s="335"/>
      <c r="E164" s="335"/>
      <c r="F164" s="335"/>
      <c r="G164" s="336" t="s">
        <v>674</v>
      </c>
      <c r="H164" s="337">
        <v>0</v>
      </c>
      <c r="I164" s="337">
        <v>0</v>
      </c>
      <c r="J164" s="337">
        <v>30529</v>
      </c>
      <c r="K164" s="337">
        <v>30529</v>
      </c>
      <c r="L164" s="337">
        <v>30529</v>
      </c>
      <c r="M164" s="337">
        <v>30529</v>
      </c>
      <c r="N164" s="338">
        <v>100</v>
      </c>
      <c r="O164" s="338">
        <v>100</v>
      </c>
    </row>
    <row r="165" spans="1:15" ht="20.399999999999999">
      <c r="A165" s="331"/>
      <c r="B165" s="331" t="s">
        <v>716</v>
      </c>
      <c r="C165" s="331"/>
      <c r="D165" s="331"/>
      <c r="E165" s="331"/>
      <c r="F165" s="331"/>
      <c r="G165" s="332" t="s">
        <v>717</v>
      </c>
      <c r="H165" s="333">
        <v>525342</v>
      </c>
      <c r="I165" s="333">
        <v>39907</v>
      </c>
      <c r="J165" s="333">
        <v>39907</v>
      </c>
      <c r="K165" s="333">
        <v>39907</v>
      </c>
      <c r="L165" s="333">
        <v>39907</v>
      </c>
      <c r="M165" s="333">
        <v>39907</v>
      </c>
      <c r="N165" s="334">
        <v>100</v>
      </c>
      <c r="O165" s="334">
        <v>100</v>
      </c>
    </row>
    <row r="166" spans="1:15" ht="20.399999999999999">
      <c r="A166" s="335"/>
      <c r="B166" s="335"/>
      <c r="C166" s="335" t="s">
        <v>673</v>
      </c>
      <c r="D166" s="335"/>
      <c r="E166" s="335"/>
      <c r="F166" s="335"/>
      <c r="G166" s="336" t="s">
        <v>674</v>
      </c>
      <c r="H166" s="337">
        <v>0</v>
      </c>
      <c r="I166" s="337">
        <v>0</v>
      </c>
      <c r="J166" s="337">
        <v>39907</v>
      </c>
      <c r="K166" s="337">
        <v>39907</v>
      </c>
      <c r="L166" s="337">
        <v>39907</v>
      </c>
      <c r="M166" s="337">
        <v>39907</v>
      </c>
      <c r="N166" s="338">
        <v>100</v>
      </c>
      <c r="O166" s="338">
        <v>100</v>
      </c>
    </row>
    <row r="167" spans="1:15" ht="40.799999999999997">
      <c r="A167" s="331"/>
      <c r="B167" s="331" t="s">
        <v>700</v>
      </c>
      <c r="C167" s="331"/>
      <c r="D167" s="331"/>
      <c r="E167" s="331"/>
      <c r="F167" s="331"/>
      <c r="G167" s="332" t="s">
        <v>734</v>
      </c>
      <c r="H167" s="333">
        <v>5090705</v>
      </c>
      <c r="I167" s="333">
        <v>2273789</v>
      </c>
      <c r="J167" s="333">
        <v>2072493</v>
      </c>
      <c r="K167" s="333">
        <v>2072493</v>
      </c>
      <c r="L167" s="333">
        <v>2072493</v>
      </c>
      <c r="M167" s="333">
        <v>2072478.6838</v>
      </c>
      <c r="N167" s="334">
        <v>99.999309228064945</v>
      </c>
      <c r="O167" s="334">
        <v>99.999309228064945</v>
      </c>
    </row>
    <row r="168" spans="1:15" ht="20.399999999999999">
      <c r="A168" s="335"/>
      <c r="B168" s="335"/>
      <c r="C168" s="335" t="s">
        <v>673</v>
      </c>
      <c r="D168" s="335"/>
      <c r="E168" s="335"/>
      <c r="F168" s="335"/>
      <c r="G168" s="336" t="s">
        <v>674</v>
      </c>
      <c r="H168" s="337">
        <v>0</v>
      </c>
      <c r="I168" s="337">
        <v>0</v>
      </c>
      <c r="J168" s="337">
        <v>2072493</v>
      </c>
      <c r="K168" s="337">
        <v>2072493</v>
      </c>
      <c r="L168" s="337">
        <v>2072493</v>
      </c>
      <c r="M168" s="337">
        <v>2072478.6837800001</v>
      </c>
      <c r="N168" s="338">
        <v>99.999309227099928</v>
      </c>
      <c r="O168" s="338">
        <v>99.999309227099928</v>
      </c>
    </row>
    <row r="169" spans="1:15" ht="20.399999999999999">
      <c r="A169" s="331"/>
      <c r="B169" s="331" t="s">
        <v>706</v>
      </c>
      <c r="C169" s="331"/>
      <c r="D169" s="331"/>
      <c r="E169" s="331"/>
      <c r="F169" s="331"/>
      <c r="G169" s="332" t="s">
        <v>745</v>
      </c>
      <c r="H169" s="333">
        <v>35429</v>
      </c>
      <c r="I169" s="333">
        <v>0</v>
      </c>
      <c r="J169" s="333">
        <v>0</v>
      </c>
      <c r="K169" s="333">
        <v>0</v>
      </c>
      <c r="L169" s="333"/>
      <c r="M169" s="333">
        <v>0</v>
      </c>
      <c r="N169" s="334">
        <v>0</v>
      </c>
      <c r="O169" s="334">
        <v>0</v>
      </c>
    </row>
    <row r="170" spans="1:15">
      <c r="A170" s="331"/>
      <c r="B170" s="331" t="s">
        <v>722</v>
      </c>
      <c r="C170" s="331"/>
      <c r="D170" s="331"/>
      <c r="E170" s="331"/>
      <c r="F170" s="331"/>
      <c r="G170" s="332" t="s">
        <v>746</v>
      </c>
      <c r="H170" s="333">
        <v>563</v>
      </c>
      <c r="I170" s="333">
        <v>0</v>
      </c>
      <c r="J170" s="333">
        <v>0</v>
      </c>
      <c r="K170" s="333">
        <v>0</v>
      </c>
      <c r="L170" s="333"/>
      <c r="M170" s="333">
        <v>0</v>
      </c>
      <c r="N170" s="334">
        <v>0</v>
      </c>
      <c r="O170" s="334">
        <v>0</v>
      </c>
    </row>
    <row r="171" spans="1:15" ht="20.399999999999999">
      <c r="A171" s="331"/>
      <c r="B171" s="331" t="s">
        <v>723</v>
      </c>
      <c r="C171" s="331"/>
      <c r="D171" s="331"/>
      <c r="E171" s="331"/>
      <c r="F171" s="331"/>
      <c r="G171" s="332" t="s">
        <v>759</v>
      </c>
      <c r="H171" s="333">
        <v>6659040</v>
      </c>
      <c r="I171" s="333">
        <v>1534340</v>
      </c>
      <c r="J171" s="333">
        <v>1441840</v>
      </c>
      <c r="K171" s="333">
        <v>1441840</v>
      </c>
      <c r="L171" s="333">
        <v>1441840</v>
      </c>
      <c r="M171" s="333">
        <v>1441839.4996</v>
      </c>
      <c r="N171" s="334">
        <v>99.999965294346111</v>
      </c>
      <c r="O171" s="334">
        <v>99.999965294346111</v>
      </c>
    </row>
    <row r="172" spans="1:15" ht="20.399999999999999">
      <c r="A172" s="335"/>
      <c r="B172" s="335"/>
      <c r="C172" s="335" t="s">
        <v>673</v>
      </c>
      <c r="D172" s="335"/>
      <c r="E172" s="335"/>
      <c r="F172" s="335"/>
      <c r="G172" s="336" t="s">
        <v>674</v>
      </c>
      <c r="H172" s="337">
        <v>0</v>
      </c>
      <c r="I172" s="337">
        <v>0</v>
      </c>
      <c r="J172" s="337">
        <v>203340</v>
      </c>
      <c r="K172" s="337">
        <v>203340</v>
      </c>
      <c r="L172" s="337">
        <v>203340</v>
      </c>
      <c r="M172" s="337">
        <v>203339.5</v>
      </c>
      <c r="N172" s="338">
        <v>99.999754106422742</v>
      </c>
      <c r="O172" s="338">
        <v>99.999754106422742</v>
      </c>
    </row>
    <row r="173" spans="1:15">
      <c r="A173" s="335"/>
      <c r="B173" s="335"/>
      <c r="C173" s="335" t="s">
        <v>675</v>
      </c>
      <c r="D173" s="335"/>
      <c r="E173" s="335"/>
      <c r="F173" s="335"/>
      <c r="G173" s="336" t="s">
        <v>676</v>
      </c>
      <c r="H173" s="337">
        <v>0</v>
      </c>
      <c r="I173" s="337">
        <v>0</v>
      </c>
      <c r="J173" s="337">
        <v>1238500</v>
      </c>
      <c r="K173" s="337">
        <v>1238500</v>
      </c>
      <c r="L173" s="337">
        <v>1238500</v>
      </c>
      <c r="M173" s="337">
        <v>1238499.9996</v>
      </c>
      <c r="N173" s="338">
        <v>99.999999967702863</v>
      </c>
      <c r="O173" s="338">
        <v>99.999999967702863</v>
      </c>
    </row>
    <row r="174" spans="1:15" ht="51">
      <c r="A174" s="331"/>
      <c r="B174" s="331" t="s">
        <v>703</v>
      </c>
      <c r="C174" s="331"/>
      <c r="D174" s="331"/>
      <c r="E174" s="331"/>
      <c r="F174" s="331"/>
      <c r="G174" s="332" t="s">
        <v>704</v>
      </c>
      <c r="H174" s="333">
        <v>197670</v>
      </c>
      <c r="I174" s="333">
        <v>0</v>
      </c>
      <c r="J174" s="333">
        <v>0</v>
      </c>
      <c r="K174" s="333">
        <v>0</v>
      </c>
      <c r="L174" s="333"/>
      <c r="M174" s="333">
        <v>0</v>
      </c>
      <c r="N174" s="334">
        <v>0</v>
      </c>
      <c r="O174" s="334">
        <v>0</v>
      </c>
    </row>
    <row r="175" spans="1:15" ht="40.799999999999997">
      <c r="A175" s="331"/>
      <c r="B175" s="331" t="s">
        <v>688</v>
      </c>
      <c r="C175" s="331"/>
      <c r="D175" s="331"/>
      <c r="E175" s="331"/>
      <c r="F175" s="331"/>
      <c r="G175" s="332" t="s">
        <v>748</v>
      </c>
      <c r="H175" s="333">
        <v>766289</v>
      </c>
      <c r="I175" s="333">
        <v>633750</v>
      </c>
      <c r="J175" s="333">
        <v>633750</v>
      </c>
      <c r="K175" s="333">
        <v>633750</v>
      </c>
      <c r="L175" s="333">
        <v>633750</v>
      </c>
      <c r="M175" s="333">
        <v>633505.97930000001</v>
      </c>
      <c r="N175" s="334">
        <v>99.961495747534514</v>
      </c>
      <c r="O175" s="334">
        <v>99.961495747534514</v>
      </c>
    </row>
    <row r="176" spans="1:15" ht="20.399999999999999">
      <c r="A176" s="335"/>
      <c r="B176" s="335"/>
      <c r="C176" s="335" t="s">
        <v>673</v>
      </c>
      <c r="D176" s="335"/>
      <c r="E176" s="335"/>
      <c r="F176" s="335"/>
      <c r="G176" s="336" t="s">
        <v>674</v>
      </c>
      <c r="H176" s="337">
        <v>0</v>
      </c>
      <c r="I176" s="337">
        <v>0</v>
      </c>
      <c r="J176" s="337">
        <v>633750</v>
      </c>
      <c r="K176" s="337">
        <v>633750</v>
      </c>
      <c r="L176" s="337">
        <v>633750</v>
      </c>
      <c r="M176" s="337">
        <v>633505.97927000001</v>
      </c>
      <c r="N176" s="338">
        <v>99.961495742800793</v>
      </c>
      <c r="O176" s="338">
        <v>99.961495742800793</v>
      </c>
    </row>
    <row r="177" spans="1:15" ht="30.6">
      <c r="A177" s="331"/>
      <c r="B177" s="331" t="s">
        <v>690</v>
      </c>
      <c r="C177" s="331"/>
      <c r="D177" s="331"/>
      <c r="E177" s="331"/>
      <c r="F177" s="331"/>
      <c r="G177" s="332" t="s">
        <v>691</v>
      </c>
      <c r="H177" s="333">
        <v>380</v>
      </c>
      <c r="I177" s="333">
        <v>0</v>
      </c>
      <c r="J177" s="333">
        <v>0</v>
      </c>
      <c r="K177" s="333">
        <v>0</v>
      </c>
      <c r="L177" s="333"/>
      <c r="M177" s="333">
        <v>0</v>
      </c>
      <c r="N177" s="334">
        <v>0</v>
      </c>
      <c r="O177" s="334">
        <v>0</v>
      </c>
    </row>
    <row r="178" spans="1:15" ht="30.6">
      <c r="A178" s="331"/>
      <c r="B178" s="331" t="s">
        <v>671</v>
      </c>
      <c r="C178" s="331"/>
      <c r="D178" s="331"/>
      <c r="E178" s="331"/>
      <c r="F178" s="331"/>
      <c r="G178" s="332" t="s">
        <v>672</v>
      </c>
      <c r="H178" s="333">
        <v>599542</v>
      </c>
      <c r="I178" s="333">
        <v>263286</v>
      </c>
      <c r="J178" s="333">
        <v>263286</v>
      </c>
      <c r="K178" s="333">
        <v>263286</v>
      </c>
      <c r="L178" s="333">
        <v>263286</v>
      </c>
      <c r="M178" s="333">
        <v>263286</v>
      </c>
      <c r="N178" s="334">
        <v>100</v>
      </c>
      <c r="O178" s="334">
        <v>100</v>
      </c>
    </row>
    <row r="179" spans="1:15" ht="20.399999999999999">
      <c r="A179" s="335"/>
      <c r="B179" s="335"/>
      <c r="C179" s="335" t="s">
        <v>673</v>
      </c>
      <c r="D179" s="335"/>
      <c r="E179" s="335"/>
      <c r="F179" s="335"/>
      <c r="G179" s="336" t="s">
        <v>674</v>
      </c>
      <c r="H179" s="337">
        <v>0</v>
      </c>
      <c r="I179" s="337">
        <v>0</v>
      </c>
      <c r="J179" s="337">
        <v>263286</v>
      </c>
      <c r="K179" s="337">
        <v>263286</v>
      </c>
      <c r="L179" s="337">
        <v>263286</v>
      </c>
      <c r="M179" s="337">
        <v>263286</v>
      </c>
      <c r="N179" s="338">
        <v>100</v>
      </c>
      <c r="O179" s="338">
        <v>100</v>
      </c>
    </row>
    <row r="180" spans="1:15" ht="30.6">
      <c r="A180" s="331"/>
      <c r="B180" s="331" t="s">
        <v>677</v>
      </c>
      <c r="C180" s="331"/>
      <c r="D180" s="331"/>
      <c r="E180" s="331"/>
      <c r="F180" s="331"/>
      <c r="G180" s="332" t="s">
        <v>678</v>
      </c>
      <c r="H180" s="333">
        <v>11394</v>
      </c>
      <c r="I180" s="333">
        <v>11394</v>
      </c>
      <c r="J180" s="333">
        <v>11394</v>
      </c>
      <c r="K180" s="333">
        <v>11394</v>
      </c>
      <c r="L180" s="333">
        <v>11394</v>
      </c>
      <c r="M180" s="333">
        <v>11394</v>
      </c>
      <c r="N180" s="334">
        <v>100</v>
      </c>
      <c r="O180" s="334">
        <v>100</v>
      </c>
    </row>
    <row r="181" spans="1:15" ht="20.399999999999999">
      <c r="A181" s="335"/>
      <c r="B181" s="335"/>
      <c r="C181" s="335" t="s">
        <v>673</v>
      </c>
      <c r="D181" s="335"/>
      <c r="E181" s="335"/>
      <c r="F181" s="335"/>
      <c r="G181" s="336" t="s">
        <v>674</v>
      </c>
      <c r="H181" s="337">
        <v>0</v>
      </c>
      <c r="I181" s="337">
        <v>0</v>
      </c>
      <c r="J181" s="337">
        <v>11394</v>
      </c>
      <c r="K181" s="337">
        <v>11394</v>
      </c>
      <c r="L181" s="337">
        <v>11394</v>
      </c>
      <c r="M181" s="337">
        <v>11394</v>
      </c>
      <c r="N181" s="338">
        <v>100</v>
      </c>
      <c r="O181" s="338">
        <v>100</v>
      </c>
    </row>
    <row r="182" spans="1:15" ht="91.8">
      <c r="A182" s="331"/>
      <c r="B182" s="331" t="s">
        <v>575</v>
      </c>
      <c r="C182" s="331"/>
      <c r="D182" s="331"/>
      <c r="E182" s="331"/>
      <c r="F182" s="331"/>
      <c r="G182" s="332" t="s">
        <v>639</v>
      </c>
      <c r="H182" s="333">
        <v>0</v>
      </c>
      <c r="I182" s="333">
        <v>0</v>
      </c>
      <c r="J182" s="333">
        <v>1200</v>
      </c>
      <c r="K182" s="333">
        <v>1200</v>
      </c>
      <c r="L182" s="333">
        <v>1200</v>
      </c>
      <c r="M182" s="333">
        <v>1200</v>
      </c>
      <c r="N182" s="334">
        <v>100</v>
      </c>
      <c r="O182" s="334">
        <v>100</v>
      </c>
    </row>
    <row r="183" spans="1:15">
      <c r="A183" s="355" t="s">
        <v>760</v>
      </c>
      <c r="B183" s="355"/>
      <c r="C183" s="355"/>
      <c r="D183" s="355"/>
      <c r="E183" s="355"/>
      <c r="F183" s="355"/>
      <c r="G183" s="356" t="s">
        <v>761</v>
      </c>
      <c r="H183" s="357">
        <v>0</v>
      </c>
      <c r="I183" s="357">
        <v>14127240</v>
      </c>
      <c r="J183" s="357">
        <v>14127240</v>
      </c>
      <c r="K183" s="357">
        <v>14127240</v>
      </c>
      <c r="L183" s="357">
        <v>14127240</v>
      </c>
      <c r="M183" s="357">
        <v>14127228.977299999</v>
      </c>
      <c r="N183" s="358">
        <v>99.999921975559275</v>
      </c>
      <c r="O183" s="358">
        <v>99.999921975559275</v>
      </c>
    </row>
    <row r="184" spans="1:15" ht="30.6">
      <c r="A184" s="331"/>
      <c r="B184" s="331" t="s">
        <v>489</v>
      </c>
      <c r="C184" s="331"/>
      <c r="D184" s="331"/>
      <c r="E184" s="331"/>
      <c r="F184" s="331"/>
      <c r="G184" s="332" t="s">
        <v>743</v>
      </c>
      <c r="H184" s="333">
        <v>0</v>
      </c>
      <c r="I184" s="333">
        <v>217612</v>
      </c>
      <c r="J184" s="333">
        <v>217612</v>
      </c>
      <c r="K184" s="333">
        <v>217612</v>
      </c>
      <c r="L184" s="333">
        <v>217612</v>
      </c>
      <c r="M184" s="333">
        <v>217607.09520000001</v>
      </c>
      <c r="N184" s="334">
        <v>99.997746080179411</v>
      </c>
      <c r="O184" s="334">
        <v>99.997746080179411</v>
      </c>
    </row>
    <row r="185" spans="1:15" ht="20.399999999999999">
      <c r="A185" s="335"/>
      <c r="B185" s="335"/>
      <c r="C185" s="335" t="s">
        <v>673</v>
      </c>
      <c r="D185" s="335"/>
      <c r="E185" s="335"/>
      <c r="F185" s="335"/>
      <c r="G185" s="336" t="s">
        <v>674</v>
      </c>
      <c r="H185" s="337">
        <v>0</v>
      </c>
      <c r="I185" s="337">
        <v>0</v>
      </c>
      <c r="J185" s="337">
        <v>59092</v>
      </c>
      <c r="K185" s="337">
        <v>59092</v>
      </c>
      <c r="L185" s="337">
        <v>59092</v>
      </c>
      <c r="M185" s="337">
        <v>59090.512999999999</v>
      </c>
      <c r="N185" s="338">
        <v>99.997483584918427</v>
      </c>
      <c r="O185" s="338">
        <v>99.997483584918427</v>
      </c>
    </row>
    <row r="186" spans="1:15">
      <c r="A186" s="335"/>
      <c r="B186" s="335"/>
      <c r="C186" s="335" t="s">
        <v>675</v>
      </c>
      <c r="D186" s="335"/>
      <c r="E186" s="335"/>
      <c r="F186" s="335"/>
      <c r="G186" s="336" t="s">
        <v>676</v>
      </c>
      <c r="H186" s="337">
        <v>0</v>
      </c>
      <c r="I186" s="337">
        <v>0</v>
      </c>
      <c r="J186" s="337">
        <v>158520</v>
      </c>
      <c r="K186" s="337">
        <v>158520</v>
      </c>
      <c r="L186" s="337">
        <v>158520</v>
      </c>
      <c r="M186" s="337">
        <v>158516.5822</v>
      </c>
      <c r="N186" s="338">
        <v>99.997843931365125</v>
      </c>
      <c r="O186" s="338">
        <v>99.997843931365125</v>
      </c>
    </row>
    <row r="187" spans="1:15" ht="20.399999999999999">
      <c r="A187" s="331"/>
      <c r="B187" s="331" t="s">
        <v>557</v>
      </c>
      <c r="C187" s="331"/>
      <c r="D187" s="331"/>
      <c r="E187" s="331"/>
      <c r="F187" s="331"/>
      <c r="G187" s="332" t="s">
        <v>711</v>
      </c>
      <c r="H187" s="333">
        <v>0</v>
      </c>
      <c r="I187" s="333">
        <v>2300</v>
      </c>
      <c r="J187" s="333">
        <v>2300</v>
      </c>
      <c r="K187" s="333">
        <v>2300</v>
      </c>
      <c r="L187" s="333">
        <v>2300</v>
      </c>
      <c r="M187" s="333">
        <v>2300</v>
      </c>
      <c r="N187" s="334">
        <v>100</v>
      </c>
      <c r="O187" s="334">
        <v>100</v>
      </c>
    </row>
    <row r="188" spans="1:15" ht="20.399999999999999">
      <c r="A188" s="331"/>
      <c r="B188" s="331" t="s">
        <v>597</v>
      </c>
      <c r="C188" s="331"/>
      <c r="D188" s="331"/>
      <c r="E188" s="331"/>
      <c r="F188" s="331"/>
      <c r="G188" s="332" t="s">
        <v>712</v>
      </c>
      <c r="H188" s="333">
        <v>0</v>
      </c>
      <c r="I188" s="333">
        <v>7677556</v>
      </c>
      <c r="J188" s="333">
        <v>7677556</v>
      </c>
      <c r="K188" s="333">
        <v>7677556</v>
      </c>
      <c r="L188" s="333">
        <v>7677556</v>
      </c>
      <c r="M188" s="333">
        <v>7677555.3449999997</v>
      </c>
      <c r="N188" s="334">
        <v>99.999991468639237</v>
      </c>
      <c r="O188" s="334">
        <v>99.999991468639237</v>
      </c>
    </row>
    <row r="189" spans="1:15" ht="20.399999999999999">
      <c r="A189" s="335"/>
      <c r="B189" s="335"/>
      <c r="C189" s="335" t="s">
        <v>673</v>
      </c>
      <c r="D189" s="335"/>
      <c r="E189" s="335"/>
      <c r="F189" s="335"/>
      <c r="G189" s="336" t="s">
        <v>674</v>
      </c>
      <c r="H189" s="337">
        <v>0</v>
      </c>
      <c r="I189" s="337">
        <v>0</v>
      </c>
      <c r="J189" s="337">
        <v>797613</v>
      </c>
      <c r="K189" s="337">
        <v>797613</v>
      </c>
      <c r="L189" s="337">
        <v>797613</v>
      </c>
      <c r="M189" s="337">
        <v>797612.54500000004</v>
      </c>
      <c r="N189" s="338">
        <v>99.999942954791365</v>
      </c>
      <c r="O189" s="338">
        <v>99.999942954791365</v>
      </c>
    </row>
    <row r="190" spans="1:15">
      <c r="A190" s="335"/>
      <c r="B190" s="335"/>
      <c r="C190" s="335" t="s">
        <v>675</v>
      </c>
      <c r="D190" s="335"/>
      <c r="E190" s="335"/>
      <c r="F190" s="335"/>
      <c r="G190" s="336" t="s">
        <v>676</v>
      </c>
      <c r="H190" s="337">
        <v>0</v>
      </c>
      <c r="I190" s="337">
        <v>0</v>
      </c>
      <c r="J190" s="337">
        <v>6879943</v>
      </c>
      <c r="K190" s="337">
        <v>6879943</v>
      </c>
      <c r="L190" s="337">
        <v>6879943</v>
      </c>
      <c r="M190" s="337">
        <v>6879942.7999999998</v>
      </c>
      <c r="N190" s="338">
        <v>99.999997092999166</v>
      </c>
      <c r="O190" s="338">
        <v>99.999997092999166</v>
      </c>
    </row>
    <row r="191" spans="1:15" ht="20.399999999999999">
      <c r="A191" s="331"/>
      <c r="B191" s="331" t="s">
        <v>561</v>
      </c>
      <c r="C191" s="331"/>
      <c r="D191" s="331"/>
      <c r="E191" s="331"/>
      <c r="F191" s="331"/>
      <c r="G191" s="332" t="s">
        <v>682</v>
      </c>
      <c r="H191" s="333">
        <v>0</v>
      </c>
      <c r="I191" s="333">
        <v>193588</v>
      </c>
      <c r="J191" s="333">
        <v>193588</v>
      </c>
      <c r="K191" s="333">
        <v>193588</v>
      </c>
      <c r="L191" s="333">
        <v>193588</v>
      </c>
      <c r="M191" s="333">
        <v>193587.9981</v>
      </c>
      <c r="N191" s="334">
        <v>99.999999018534197</v>
      </c>
      <c r="O191" s="334">
        <v>99.999999018534197</v>
      </c>
    </row>
    <row r="192" spans="1:15" ht="20.399999999999999">
      <c r="A192" s="335"/>
      <c r="B192" s="335"/>
      <c r="C192" s="335" t="s">
        <v>673</v>
      </c>
      <c r="D192" s="335"/>
      <c r="E192" s="335"/>
      <c r="F192" s="335"/>
      <c r="G192" s="336" t="s">
        <v>674</v>
      </c>
      <c r="H192" s="337">
        <v>0</v>
      </c>
      <c r="I192" s="337">
        <v>0</v>
      </c>
      <c r="J192" s="337">
        <v>318</v>
      </c>
      <c r="K192" s="337">
        <v>318</v>
      </c>
      <c r="L192" s="337">
        <v>318</v>
      </c>
      <c r="M192" s="337">
        <v>318</v>
      </c>
      <c r="N192" s="338">
        <v>100</v>
      </c>
      <c r="O192" s="338">
        <v>100</v>
      </c>
    </row>
    <row r="193" spans="1:15">
      <c r="A193" s="335"/>
      <c r="B193" s="335"/>
      <c r="C193" s="335" t="s">
        <v>675</v>
      </c>
      <c r="D193" s="335"/>
      <c r="E193" s="335"/>
      <c r="F193" s="335"/>
      <c r="G193" s="336" t="s">
        <v>676</v>
      </c>
      <c r="H193" s="337">
        <v>0</v>
      </c>
      <c r="I193" s="337">
        <v>0</v>
      </c>
      <c r="J193" s="337">
        <v>193270</v>
      </c>
      <c r="K193" s="337">
        <v>193270</v>
      </c>
      <c r="L193" s="337">
        <v>193270</v>
      </c>
      <c r="M193" s="337">
        <v>193269.9981</v>
      </c>
      <c r="N193" s="338">
        <v>99.999999016919332</v>
      </c>
      <c r="O193" s="338">
        <v>99.999999016919332</v>
      </c>
    </row>
    <row r="194" spans="1:15">
      <c r="A194" s="331"/>
      <c r="B194" s="331" t="s">
        <v>687</v>
      </c>
      <c r="C194" s="331"/>
      <c r="D194" s="331"/>
      <c r="E194" s="331"/>
      <c r="F194" s="331"/>
      <c r="G194" s="332" t="s">
        <v>632</v>
      </c>
      <c r="H194" s="333">
        <v>0</v>
      </c>
      <c r="I194" s="333">
        <v>174839</v>
      </c>
      <c r="J194" s="333">
        <v>174839</v>
      </c>
      <c r="K194" s="333">
        <v>174839</v>
      </c>
      <c r="L194" s="333">
        <v>174839</v>
      </c>
      <c r="M194" s="333">
        <v>174838</v>
      </c>
      <c r="N194" s="334">
        <v>99.999428045230189</v>
      </c>
      <c r="O194" s="334">
        <v>99.999428045230189</v>
      </c>
    </row>
    <row r="195" spans="1:15" ht="20.399999999999999">
      <c r="A195" s="335"/>
      <c r="B195" s="335"/>
      <c r="C195" s="335" t="s">
        <v>673</v>
      </c>
      <c r="D195" s="335"/>
      <c r="E195" s="335"/>
      <c r="F195" s="335"/>
      <c r="G195" s="336" t="s">
        <v>674</v>
      </c>
      <c r="H195" s="337">
        <v>0</v>
      </c>
      <c r="I195" s="337">
        <v>0</v>
      </c>
      <c r="J195" s="337">
        <v>174839</v>
      </c>
      <c r="K195" s="337">
        <v>174839</v>
      </c>
      <c r="L195" s="337">
        <v>174839</v>
      </c>
      <c r="M195" s="337">
        <v>174838</v>
      </c>
      <c r="N195" s="338">
        <v>99.999428045230189</v>
      </c>
      <c r="O195" s="338">
        <v>99.999428045230189</v>
      </c>
    </row>
    <row r="196" spans="1:15" ht="20.399999999999999">
      <c r="A196" s="331"/>
      <c r="B196" s="331" t="s">
        <v>713</v>
      </c>
      <c r="C196" s="331"/>
      <c r="D196" s="331"/>
      <c r="E196" s="331"/>
      <c r="F196" s="331"/>
      <c r="G196" s="332" t="s">
        <v>714</v>
      </c>
      <c r="H196" s="333">
        <v>0</v>
      </c>
      <c r="I196" s="333">
        <v>53971</v>
      </c>
      <c r="J196" s="333">
        <v>53971</v>
      </c>
      <c r="K196" s="333">
        <v>53971</v>
      </c>
      <c r="L196" s="333">
        <v>53971</v>
      </c>
      <c r="M196" s="333">
        <v>53971</v>
      </c>
      <c r="N196" s="334">
        <v>100</v>
      </c>
      <c r="O196" s="334">
        <v>100</v>
      </c>
    </row>
    <row r="197" spans="1:15" ht="20.399999999999999">
      <c r="A197" s="335"/>
      <c r="B197" s="335"/>
      <c r="C197" s="335" t="s">
        <v>673</v>
      </c>
      <c r="D197" s="335"/>
      <c r="E197" s="335"/>
      <c r="F197" s="335"/>
      <c r="G197" s="336" t="s">
        <v>674</v>
      </c>
      <c r="H197" s="337">
        <v>0</v>
      </c>
      <c r="I197" s="337">
        <v>0</v>
      </c>
      <c r="J197" s="337">
        <v>53971</v>
      </c>
      <c r="K197" s="337">
        <v>53971</v>
      </c>
      <c r="L197" s="337">
        <v>53971</v>
      </c>
      <c r="M197" s="337">
        <v>53971</v>
      </c>
      <c r="N197" s="338">
        <v>100</v>
      </c>
      <c r="O197" s="338">
        <v>100</v>
      </c>
    </row>
    <row r="198" spans="1:15" ht="30.6">
      <c r="A198" s="331"/>
      <c r="B198" s="331" t="s">
        <v>601</v>
      </c>
      <c r="C198" s="331"/>
      <c r="D198" s="331"/>
      <c r="E198" s="331"/>
      <c r="F198" s="331"/>
      <c r="G198" s="332" t="s">
        <v>715</v>
      </c>
      <c r="H198" s="333">
        <v>0</v>
      </c>
      <c r="I198" s="333">
        <v>32269</v>
      </c>
      <c r="J198" s="333">
        <v>32269</v>
      </c>
      <c r="K198" s="333">
        <v>32269</v>
      </c>
      <c r="L198" s="333">
        <v>32269</v>
      </c>
      <c r="M198" s="333">
        <v>32268.557000000001</v>
      </c>
      <c r="N198" s="334">
        <v>99.998627165390928</v>
      </c>
      <c r="O198" s="334">
        <v>99.998627165390928</v>
      </c>
    </row>
    <row r="199" spans="1:15" ht="20.399999999999999">
      <c r="A199" s="331"/>
      <c r="B199" s="331" t="s">
        <v>716</v>
      </c>
      <c r="C199" s="331"/>
      <c r="D199" s="331"/>
      <c r="E199" s="331"/>
      <c r="F199" s="331"/>
      <c r="G199" s="332" t="s">
        <v>717</v>
      </c>
      <c r="H199" s="333">
        <v>0</v>
      </c>
      <c r="I199" s="333">
        <v>47277</v>
      </c>
      <c r="J199" s="333">
        <v>47277</v>
      </c>
      <c r="K199" s="333">
        <v>47277</v>
      </c>
      <c r="L199" s="333">
        <v>47277</v>
      </c>
      <c r="M199" s="333">
        <v>47277</v>
      </c>
      <c r="N199" s="334">
        <v>100</v>
      </c>
      <c r="O199" s="334">
        <v>100</v>
      </c>
    </row>
    <row r="200" spans="1:15">
      <c r="A200" s="335"/>
      <c r="B200" s="335"/>
      <c r="C200" s="335" t="s">
        <v>675</v>
      </c>
      <c r="D200" s="335"/>
      <c r="E200" s="335"/>
      <c r="F200" s="335"/>
      <c r="G200" s="336" t="s">
        <v>676</v>
      </c>
      <c r="H200" s="337">
        <v>0</v>
      </c>
      <c r="I200" s="337">
        <v>0</v>
      </c>
      <c r="J200" s="337">
        <v>47277</v>
      </c>
      <c r="K200" s="337">
        <v>47277</v>
      </c>
      <c r="L200" s="337">
        <v>47277</v>
      </c>
      <c r="M200" s="337">
        <v>47277</v>
      </c>
      <c r="N200" s="338">
        <v>100</v>
      </c>
      <c r="O200" s="338">
        <v>100</v>
      </c>
    </row>
    <row r="201" spans="1:15" ht="30.6">
      <c r="A201" s="331"/>
      <c r="B201" s="331" t="s">
        <v>718</v>
      </c>
      <c r="C201" s="331"/>
      <c r="D201" s="331"/>
      <c r="E201" s="331"/>
      <c r="F201" s="331"/>
      <c r="G201" s="332" t="s">
        <v>719</v>
      </c>
      <c r="H201" s="333">
        <v>0</v>
      </c>
      <c r="I201" s="333">
        <v>214437</v>
      </c>
      <c r="J201" s="333">
        <v>214437</v>
      </c>
      <c r="K201" s="333">
        <v>214437</v>
      </c>
      <c r="L201" s="333">
        <v>214437</v>
      </c>
      <c r="M201" s="333">
        <v>214437</v>
      </c>
      <c r="N201" s="334">
        <v>100</v>
      </c>
      <c r="O201" s="334">
        <v>100</v>
      </c>
    </row>
    <row r="202" spans="1:15" ht="40.799999999999997">
      <c r="A202" s="331"/>
      <c r="B202" s="331" t="s">
        <v>700</v>
      </c>
      <c r="C202" s="331"/>
      <c r="D202" s="331"/>
      <c r="E202" s="331"/>
      <c r="F202" s="331"/>
      <c r="G202" s="332" t="s">
        <v>734</v>
      </c>
      <c r="H202" s="333">
        <v>0</v>
      </c>
      <c r="I202" s="333">
        <v>4263242</v>
      </c>
      <c r="J202" s="333">
        <v>4263242</v>
      </c>
      <c r="K202" s="333">
        <v>4263242</v>
      </c>
      <c r="L202" s="333">
        <v>4263242</v>
      </c>
      <c r="M202" s="333">
        <v>4263240.5821000002</v>
      </c>
      <c r="N202" s="334">
        <v>99.999966741273425</v>
      </c>
      <c r="O202" s="334">
        <v>99.999966741273425</v>
      </c>
    </row>
    <row r="203" spans="1:15" ht="20.399999999999999">
      <c r="A203" s="335"/>
      <c r="B203" s="335"/>
      <c r="C203" s="335" t="s">
        <v>673</v>
      </c>
      <c r="D203" s="335"/>
      <c r="E203" s="335"/>
      <c r="F203" s="335"/>
      <c r="G203" s="336" t="s">
        <v>674</v>
      </c>
      <c r="H203" s="337">
        <v>0</v>
      </c>
      <c r="I203" s="337">
        <v>0</v>
      </c>
      <c r="J203" s="337">
        <v>3699543</v>
      </c>
      <c r="K203" s="337">
        <v>3699543</v>
      </c>
      <c r="L203" s="337">
        <v>3699543</v>
      </c>
      <c r="M203" s="337">
        <v>3699542.2074199999</v>
      </c>
      <c r="N203" s="338">
        <v>99.999978576272795</v>
      </c>
      <c r="O203" s="338">
        <v>99.999978576272795</v>
      </c>
    </row>
    <row r="204" spans="1:15">
      <c r="A204" s="335"/>
      <c r="B204" s="335"/>
      <c r="C204" s="335" t="s">
        <v>675</v>
      </c>
      <c r="D204" s="335"/>
      <c r="E204" s="335"/>
      <c r="F204" s="335"/>
      <c r="G204" s="336" t="s">
        <v>676</v>
      </c>
      <c r="H204" s="337">
        <v>0</v>
      </c>
      <c r="I204" s="337">
        <v>0</v>
      </c>
      <c r="J204" s="337">
        <v>563699</v>
      </c>
      <c r="K204" s="337">
        <v>563699</v>
      </c>
      <c r="L204" s="337">
        <v>563699</v>
      </c>
      <c r="M204" s="337">
        <v>563698.37468999997</v>
      </c>
      <c r="N204" s="338">
        <v>99.999889070230736</v>
      </c>
      <c r="O204" s="338">
        <v>99.999889070230736</v>
      </c>
    </row>
    <row r="205" spans="1:15" ht="20.399999999999999">
      <c r="A205" s="331"/>
      <c r="B205" s="331" t="s">
        <v>706</v>
      </c>
      <c r="C205" s="331"/>
      <c r="D205" s="331"/>
      <c r="E205" s="331"/>
      <c r="F205" s="331"/>
      <c r="G205" s="332" t="s">
        <v>762</v>
      </c>
      <c r="H205" s="333">
        <v>0</v>
      </c>
      <c r="I205" s="333">
        <v>58106</v>
      </c>
      <c r="J205" s="333">
        <v>58106</v>
      </c>
      <c r="K205" s="333">
        <v>58106</v>
      </c>
      <c r="L205" s="333">
        <v>58106</v>
      </c>
      <c r="M205" s="333">
        <v>58105.567999999999</v>
      </c>
      <c r="N205" s="334">
        <v>99.999256531167177</v>
      </c>
      <c r="O205" s="334">
        <v>99.999256531167177</v>
      </c>
    </row>
    <row r="206" spans="1:15" ht="20.399999999999999">
      <c r="A206" s="335"/>
      <c r="B206" s="335"/>
      <c r="C206" s="335" t="s">
        <v>673</v>
      </c>
      <c r="D206" s="335"/>
      <c r="E206" s="335"/>
      <c r="F206" s="335"/>
      <c r="G206" s="336" t="s">
        <v>674</v>
      </c>
      <c r="H206" s="337">
        <v>0</v>
      </c>
      <c r="I206" s="337">
        <v>0</v>
      </c>
      <c r="J206" s="337">
        <v>8715</v>
      </c>
      <c r="K206" s="337">
        <v>8715</v>
      </c>
      <c r="L206" s="337">
        <v>8715</v>
      </c>
      <c r="M206" s="337">
        <v>8715</v>
      </c>
      <c r="N206" s="338">
        <v>100</v>
      </c>
      <c r="O206" s="338">
        <v>100</v>
      </c>
    </row>
    <row r="207" spans="1:15">
      <c r="A207" s="335"/>
      <c r="B207" s="335"/>
      <c r="C207" s="335" t="s">
        <v>675</v>
      </c>
      <c r="D207" s="335"/>
      <c r="E207" s="335"/>
      <c r="F207" s="335"/>
      <c r="G207" s="336" t="s">
        <v>676</v>
      </c>
      <c r="H207" s="337">
        <v>0</v>
      </c>
      <c r="I207" s="337">
        <v>0</v>
      </c>
      <c r="J207" s="337">
        <v>49391</v>
      </c>
      <c r="K207" s="337">
        <v>49391</v>
      </c>
      <c r="L207" s="337">
        <v>49391</v>
      </c>
      <c r="M207" s="337">
        <v>49390.567999999999</v>
      </c>
      <c r="N207" s="338">
        <v>99.999125346723076</v>
      </c>
      <c r="O207" s="338">
        <v>99.999125346723076</v>
      </c>
    </row>
    <row r="208" spans="1:15" ht="40.799999999999997">
      <c r="A208" s="331"/>
      <c r="B208" s="331" t="s">
        <v>688</v>
      </c>
      <c r="C208" s="331"/>
      <c r="D208" s="331"/>
      <c r="E208" s="331"/>
      <c r="F208" s="331"/>
      <c r="G208" s="332" t="s">
        <v>689</v>
      </c>
      <c r="H208" s="333">
        <v>0</v>
      </c>
      <c r="I208" s="333">
        <v>716534</v>
      </c>
      <c r="J208" s="333">
        <v>716534</v>
      </c>
      <c r="K208" s="333">
        <v>716534</v>
      </c>
      <c r="L208" s="333">
        <v>716534</v>
      </c>
      <c r="M208" s="333">
        <v>716531.83189999999</v>
      </c>
      <c r="N208" s="334">
        <v>99.999697418405816</v>
      </c>
      <c r="O208" s="334">
        <v>99.999697418405816</v>
      </c>
    </row>
    <row r="209" spans="1:15">
      <c r="A209" s="335"/>
      <c r="B209" s="335"/>
      <c r="C209" s="335" t="s">
        <v>675</v>
      </c>
      <c r="D209" s="335"/>
      <c r="E209" s="335"/>
      <c r="F209" s="335"/>
      <c r="G209" s="336" t="s">
        <v>676</v>
      </c>
      <c r="H209" s="337">
        <v>0</v>
      </c>
      <c r="I209" s="337">
        <v>0</v>
      </c>
      <c r="J209" s="337">
        <v>716534</v>
      </c>
      <c r="K209" s="337">
        <v>716534</v>
      </c>
      <c r="L209" s="337">
        <v>716534</v>
      </c>
      <c r="M209" s="337">
        <v>716531.83192999999</v>
      </c>
      <c r="N209" s="338">
        <v>99.999697422592646</v>
      </c>
      <c r="O209" s="338">
        <v>99.999697422592646</v>
      </c>
    </row>
    <row r="210" spans="1:15" ht="30.6">
      <c r="A210" s="331"/>
      <c r="B210" s="331" t="s">
        <v>671</v>
      </c>
      <c r="C210" s="331"/>
      <c r="D210" s="331"/>
      <c r="E210" s="331"/>
      <c r="F210" s="331"/>
      <c r="G210" s="332" t="s">
        <v>672</v>
      </c>
      <c r="H210" s="333">
        <v>0</v>
      </c>
      <c r="I210" s="333">
        <v>466735</v>
      </c>
      <c r="J210" s="333">
        <v>466735</v>
      </c>
      <c r="K210" s="333">
        <v>466735</v>
      </c>
      <c r="L210" s="333">
        <v>466735</v>
      </c>
      <c r="M210" s="333">
        <v>466735</v>
      </c>
      <c r="N210" s="334">
        <v>100</v>
      </c>
      <c r="O210" s="334">
        <v>100</v>
      </c>
    </row>
    <row r="211" spans="1:15" ht="20.399999999999999">
      <c r="A211" s="335"/>
      <c r="B211" s="335"/>
      <c r="C211" s="335" t="s">
        <v>673</v>
      </c>
      <c r="D211" s="335"/>
      <c r="E211" s="335"/>
      <c r="F211" s="335"/>
      <c r="G211" s="336" t="s">
        <v>674</v>
      </c>
      <c r="H211" s="337">
        <v>0</v>
      </c>
      <c r="I211" s="337">
        <v>0</v>
      </c>
      <c r="J211" s="337">
        <v>15635</v>
      </c>
      <c r="K211" s="337">
        <v>15635</v>
      </c>
      <c r="L211" s="337">
        <v>15635</v>
      </c>
      <c r="M211" s="337">
        <v>15635</v>
      </c>
      <c r="N211" s="338">
        <v>100</v>
      </c>
      <c r="O211" s="338">
        <v>100</v>
      </c>
    </row>
    <row r="212" spans="1:15">
      <c r="A212" s="335"/>
      <c r="B212" s="335"/>
      <c r="C212" s="335" t="s">
        <v>675</v>
      </c>
      <c r="D212" s="335"/>
      <c r="E212" s="335"/>
      <c r="F212" s="335"/>
      <c r="G212" s="336" t="s">
        <v>676</v>
      </c>
      <c r="H212" s="337">
        <v>0</v>
      </c>
      <c r="I212" s="337">
        <v>0</v>
      </c>
      <c r="J212" s="337">
        <v>451100</v>
      </c>
      <c r="K212" s="337">
        <v>451100</v>
      </c>
      <c r="L212" s="337">
        <v>451100</v>
      </c>
      <c r="M212" s="337">
        <v>451100</v>
      </c>
      <c r="N212" s="338">
        <v>100</v>
      </c>
      <c r="O212" s="338">
        <v>100</v>
      </c>
    </row>
    <row r="213" spans="1:15" ht="30.6">
      <c r="A213" s="331"/>
      <c r="B213" s="331" t="s">
        <v>677</v>
      </c>
      <c r="C213" s="331"/>
      <c r="D213" s="331"/>
      <c r="E213" s="331"/>
      <c r="F213" s="331"/>
      <c r="G213" s="332" t="s">
        <v>678</v>
      </c>
      <c r="H213" s="333">
        <v>0</v>
      </c>
      <c r="I213" s="333">
        <v>8774</v>
      </c>
      <c r="J213" s="333">
        <v>8774</v>
      </c>
      <c r="K213" s="333">
        <v>8774</v>
      </c>
      <c r="L213" s="333">
        <v>8774</v>
      </c>
      <c r="M213" s="333">
        <v>8774</v>
      </c>
      <c r="N213" s="334">
        <v>100</v>
      </c>
      <c r="O213" s="334">
        <v>100</v>
      </c>
    </row>
  </sheetData>
  <mergeCells count="10">
    <mergeCell ref="M7:M8"/>
    <mergeCell ref="N7:N8"/>
    <mergeCell ref="O7:O8"/>
    <mergeCell ref="A9:F9"/>
    <mergeCell ref="A7:F8"/>
    <mergeCell ref="G7:G8"/>
    <mergeCell ref="H7:H8"/>
    <mergeCell ref="I7:I8"/>
    <mergeCell ref="J7:J8"/>
    <mergeCell ref="K7:L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topLeftCell="B43" workbookViewId="0">
      <selection activeCell="L28" sqref="L28"/>
    </sheetView>
  </sheetViews>
  <sheetFormatPr defaultRowHeight="14.4"/>
  <cols>
    <col min="1" max="1" width="49.5546875" customWidth="1"/>
    <col min="2" max="15" width="10.33203125" bestFit="1" customWidth="1"/>
    <col min="16" max="17" width="11.33203125" bestFit="1" customWidth="1"/>
    <col min="18" max="18" width="16" bestFit="1" customWidth="1"/>
  </cols>
  <sheetData>
    <row r="1" spans="1:18">
      <c r="A1" s="830" t="s">
        <v>992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532"/>
      <c r="Q1" s="532"/>
      <c r="R1" s="532"/>
    </row>
    <row r="2" spans="1:18" ht="15" thickBot="1">
      <c r="A2" s="831" t="s">
        <v>993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532"/>
      <c r="R2" s="532"/>
    </row>
    <row r="3" spans="1:18" ht="15" thickBot="1">
      <c r="A3" s="533"/>
      <c r="B3" s="534">
        <v>2004</v>
      </c>
      <c r="C3" s="534">
        <v>2005</v>
      </c>
      <c r="D3" s="535">
        <v>2006</v>
      </c>
      <c r="E3" s="534">
        <v>2007</v>
      </c>
      <c r="F3" s="534">
        <v>2008</v>
      </c>
      <c r="G3" s="534">
        <v>2009</v>
      </c>
      <c r="H3" s="536">
        <v>2010</v>
      </c>
      <c r="I3" s="536">
        <v>2011</v>
      </c>
      <c r="J3" s="536">
        <v>2012</v>
      </c>
      <c r="K3" s="536">
        <v>2013</v>
      </c>
      <c r="L3" s="536">
        <v>2014</v>
      </c>
      <c r="M3" s="537">
        <v>2015</v>
      </c>
      <c r="N3" s="537">
        <v>2016</v>
      </c>
      <c r="O3" s="537">
        <v>2017</v>
      </c>
      <c r="P3" s="537">
        <v>2018</v>
      </c>
      <c r="Q3" s="537">
        <v>2019</v>
      </c>
      <c r="R3" s="538"/>
    </row>
    <row r="4" spans="1:18">
      <c r="A4" s="539" t="s">
        <v>994</v>
      </c>
      <c r="B4" s="540">
        <v>1218922.8</v>
      </c>
      <c r="C4" s="540">
        <v>1408697.8</v>
      </c>
      <c r="D4" s="540">
        <v>1736760</v>
      </c>
      <c r="E4" s="540">
        <v>2092794.4</v>
      </c>
      <c r="F4" s="541">
        <v>2442827.2000000002</v>
      </c>
      <c r="G4" s="540">
        <v>2551402.9</v>
      </c>
      <c r="H4" s="540">
        <v>3197147.8</v>
      </c>
      <c r="I4" s="540">
        <v>3865840.6</v>
      </c>
      <c r="J4" s="542">
        <v>4567661.2</v>
      </c>
      <c r="K4" s="542">
        <v>5474274</v>
      </c>
      <c r="L4" s="542">
        <v>6332253</v>
      </c>
      <c r="M4" s="543">
        <v>6555820.9000000004</v>
      </c>
      <c r="N4" s="544">
        <v>7974442.1179999998</v>
      </c>
      <c r="O4" s="544">
        <v>8892857.6999999993</v>
      </c>
      <c r="P4" s="544">
        <v>10045772.327</v>
      </c>
      <c r="Q4" s="544">
        <v>11327580.6</v>
      </c>
      <c r="R4" s="538"/>
    </row>
    <row r="5" spans="1:18">
      <c r="A5" s="545" t="s">
        <v>995</v>
      </c>
      <c r="B5" s="546">
        <v>418588.6</v>
      </c>
      <c r="C5" s="546">
        <v>489722.6</v>
      </c>
      <c r="D5" s="546">
        <v>592440.9</v>
      </c>
      <c r="E5" s="546">
        <v>689259.5</v>
      </c>
      <c r="F5" s="546">
        <v>819658.8</v>
      </c>
      <c r="G5" s="546">
        <v>929793.4</v>
      </c>
      <c r="H5" s="546">
        <v>1050172.6000000001</v>
      </c>
      <c r="I5" s="546">
        <v>1225896.3999999999</v>
      </c>
      <c r="J5" s="547">
        <v>1417667.2</v>
      </c>
      <c r="K5" s="547">
        <v>1609856.8</v>
      </c>
      <c r="L5" s="547">
        <v>1820822.8</v>
      </c>
      <c r="M5" s="548">
        <v>1886933.5</v>
      </c>
      <c r="N5" s="549">
        <v>2204286.4</v>
      </c>
      <c r="O5" s="549">
        <v>2690812.1</v>
      </c>
      <c r="P5" s="549">
        <v>3035758.6</v>
      </c>
      <c r="Q5" s="549">
        <v>3562442.4</v>
      </c>
      <c r="R5" s="550"/>
    </row>
    <row r="6" spans="1:18" ht="24">
      <c r="A6" s="551" t="s">
        <v>996</v>
      </c>
      <c r="B6" s="552">
        <v>73843.399999999994</v>
      </c>
      <c r="C6" s="552">
        <v>85201.9</v>
      </c>
      <c r="D6" s="552">
        <v>113070.7</v>
      </c>
      <c r="E6" s="552">
        <v>130909</v>
      </c>
      <c r="F6" s="552">
        <v>135094.29999999999</v>
      </c>
      <c r="G6" s="552">
        <v>156240.79999999999</v>
      </c>
      <c r="H6" s="552">
        <v>181004</v>
      </c>
      <c r="I6" s="552">
        <v>221189.2</v>
      </c>
      <c r="J6" s="552">
        <v>255165.3</v>
      </c>
      <c r="K6" s="552">
        <v>275628.3</v>
      </c>
      <c r="L6" s="552">
        <v>299374.2</v>
      </c>
      <c r="M6" s="553">
        <v>326659.59999999998</v>
      </c>
      <c r="N6" s="552">
        <v>381077.5</v>
      </c>
      <c r="O6" s="552">
        <v>412040.6</v>
      </c>
      <c r="P6" s="552">
        <v>478459.859</v>
      </c>
      <c r="Q6" s="554">
        <v>558134.69999999995</v>
      </c>
      <c r="R6" s="532"/>
    </row>
    <row r="7" spans="1:18">
      <c r="A7" s="551" t="s">
        <v>997</v>
      </c>
      <c r="B7" s="555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6"/>
      <c r="N7" s="557"/>
      <c r="O7" s="557"/>
      <c r="P7" s="557"/>
      <c r="Q7" s="558"/>
      <c r="R7" s="532"/>
    </row>
    <row r="8" spans="1:18">
      <c r="A8" s="551" t="s">
        <v>998</v>
      </c>
      <c r="B8" s="552">
        <v>62033</v>
      </c>
      <c r="C8" s="552">
        <v>72077.8</v>
      </c>
      <c r="D8" s="552">
        <v>99099</v>
      </c>
      <c r="E8" s="552">
        <v>108434.7</v>
      </c>
      <c r="F8" s="552">
        <v>114302.1</v>
      </c>
      <c r="G8" s="552">
        <v>131631.4</v>
      </c>
      <c r="H8" s="552">
        <v>149091.29999999999</v>
      </c>
      <c r="I8" s="552">
        <v>179107.9</v>
      </c>
      <c r="J8" s="552">
        <v>205019.6</v>
      </c>
      <c r="K8" s="552">
        <v>220177.9</v>
      </c>
      <c r="L8" s="552">
        <v>237151.8</v>
      </c>
      <c r="M8" s="559">
        <v>257183.3</v>
      </c>
      <c r="N8" s="560">
        <v>299172.92499999999</v>
      </c>
      <c r="O8" s="560">
        <v>319861.59999999998</v>
      </c>
      <c r="P8" s="561">
        <v>373363.5</v>
      </c>
      <c r="Q8" s="552">
        <v>442525</v>
      </c>
      <c r="R8" s="532"/>
    </row>
    <row r="9" spans="1:18">
      <c r="A9" s="551" t="s">
        <v>999</v>
      </c>
      <c r="B9" s="552">
        <v>11810.4</v>
      </c>
      <c r="C9" s="552">
        <v>13124.1</v>
      </c>
      <c r="D9" s="552">
        <v>13971.7</v>
      </c>
      <c r="E9" s="552">
        <v>22474.3</v>
      </c>
      <c r="F9" s="552">
        <v>20792.2</v>
      </c>
      <c r="G9" s="552">
        <v>24609.4</v>
      </c>
      <c r="H9" s="552">
        <v>31912.7</v>
      </c>
      <c r="I9" s="552">
        <v>42081.3</v>
      </c>
      <c r="J9" s="552">
        <v>50145.7</v>
      </c>
      <c r="K9" s="552">
        <v>55450.400000000001</v>
      </c>
      <c r="L9" s="552">
        <v>62222.400000000001</v>
      </c>
      <c r="M9" s="556">
        <v>69476.3</v>
      </c>
      <c r="N9" s="560">
        <v>81904.547999999995</v>
      </c>
      <c r="O9" s="560">
        <v>92179</v>
      </c>
      <c r="P9" s="560">
        <v>105096.326</v>
      </c>
      <c r="Q9" s="561">
        <v>115609.7</v>
      </c>
      <c r="R9" s="532"/>
    </row>
    <row r="10" spans="1:18">
      <c r="A10" s="562" t="s">
        <v>1000</v>
      </c>
      <c r="B10" s="552">
        <v>8507.6</v>
      </c>
      <c r="C10" s="552">
        <v>9752.7999999999993</v>
      </c>
      <c r="D10" s="552">
        <v>12019</v>
      </c>
      <c r="E10" s="552">
        <v>14700.6</v>
      </c>
      <c r="F10" s="552">
        <v>17465.099999999999</v>
      </c>
      <c r="G10" s="552">
        <v>23122.2</v>
      </c>
      <c r="H10" s="552">
        <v>27736.5</v>
      </c>
      <c r="I10" s="563">
        <v>31804.1</v>
      </c>
      <c r="J10" s="560">
        <v>36068.1</v>
      </c>
      <c r="K10" s="560">
        <v>47649.9</v>
      </c>
      <c r="L10" s="552">
        <v>46034</v>
      </c>
      <c r="M10" s="553">
        <v>48672.3</v>
      </c>
      <c r="N10" s="552">
        <v>51895.936999999998</v>
      </c>
      <c r="O10" s="552">
        <v>75576</v>
      </c>
      <c r="P10" s="552">
        <v>80773.951000000001</v>
      </c>
      <c r="Q10" s="561">
        <v>117040.5</v>
      </c>
      <c r="R10" s="532"/>
    </row>
    <row r="11" spans="1:18">
      <c r="A11" s="562" t="s">
        <v>1001</v>
      </c>
      <c r="B11" s="552">
        <v>36138</v>
      </c>
      <c r="C11" s="552">
        <v>45008.6</v>
      </c>
      <c r="D11" s="552">
        <v>50125.2</v>
      </c>
      <c r="E11" s="552">
        <v>64371.1</v>
      </c>
      <c r="F11" s="552">
        <v>83418.899999999994</v>
      </c>
      <c r="G11" s="552">
        <v>103117.6</v>
      </c>
      <c r="H11" s="552">
        <v>116044.2</v>
      </c>
      <c r="I11" s="563">
        <v>135223.4</v>
      </c>
      <c r="J11" s="563">
        <v>158368.4</v>
      </c>
      <c r="K11" s="560">
        <v>184847.4</v>
      </c>
      <c r="L11" s="552">
        <v>182402.5</v>
      </c>
      <c r="M11" s="556">
        <v>214513</v>
      </c>
      <c r="N11" s="560">
        <v>253241.07399999999</v>
      </c>
      <c r="O11" s="560">
        <v>283419.59999999998</v>
      </c>
      <c r="P11" s="560">
        <v>324138.42099999997</v>
      </c>
      <c r="Q11" s="560">
        <v>384773.1</v>
      </c>
      <c r="R11" s="532"/>
    </row>
    <row r="12" spans="1:18">
      <c r="A12" s="564" t="s">
        <v>1002</v>
      </c>
      <c r="B12" s="565">
        <v>42641.8</v>
      </c>
      <c r="C12" s="565">
        <v>53350.8</v>
      </c>
      <c r="D12" s="565">
        <v>67235.5</v>
      </c>
      <c r="E12" s="552">
        <v>69633.7</v>
      </c>
      <c r="F12" s="565">
        <v>68627.199999999997</v>
      </c>
      <c r="G12" s="565">
        <v>70026.7</v>
      </c>
      <c r="H12" s="565">
        <v>93724.2</v>
      </c>
      <c r="I12" s="566">
        <v>106908.02</v>
      </c>
      <c r="J12" s="567">
        <v>131215.4</v>
      </c>
      <c r="K12" s="567">
        <v>162536.20000000001</v>
      </c>
      <c r="L12" s="552">
        <v>222105.8</v>
      </c>
      <c r="M12" s="568">
        <v>186594.6</v>
      </c>
      <c r="N12" s="567">
        <v>207144.405</v>
      </c>
      <c r="O12" s="567">
        <v>216715.9</v>
      </c>
      <c r="P12" s="567">
        <v>377177.66100000002</v>
      </c>
      <c r="Q12" s="552">
        <v>389782.9</v>
      </c>
      <c r="R12" s="569"/>
    </row>
    <row r="13" spans="1:18">
      <c r="A13" s="551" t="s">
        <v>1003</v>
      </c>
      <c r="B13" s="565">
        <v>11998.1</v>
      </c>
      <c r="C13" s="565">
        <v>14733.3</v>
      </c>
      <c r="D13" s="565">
        <v>17380.8</v>
      </c>
      <c r="E13" s="552">
        <v>18229.2</v>
      </c>
      <c r="F13" s="565">
        <v>22380.400000000001</v>
      </c>
      <c r="G13" s="565">
        <v>21444.2</v>
      </c>
      <c r="H13" s="565">
        <v>24981.9</v>
      </c>
      <c r="I13" s="566">
        <v>27089.8</v>
      </c>
      <c r="J13" s="567">
        <v>36139.1</v>
      </c>
      <c r="K13" s="567">
        <v>35198.400000000001</v>
      </c>
      <c r="L13" s="552">
        <v>54687.1</v>
      </c>
      <c r="M13" s="568">
        <v>45862.2</v>
      </c>
      <c r="N13" s="567">
        <v>33745.1</v>
      </c>
      <c r="O13" s="567">
        <v>37195.699999999997</v>
      </c>
      <c r="P13" s="567">
        <v>79547.163</v>
      </c>
      <c r="Q13" s="560">
        <v>57982.9</v>
      </c>
      <c r="R13" s="569"/>
    </row>
    <row r="14" spans="1:18">
      <c r="A14" s="562" t="s">
        <v>1004</v>
      </c>
      <c r="B14" s="552">
        <v>19312.5</v>
      </c>
      <c r="C14" s="552">
        <v>21171.200000000001</v>
      </c>
      <c r="D14" s="552">
        <v>25210</v>
      </c>
      <c r="E14" s="552">
        <v>25422.3</v>
      </c>
      <c r="F14" s="552">
        <v>34687.599999999999</v>
      </c>
      <c r="G14" s="552">
        <v>37814.6</v>
      </c>
      <c r="H14" s="552">
        <v>38026.9</v>
      </c>
      <c r="I14" s="563">
        <v>42498.8</v>
      </c>
      <c r="J14" s="560">
        <v>43463.3</v>
      </c>
      <c r="K14" s="560">
        <v>53662.400000000001</v>
      </c>
      <c r="L14" s="552">
        <v>55437.1</v>
      </c>
      <c r="M14" s="556">
        <v>59485.599999999999</v>
      </c>
      <c r="N14" s="560">
        <v>63057.366999999998</v>
      </c>
      <c r="O14" s="560">
        <v>85977.7</v>
      </c>
      <c r="P14" s="560">
        <v>120719.319</v>
      </c>
      <c r="Q14" s="567">
        <v>123120.5</v>
      </c>
      <c r="R14" s="532"/>
    </row>
    <row r="15" spans="1:18">
      <c r="A15" s="562" t="s">
        <v>1005</v>
      </c>
      <c r="B15" s="552">
        <v>20383.599999999999</v>
      </c>
      <c r="C15" s="552">
        <v>25533.3</v>
      </c>
      <c r="D15" s="552">
        <v>27980.7</v>
      </c>
      <c r="E15" s="552">
        <v>32222.7</v>
      </c>
      <c r="F15" s="552">
        <v>37868.800000000003</v>
      </c>
      <c r="G15" s="552">
        <v>46066.8</v>
      </c>
      <c r="H15" s="552">
        <v>58864.4</v>
      </c>
      <c r="I15" s="563">
        <v>68790.8</v>
      </c>
      <c r="J15" s="560">
        <v>85526.1</v>
      </c>
      <c r="K15" s="560">
        <v>98994.6</v>
      </c>
      <c r="L15" s="552">
        <v>109724.3</v>
      </c>
      <c r="M15" s="568">
        <v>101272</v>
      </c>
      <c r="N15" s="567">
        <v>111563.378</v>
      </c>
      <c r="O15" s="567">
        <v>116511</v>
      </c>
      <c r="P15" s="567">
        <v>146186.22399999999</v>
      </c>
      <c r="Q15" s="567">
        <v>159900.9</v>
      </c>
      <c r="R15" s="532"/>
    </row>
    <row r="16" spans="1:18">
      <c r="A16" s="564" t="s">
        <v>1006</v>
      </c>
      <c r="B16" s="565">
        <v>26920.9</v>
      </c>
      <c r="C16" s="565">
        <v>33319.599999999999</v>
      </c>
      <c r="D16" s="565">
        <v>47064.7</v>
      </c>
      <c r="E16" s="565">
        <v>55868.1</v>
      </c>
      <c r="F16" s="565">
        <v>49907.5</v>
      </c>
      <c r="G16" s="565">
        <v>74424.800000000003</v>
      </c>
      <c r="H16" s="565">
        <v>83637.3</v>
      </c>
      <c r="I16" s="566">
        <v>81792.600000000006</v>
      </c>
      <c r="J16" s="567">
        <v>87909.8</v>
      </c>
      <c r="K16" s="567">
        <v>106559</v>
      </c>
      <c r="L16" s="552">
        <v>117128.1</v>
      </c>
      <c r="M16" s="556">
        <v>117375.6</v>
      </c>
      <c r="N16" s="560">
        <v>141895.201</v>
      </c>
      <c r="O16" s="560">
        <v>171096.5</v>
      </c>
      <c r="P16" s="560">
        <v>175387.77600000001</v>
      </c>
      <c r="Q16" s="560">
        <v>208612.3</v>
      </c>
      <c r="R16" s="569"/>
    </row>
    <row r="17" spans="1:18">
      <c r="A17" s="562" t="s">
        <v>1007</v>
      </c>
      <c r="B17" s="552">
        <v>64574</v>
      </c>
      <c r="C17" s="552">
        <v>76820.5</v>
      </c>
      <c r="D17" s="552">
        <v>94920.1</v>
      </c>
      <c r="E17" s="552">
        <v>118475.9</v>
      </c>
      <c r="F17" s="552">
        <v>161425</v>
      </c>
      <c r="G17" s="552">
        <v>162851.4</v>
      </c>
      <c r="H17" s="552">
        <v>165627.5</v>
      </c>
      <c r="I17" s="563">
        <v>189137.2</v>
      </c>
      <c r="J17" s="560">
        <v>221943.4</v>
      </c>
      <c r="K17" s="560">
        <v>249994.6</v>
      </c>
      <c r="L17" s="552">
        <v>252366.1</v>
      </c>
      <c r="M17" s="568">
        <v>312574.90000000002</v>
      </c>
      <c r="N17" s="567">
        <v>387176.32900000003</v>
      </c>
      <c r="O17" s="567">
        <v>425199.3</v>
      </c>
      <c r="P17" s="567">
        <v>469969.14600000001</v>
      </c>
      <c r="Q17" s="567">
        <v>542929.4</v>
      </c>
      <c r="R17" s="532"/>
    </row>
    <row r="18" spans="1:18">
      <c r="A18" s="562" t="s">
        <v>1008</v>
      </c>
      <c r="B18" s="552">
        <v>18360.400000000001</v>
      </c>
      <c r="C18" s="552">
        <v>22062.2</v>
      </c>
      <c r="D18" s="552">
        <v>28539.8</v>
      </c>
      <c r="E18" s="552">
        <v>37737.300000000003</v>
      </c>
      <c r="F18" s="552">
        <v>50131.199999999997</v>
      </c>
      <c r="G18" s="552">
        <v>47958.5</v>
      </c>
      <c r="H18" s="552">
        <v>51829.599999999999</v>
      </c>
      <c r="I18" s="563">
        <v>62738.400000000001</v>
      </c>
      <c r="J18" s="560">
        <v>65120.9</v>
      </c>
      <c r="K18" s="560">
        <v>82711.42</v>
      </c>
      <c r="L18" s="552">
        <v>61675.6</v>
      </c>
      <c r="M18" s="556">
        <v>87913</v>
      </c>
      <c r="N18" s="560">
        <v>105977.183</v>
      </c>
      <c r="O18" s="560">
        <v>108437.2</v>
      </c>
      <c r="P18" s="560">
        <v>118554.656</v>
      </c>
      <c r="Q18" s="560">
        <v>130434.7</v>
      </c>
      <c r="R18" s="532"/>
    </row>
    <row r="19" spans="1:18">
      <c r="A19" s="562" t="s">
        <v>1009</v>
      </c>
      <c r="B19" s="552">
        <v>3407.2</v>
      </c>
      <c r="C19" s="552">
        <v>4810.6000000000004</v>
      </c>
      <c r="D19" s="552">
        <v>8567.2000000000007</v>
      </c>
      <c r="E19" s="552">
        <v>12942.6</v>
      </c>
      <c r="F19" s="552">
        <v>13845.4</v>
      </c>
      <c r="G19" s="552">
        <v>12237.6</v>
      </c>
      <c r="H19" s="552">
        <v>12699.8</v>
      </c>
      <c r="I19" s="563">
        <v>14213.3</v>
      </c>
      <c r="J19" s="560">
        <v>15814.4</v>
      </c>
      <c r="K19" s="560">
        <v>18305.2</v>
      </c>
      <c r="L19" s="552"/>
      <c r="M19" s="556"/>
      <c r="N19" s="557"/>
      <c r="O19" s="557"/>
      <c r="P19" s="557"/>
      <c r="Q19" s="567">
        <v>0</v>
      </c>
      <c r="R19" s="532"/>
    </row>
    <row r="20" spans="1:18">
      <c r="A20" s="562" t="s">
        <v>1010</v>
      </c>
      <c r="B20" s="552">
        <v>13401.2</v>
      </c>
      <c r="C20" s="552">
        <v>16314.3</v>
      </c>
      <c r="D20" s="552">
        <v>19924.5</v>
      </c>
      <c r="E20" s="552">
        <v>24658.400000000001</v>
      </c>
      <c r="F20" s="552">
        <v>38011.4</v>
      </c>
      <c r="G20" s="552">
        <v>37806.9</v>
      </c>
      <c r="H20" s="552">
        <v>29502.1</v>
      </c>
      <c r="I20" s="563">
        <v>30508.2</v>
      </c>
      <c r="J20" s="560">
        <v>36056.5</v>
      </c>
      <c r="K20" s="560">
        <v>38755.599999999999</v>
      </c>
      <c r="L20" s="552">
        <v>21962.9</v>
      </c>
      <c r="M20" s="556">
        <v>34531</v>
      </c>
      <c r="N20" s="560">
        <v>45777.360999999997</v>
      </c>
      <c r="O20" s="560">
        <v>50678.1</v>
      </c>
      <c r="P20" s="560">
        <v>61935.212</v>
      </c>
      <c r="Q20" s="560">
        <v>75153.2</v>
      </c>
      <c r="R20" s="532"/>
    </row>
    <row r="21" spans="1:18">
      <c r="A21" s="551" t="s">
        <v>1011</v>
      </c>
      <c r="B21" s="552">
        <v>3652.4</v>
      </c>
      <c r="C21" s="552">
        <v>4045.4</v>
      </c>
      <c r="D21" s="552">
        <v>3533.4</v>
      </c>
      <c r="E21" s="552">
        <v>5588</v>
      </c>
      <c r="F21" s="552">
        <v>10198</v>
      </c>
      <c r="G21" s="552">
        <v>11045.1</v>
      </c>
      <c r="H21" s="552">
        <v>6508.5</v>
      </c>
      <c r="I21" s="563">
        <v>4712.8</v>
      </c>
      <c r="J21" s="560">
        <v>5456.3</v>
      </c>
      <c r="K21" s="560">
        <v>4562.5</v>
      </c>
      <c r="L21" s="552">
        <v>5784.6</v>
      </c>
      <c r="M21" s="556">
        <v>11489.7</v>
      </c>
      <c r="N21" s="560">
        <v>12512.775</v>
      </c>
      <c r="O21" s="560">
        <v>16117.5</v>
      </c>
      <c r="P21" s="560">
        <v>22310.539000000001</v>
      </c>
      <c r="Q21" s="561">
        <v>31661.1</v>
      </c>
      <c r="R21" s="532"/>
    </row>
    <row r="22" spans="1:18">
      <c r="A22" s="562" t="s">
        <v>1012</v>
      </c>
      <c r="B22" s="552">
        <v>17483.099999999999</v>
      </c>
      <c r="C22" s="552">
        <v>19368</v>
      </c>
      <c r="D22" s="552">
        <v>21816.799999999999</v>
      </c>
      <c r="E22" s="552">
        <v>27485.8</v>
      </c>
      <c r="F22" s="552">
        <v>31736</v>
      </c>
      <c r="G22" s="552">
        <v>33630.9</v>
      </c>
      <c r="H22" s="552">
        <v>35077.9</v>
      </c>
      <c r="I22" s="563">
        <v>33723.599999999999</v>
      </c>
      <c r="J22" s="560">
        <v>42450</v>
      </c>
      <c r="K22" s="560">
        <v>41180</v>
      </c>
      <c r="L22" s="552">
        <v>40879.4</v>
      </c>
      <c r="M22" s="556">
        <v>49735.7</v>
      </c>
      <c r="N22" s="560">
        <v>66128.217999999993</v>
      </c>
      <c r="O22" s="560">
        <v>67521.600000000006</v>
      </c>
      <c r="P22" s="560">
        <v>71081.345000000001</v>
      </c>
      <c r="Q22" s="560">
        <v>76486.7</v>
      </c>
      <c r="R22" s="532"/>
    </row>
    <row r="23" spans="1:18">
      <c r="A23" s="562" t="s">
        <v>1013</v>
      </c>
      <c r="B23" s="552">
        <v>15329.4</v>
      </c>
      <c r="C23" s="552">
        <v>19075.900000000001</v>
      </c>
      <c r="D23" s="552">
        <v>24638.9</v>
      </c>
      <c r="E23" s="552">
        <v>28594.400000000001</v>
      </c>
      <c r="F23" s="552">
        <v>41546.400000000001</v>
      </c>
      <c r="G23" s="552">
        <v>43455.199999999997</v>
      </c>
      <c r="H23" s="552">
        <v>49217.8</v>
      </c>
      <c r="I23" s="563">
        <v>62167.199999999997</v>
      </c>
      <c r="J23" s="560">
        <v>78316</v>
      </c>
      <c r="K23" s="560">
        <v>87347.6</v>
      </c>
      <c r="L23" s="552">
        <v>96920.8</v>
      </c>
      <c r="M23" s="556">
        <v>100405.8</v>
      </c>
      <c r="N23" s="560">
        <v>124560.819</v>
      </c>
      <c r="O23" s="560">
        <v>154613</v>
      </c>
      <c r="P23" s="560">
        <v>169874.08499999999</v>
      </c>
      <c r="Q23" s="560">
        <v>202002.7</v>
      </c>
      <c r="R23" s="532"/>
    </row>
    <row r="24" spans="1:18">
      <c r="A24" s="562" t="s">
        <v>1014</v>
      </c>
      <c r="B24" s="552">
        <v>21636.1</v>
      </c>
      <c r="C24" s="552">
        <v>25357.599999999999</v>
      </c>
      <c r="D24" s="552">
        <v>30056.5</v>
      </c>
      <c r="E24" s="552">
        <v>35023.9</v>
      </c>
      <c r="F24" s="552">
        <v>47720.7</v>
      </c>
      <c r="G24" s="552">
        <v>49130.3</v>
      </c>
      <c r="H24" s="552">
        <v>49561.2</v>
      </c>
      <c r="I24" s="563">
        <v>54795.5</v>
      </c>
      <c r="J24" s="560">
        <v>48905.5</v>
      </c>
      <c r="K24" s="560">
        <v>59655.77</v>
      </c>
      <c r="L24" s="552">
        <v>58798.6</v>
      </c>
      <c r="M24" s="556">
        <v>71205.2</v>
      </c>
      <c r="N24" s="560">
        <v>66446.091</v>
      </c>
      <c r="O24" s="560">
        <v>80434.899999999994</v>
      </c>
      <c r="P24" s="560">
        <v>86514.606</v>
      </c>
      <c r="Q24" s="560">
        <v>98561.5</v>
      </c>
      <c r="R24" s="532"/>
    </row>
    <row r="25" spans="1:18">
      <c r="A25" s="570" t="s">
        <v>1015</v>
      </c>
      <c r="B25" s="571">
        <v>800334.2</v>
      </c>
      <c r="C25" s="571">
        <v>918975.2</v>
      </c>
      <c r="D25" s="571">
        <v>1144319.1000000001</v>
      </c>
      <c r="E25" s="571">
        <v>1403534.9</v>
      </c>
      <c r="F25" s="546">
        <v>1623168.4</v>
      </c>
      <c r="G25" s="546">
        <v>1621609.5</v>
      </c>
      <c r="H25" s="546">
        <v>2146975.2000000002</v>
      </c>
      <c r="I25" s="546">
        <v>2639944.2000000002</v>
      </c>
      <c r="J25" s="547">
        <v>3149994</v>
      </c>
      <c r="K25" s="547">
        <v>3864417.2</v>
      </c>
      <c r="L25" s="547">
        <v>4511430.2</v>
      </c>
      <c r="M25" s="572">
        <v>4668887.4000000004</v>
      </c>
      <c r="N25" s="547">
        <v>5770155.7659999998</v>
      </c>
      <c r="O25" s="547">
        <v>6202045.5999999996</v>
      </c>
      <c r="P25" s="547">
        <v>7010013.7000000002</v>
      </c>
      <c r="Q25" s="547">
        <v>7765138.2000000002</v>
      </c>
      <c r="R25" s="550"/>
    </row>
    <row r="26" spans="1:18" s="635" customFormat="1">
      <c r="A26" s="629" t="s">
        <v>1016</v>
      </c>
      <c r="B26" s="630">
        <v>23580.5</v>
      </c>
      <c r="C26" s="630">
        <v>20775.099999999999</v>
      </c>
      <c r="D26" s="630">
        <v>28629.4</v>
      </c>
      <c r="E26" s="630">
        <v>32778.800000000003</v>
      </c>
      <c r="F26" s="630">
        <v>45269.9</v>
      </c>
      <c r="G26" s="630">
        <v>67202.8</v>
      </c>
      <c r="H26" s="630">
        <v>87690.2</v>
      </c>
      <c r="I26" s="631">
        <v>90440.1</v>
      </c>
      <c r="J26" s="632">
        <v>118698.7</v>
      </c>
      <c r="K26" s="632">
        <v>115335.2</v>
      </c>
      <c r="L26" s="632">
        <v>128482.7</v>
      </c>
      <c r="M26" s="633">
        <v>189350.1</v>
      </c>
      <c r="N26" s="632">
        <v>299218.36800000002</v>
      </c>
      <c r="O26" s="632">
        <v>247229.2</v>
      </c>
      <c r="P26" s="632">
        <v>248585.427</v>
      </c>
      <c r="Q26" s="632">
        <v>267615.3</v>
      </c>
      <c r="R26" s="634">
        <f>Q26*1000</f>
        <v>267615300</v>
      </c>
    </row>
    <row r="27" spans="1:18" s="635" customFormat="1">
      <c r="A27" s="629" t="s">
        <v>1017</v>
      </c>
      <c r="B27" s="630">
        <v>2546.5</v>
      </c>
      <c r="C27" s="630">
        <v>2989.8</v>
      </c>
      <c r="D27" s="630">
        <v>3545.8</v>
      </c>
      <c r="E27" s="630">
        <v>4920.6000000000004</v>
      </c>
      <c r="F27" s="630">
        <v>7211</v>
      </c>
      <c r="G27" s="630">
        <v>17590.5</v>
      </c>
      <c r="H27" s="630">
        <v>21004.2</v>
      </c>
      <c r="I27" s="631">
        <v>22920.799999999999</v>
      </c>
      <c r="J27" s="632">
        <v>32128.1</v>
      </c>
      <c r="K27" s="632">
        <v>29918</v>
      </c>
      <c r="L27" s="632">
        <v>45528</v>
      </c>
      <c r="M27" s="633">
        <v>70859.399999999994</v>
      </c>
      <c r="N27" s="632">
        <v>105075.63</v>
      </c>
      <c r="O27" s="632">
        <v>102934.1</v>
      </c>
      <c r="P27" s="632">
        <v>105179.81600000001</v>
      </c>
      <c r="Q27" s="636">
        <v>130141</v>
      </c>
      <c r="R27" s="634">
        <f>Q27*1000</f>
        <v>130141000</v>
      </c>
    </row>
    <row r="28" spans="1:18">
      <c r="A28" s="562" t="s">
        <v>1018</v>
      </c>
      <c r="B28" s="552">
        <v>24633.1</v>
      </c>
      <c r="C28" s="552">
        <v>28189.599999999999</v>
      </c>
      <c r="D28" s="552">
        <v>31853.8</v>
      </c>
      <c r="E28" s="552">
        <v>42566.6</v>
      </c>
      <c r="F28" s="552">
        <v>50883.4</v>
      </c>
      <c r="G28" s="552">
        <v>46338.5</v>
      </c>
      <c r="H28" s="552">
        <v>69279.7</v>
      </c>
      <c r="I28" s="563">
        <v>78765.7</v>
      </c>
      <c r="J28" s="560">
        <v>91237.4</v>
      </c>
      <c r="K28" s="560">
        <v>124124.2</v>
      </c>
      <c r="L28" s="560">
        <v>130045.9</v>
      </c>
      <c r="M28" s="556">
        <v>150344.70000000001</v>
      </c>
      <c r="N28" s="560">
        <v>160955.084</v>
      </c>
      <c r="O28" s="560">
        <v>186277.5</v>
      </c>
      <c r="P28" s="560">
        <v>222508.18100000001</v>
      </c>
      <c r="Q28" s="560">
        <v>235379</v>
      </c>
      <c r="R28" s="532"/>
    </row>
    <row r="29" spans="1:18">
      <c r="A29" s="562" t="s">
        <v>1019</v>
      </c>
      <c r="B29" s="552">
        <v>24584.1</v>
      </c>
      <c r="C29" s="552">
        <v>28357.8</v>
      </c>
      <c r="D29" s="552">
        <v>31127.3</v>
      </c>
      <c r="E29" s="552">
        <v>33011.9</v>
      </c>
      <c r="F29" s="552">
        <v>42144.3</v>
      </c>
      <c r="G29" s="552">
        <v>63572.800000000003</v>
      </c>
      <c r="H29" s="552">
        <v>53686.6</v>
      </c>
      <c r="I29" s="563">
        <v>53457.5</v>
      </c>
      <c r="J29" s="560">
        <v>53942.3</v>
      </c>
      <c r="K29" s="560">
        <v>68109.5</v>
      </c>
      <c r="L29" s="560">
        <v>77424.899999999994</v>
      </c>
      <c r="M29" s="556">
        <v>57640.6</v>
      </c>
      <c r="N29" s="560">
        <v>53354.546000000002</v>
      </c>
      <c r="O29" s="560">
        <v>75302.5</v>
      </c>
      <c r="P29" s="560">
        <v>66724.202999999994</v>
      </c>
      <c r="Q29" s="560">
        <v>57086.3</v>
      </c>
      <c r="R29" s="532"/>
    </row>
    <row r="30" spans="1:18">
      <c r="A30" s="562" t="s">
        <v>1020</v>
      </c>
      <c r="B30" s="552">
        <v>104547.6</v>
      </c>
      <c r="C30" s="552">
        <v>104285.6</v>
      </c>
      <c r="D30" s="552">
        <v>111767.6</v>
      </c>
      <c r="E30" s="552">
        <v>116865.2</v>
      </c>
      <c r="F30" s="552">
        <v>137299</v>
      </c>
      <c r="G30" s="552">
        <v>123924.8</v>
      </c>
      <c r="H30" s="552">
        <v>200684.6</v>
      </c>
      <c r="I30" s="563">
        <v>243391.4</v>
      </c>
      <c r="J30" s="560">
        <v>295159.7</v>
      </c>
      <c r="K30" s="560">
        <v>422172.4</v>
      </c>
      <c r="L30" s="560">
        <v>557444.4</v>
      </c>
      <c r="M30" s="556">
        <v>510937.59999999998</v>
      </c>
      <c r="N30" s="560">
        <v>573798.47499999998</v>
      </c>
      <c r="O30" s="560">
        <v>776951.4</v>
      </c>
      <c r="P30" s="560">
        <v>963720.95299999998</v>
      </c>
      <c r="Q30" s="560">
        <v>977448.9</v>
      </c>
      <c r="R30" s="532"/>
    </row>
    <row r="31" spans="1:18">
      <c r="A31" s="562" t="s">
        <v>1021</v>
      </c>
      <c r="B31" s="552">
        <v>44797.599999999999</v>
      </c>
      <c r="C31" s="552">
        <v>49214.2</v>
      </c>
      <c r="D31" s="552">
        <v>49981.3</v>
      </c>
      <c r="E31" s="552">
        <v>56708.5</v>
      </c>
      <c r="F31" s="552">
        <v>62212</v>
      </c>
      <c r="G31" s="552">
        <v>66774.5</v>
      </c>
      <c r="H31" s="552">
        <v>94006.2</v>
      </c>
      <c r="I31" s="563">
        <v>109200.8</v>
      </c>
      <c r="J31" s="560">
        <v>133875.5</v>
      </c>
      <c r="K31" s="560">
        <v>166018.4</v>
      </c>
      <c r="L31" s="560">
        <v>163564.1</v>
      </c>
      <c r="M31" s="556">
        <v>165642.20000000001</v>
      </c>
      <c r="N31" s="560">
        <v>174305.90299999999</v>
      </c>
      <c r="O31" s="560">
        <v>236991.9</v>
      </c>
      <c r="P31" s="560">
        <v>280880.86700000003</v>
      </c>
      <c r="Q31" s="560">
        <v>263090.7</v>
      </c>
      <c r="R31" s="532"/>
    </row>
    <row r="32" spans="1:18">
      <c r="A32" s="562" t="s">
        <v>1022</v>
      </c>
      <c r="B32" s="552">
        <v>4001</v>
      </c>
      <c r="C32" s="552">
        <v>4161</v>
      </c>
      <c r="D32" s="552">
        <v>3411</v>
      </c>
      <c r="E32" s="552">
        <v>5052.6000000000004</v>
      </c>
      <c r="F32" s="552">
        <v>6273.9</v>
      </c>
      <c r="G32" s="552">
        <v>5549.7</v>
      </c>
      <c r="H32" s="552">
        <v>8363.2000000000007</v>
      </c>
      <c r="I32" s="563">
        <v>9153.6</v>
      </c>
      <c r="J32" s="560">
        <v>9710.2000000000007</v>
      </c>
      <c r="K32" s="560">
        <v>15213.1</v>
      </c>
      <c r="L32" s="560">
        <v>24679.200000000001</v>
      </c>
      <c r="M32" s="556">
        <v>23954.799999999999</v>
      </c>
      <c r="N32" s="560">
        <v>26653.300999999999</v>
      </c>
      <c r="O32" s="560">
        <v>29508.1</v>
      </c>
      <c r="P32" s="560">
        <v>28194.776999999998</v>
      </c>
      <c r="Q32" s="560">
        <v>23277.5</v>
      </c>
      <c r="R32" s="532"/>
    </row>
    <row r="33" spans="1:18">
      <c r="A33" s="562" t="s">
        <v>1023</v>
      </c>
      <c r="B33" s="552">
        <v>18410.599999999999</v>
      </c>
      <c r="C33" s="552">
        <v>19310</v>
      </c>
      <c r="D33" s="552">
        <v>23722.2</v>
      </c>
      <c r="E33" s="552">
        <v>30842.7</v>
      </c>
      <c r="F33" s="552">
        <v>45737.5</v>
      </c>
      <c r="G33" s="552">
        <v>46893.5</v>
      </c>
      <c r="H33" s="552">
        <v>57391</v>
      </c>
      <c r="I33" s="563">
        <v>83571.399999999994</v>
      </c>
      <c r="J33" s="560">
        <v>99495.8</v>
      </c>
      <c r="K33" s="560">
        <v>117572.8</v>
      </c>
      <c r="L33" s="560">
        <v>123962.8</v>
      </c>
      <c r="M33" s="556">
        <v>155631.5</v>
      </c>
      <c r="N33" s="560">
        <v>264749.08399999997</v>
      </c>
      <c r="O33" s="560">
        <v>182091.5</v>
      </c>
      <c r="P33" s="560">
        <v>186617.579</v>
      </c>
      <c r="Q33" s="560">
        <v>209185.1</v>
      </c>
      <c r="R33" s="418"/>
    </row>
    <row r="34" spans="1:18" ht="72">
      <c r="A34" s="562" t="s">
        <v>1024</v>
      </c>
      <c r="B34" s="552">
        <v>10277.4</v>
      </c>
      <c r="C34" s="552">
        <v>10843.1</v>
      </c>
      <c r="D34" s="552">
        <v>11554.7</v>
      </c>
      <c r="E34" s="552">
        <v>14812</v>
      </c>
      <c r="F34" s="552">
        <v>17799.8</v>
      </c>
      <c r="G34" s="552">
        <v>14476</v>
      </c>
      <c r="H34" s="552">
        <v>26421.7</v>
      </c>
      <c r="I34" s="563">
        <v>32555.8</v>
      </c>
      <c r="J34" s="560">
        <v>36125.199999999997</v>
      </c>
      <c r="K34" s="560">
        <v>40945.599999999999</v>
      </c>
      <c r="L34" s="560">
        <v>39256.800000000003</v>
      </c>
      <c r="M34" s="556">
        <v>61639.1</v>
      </c>
      <c r="N34" s="560">
        <v>89028.96</v>
      </c>
      <c r="O34" s="560">
        <v>97940</v>
      </c>
      <c r="P34" s="560">
        <v>74786.152000000002</v>
      </c>
      <c r="Q34" s="560">
        <v>72514.100000000006</v>
      </c>
      <c r="R34" s="418"/>
    </row>
    <row r="35" spans="1:18">
      <c r="A35" s="562" t="s">
        <v>1025</v>
      </c>
      <c r="B35" s="552">
        <v>11070.3</v>
      </c>
      <c r="C35" s="552">
        <v>11072.8</v>
      </c>
      <c r="D35" s="552">
        <v>7937.1</v>
      </c>
      <c r="E35" s="552">
        <v>16011.9</v>
      </c>
      <c r="F35" s="552">
        <v>16882.7</v>
      </c>
      <c r="G35" s="552">
        <v>18397.7</v>
      </c>
      <c r="H35" s="552">
        <v>21999</v>
      </c>
      <c r="I35" s="563">
        <v>20834.400000000001</v>
      </c>
      <c r="J35" s="560">
        <v>27062.9</v>
      </c>
      <c r="K35" s="560">
        <v>30459.4</v>
      </c>
      <c r="L35" s="560">
        <v>42477.8</v>
      </c>
      <c r="M35" s="556">
        <v>53772</v>
      </c>
      <c r="N35" s="560">
        <v>62209.415999999997</v>
      </c>
      <c r="O35" s="560">
        <v>64859.9</v>
      </c>
      <c r="P35" s="560">
        <v>125633.23699999999</v>
      </c>
      <c r="Q35" s="560">
        <v>66501.7</v>
      </c>
      <c r="R35" s="418"/>
    </row>
    <row r="36" spans="1:18" ht="24">
      <c r="A36" s="562" t="s">
        <v>1026</v>
      </c>
      <c r="B36" s="552">
        <v>6667.7</v>
      </c>
      <c r="C36" s="552">
        <v>6598.4</v>
      </c>
      <c r="D36" s="552">
        <v>7097.2</v>
      </c>
      <c r="E36" s="552">
        <v>7116</v>
      </c>
      <c r="F36" s="552">
        <v>7783.3</v>
      </c>
      <c r="G36" s="552">
        <v>19220.5</v>
      </c>
      <c r="H36" s="552">
        <v>23242.6</v>
      </c>
      <c r="I36" s="552">
        <v>22598</v>
      </c>
      <c r="J36" s="552">
        <v>18706.900000000001</v>
      </c>
      <c r="K36" s="552">
        <v>22887.5</v>
      </c>
      <c r="L36" s="560">
        <v>17835.3</v>
      </c>
      <c r="M36" s="556">
        <v>9192.2000000000007</v>
      </c>
      <c r="N36" s="560">
        <v>36394.752999999997</v>
      </c>
      <c r="O36" s="560">
        <v>9236.2999999999993</v>
      </c>
      <c r="P36" s="560">
        <v>9927.9449999999997</v>
      </c>
      <c r="Q36" s="560">
        <v>5236.3999999999996</v>
      </c>
      <c r="R36" s="418"/>
    </row>
    <row r="37" spans="1:18">
      <c r="A37" s="562" t="s">
        <v>1027</v>
      </c>
      <c r="B37" s="552">
        <v>40978.699999999997</v>
      </c>
      <c r="C37" s="552">
        <v>57629.7</v>
      </c>
      <c r="D37" s="552">
        <v>78276.2</v>
      </c>
      <c r="E37" s="552">
        <v>87022.6</v>
      </c>
      <c r="F37" s="552">
        <v>89112.6</v>
      </c>
      <c r="G37" s="552">
        <v>70192.7</v>
      </c>
      <c r="H37" s="552">
        <v>98002.7</v>
      </c>
      <c r="I37" s="552">
        <v>131940.70000000001</v>
      </c>
      <c r="J37" s="552">
        <v>152811.29999999999</v>
      </c>
      <c r="K37" s="552">
        <v>187001.60000000001</v>
      </c>
      <c r="L37" s="560">
        <v>190559.8</v>
      </c>
      <c r="M37" s="556">
        <v>188807.4</v>
      </c>
      <c r="N37" s="560">
        <v>315698.83399999997</v>
      </c>
      <c r="O37" s="560">
        <v>353218.7</v>
      </c>
      <c r="P37" s="560">
        <v>398999.06099999999</v>
      </c>
      <c r="Q37" s="560">
        <v>444602.8</v>
      </c>
      <c r="R37" s="418"/>
    </row>
    <row r="38" spans="1:18">
      <c r="A38" s="562" t="s">
        <v>1028</v>
      </c>
      <c r="B38" s="552">
        <v>27761.4</v>
      </c>
      <c r="C38" s="552">
        <v>33051.699999999997</v>
      </c>
      <c r="D38" s="552">
        <v>36216.300000000003</v>
      </c>
      <c r="E38" s="552">
        <v>46460</v>
      </c>
      <c r="F38" s="552">
        <v>43924.1</v>
      </c>
      <c r="G38" s="552">
        <v>39675.699999999997</v>
      </c>
      <c r="H38" s="552">
        <v>50958.2</v>
      </c>
      <c r="I38" s="552">
        <v>70570</v>
      </c>
      <c r="J38" s="552">
        <v>91808.8</v>
      </c>
      <c r="K38" s="552">
        <v>78949.3</v>
      </c>
      <c r="L38" s="560">
        <v>110287.7</v>
      </c>
      <c r="M38" s="556">
        <v>99127.8</v>
      </c>
      <c r="N38" s="560">
        <v>89749.966</v>
      </c>
      <c r="O38" s="560">
        <v>72386.7</v>
      </c>
      <c r="P38" s="560">
        <v>103682.76700000001</v>
      </c>
      <c r="Q38" s="560">
        <v>174732.9</v>
      </c>
      <c r="R38" s="418"/>
    </row>
    <row r="39" spans="1:18">
      <c r="A39" s="562" t="s">
        <v>1029</v>
      </c>
      <c r="B39" s="552">
        <v>2017</v>
      </c>
      <c r="C39" s="552">
        <v>2317.3000000000002</v>
      </c>
      <c r="D39" s="552">
        <v>4289.2</v>
      </c>
      <c r="E39" s="552">
        <v>5849.9</v>
      </c>
      <c r="F39" s="552">
        <v>7938.4</v>
      </c>
      <c r="G39" s="552">
        <v>3800.6</v>
      </c>
      <c r="H39" s="552">
        <v>5665.1</v>
      </c>
      <c r="I39" s="552">
        <v>5745.7</v>
      </c>
      <c r="J39" s="552">
        <v>5026.1000000000004</v>
      </c>
      <c r="K39" s="552">
        <v>6616.9</v>
      </c>
      <c r="L39" s="560">
        <v>9296.2999999999993</v>
      </c>
      <c r="M39" s="559">
        <v>10634.1</v>
      </c>
      <c r="N39" s="560">
        <v>4589.0820000000003</v>
      </c>
      <c r="O39" s="560">
        <v>3344.6</v>
      </c>
      <c r="P39" s="573" t="s">
        <v>1030</v>
      </c>
      <c r="Q39" s="560">
        <v>1877.8</v>
      </c>
      <c r="R39" s="418"/>
    </row>
    <row r="40" spans="1:18">
      <c r="A40" s="562" t="s">
        <v>1031</v>
      </c>
      <c r="B40" s="552">
        <v>545.1</v>
      </c>
      <c r="C40" s="552">
        <v>307.3</v>
      </c>
      <c r="D40" s="552">
        <v>364.8</v>
      </c>
      <c r="E40" s="552">
        <v>302.8</v>
      </c>
      <c r="F40" s="552">
        <v>708.5</v>
      </c>
      <c r="G40" s="552">
        <v>1041</v>
      </c>
      <c r="H40" s="552">
        <v>1489.9</v>
      </c>
      <c r="I40" s="552">
        <v>2201.3000000000002</v>
      </c>
      <c r="J40" s="552">
        <v>2643.1</v>
      </c>
      <c r="K40" s="552">
        <v>5400</v>
      </c>
      <c r="L40" s="560">
        <v>7536.4</v>
      </c>
      <c r="M40" s="556">
        <v>10085</v>
      </c>
      <c r="N40" s="560">
        <v>3499.0430000000001</v>
      </c>
      <c r="O40" s="560">
        <v>1853.3</v>
      </c>
      <c r="P40" s="560">
        <v>4373.8</v>
      </c>
      <c r="Q40" s="560">
        <v>6134.6</v>
      </c>
      <c r="R40" s="418"/>
    </row>
    <row r="41" spans="1:18">
      <c r="A41" s="562" t="s">
        <v>1032</v>
      </c>
      <c r="B41" s="552">
        <v>4334.8999999999996</v>
      </c>
      <c r="C41" s="552">
        <v>4577</v>
      </c>
      <c r="D41" s="552">
        <v>6048.5</v>
      </c>
      <c r="E41" s="552">
        <v>7322.1</v>
      </c>
      <c r="F41" s="552">
        <v>8236.9</v>
      </c>
      <c r="G41" s="552">
        <v>8267.6</v>
      </c>
      <c r="H41" s="552">
        <v>8976.1</v>
      </c>
      <c r="I41" s="552">
        <v>7447.9</v>
      </c>
      <c r="J41" s="552">
        <v>10503.1</v>
      </c>
      <c r="K41" s="552">
        <v>16670.3</v>
      </c>
      <c r="L41" s="560">
        <v>12176</v>
      </c>
      <c r="M41" s="556">
        <v>33549.1</v>
      </c>
      <c r="N41" s="560">
        <v>28121.57</v>
      </c>
      <c r="O41" s="560">
        <v>44525.3</v>
      </c>
      <c r="P41" s="560">
        <v>35122.392</v>
      </c>
      <c r="Q41" s="573">
        <v>57287.5</v>
      </c>
      <c r="R41" s="418"/>
    </row>
    <row r="42" spans="1:18">
      <c r="A42" s="562" t="s">
        <v>1033</v>
      </c>
      <c r="B42" s="552">
        <v>13145.7</v>
      </c>
      <c r="C42" s="552">
        <v>13963.7</v>
      </c>
      <c r="D42" s="552">
        <v>15255.6</v>
      </c>
      <c r="E42" s="552">
        <v>15784.8</v>
      </c>
      <c r="F42" s="552">
        <v>19846.900000000001</v>
      </c>
      <c r="G42" s="552">
        <v>21771.7</v>
      </c>
      <c r="H42" s="552">
        <v>32860.6</v>
      </c>
      <c r="I42" s="552">
        <v>37286</v>
      </c>
      <c r="J42" s="552">
        <v>33965.300000000003</v>
      </c>
      <c r="K42" s="552">
        <v>39917.4</v>
      </c>
      <c r="L42" s="560">
        <v>39690.199999999997</v>
      </c>
      <c r="M42" s="556">
        <v>49256.6</v>
      </c>
      <c r="N42" s="560">
        <v>47855.087</v>
      </c>
      <c r="O42" s="560">
        <v>42911.3</v>
      </c>
      <c r="P42" s="560">
        <v>58777.343000000001</v>
      </c>
      <c r="Q42" s="560">
        <v>67753.600000000006</v>
      </c>
      <c r="R42" s="418"/>
    </row>
    <row r="43" spans="1:18">
      <c r="A43" s="562" t="s">
        <v>1034</v>
      </c>
      <c r="B43" s="552">
        <v>3376</v>
      </c>
      <c r="C43" s="552">
        <v>3319.8</v>
      </c>
      <c r="D43" s="552">
        <v>2165.1</v>
      </c>
      <c r="E43" s="552">
        <v>3170.5</v>
      </c>
      <c r="F43" s="552">
        <v>3541.1</v>
      </c>
      <c r="G43" s="552">
        <v>3510.3</v>
      </c>
      <c r="H43" s="552">
        <v>6232.4</v>
      </c>
      <c r="I43" s="552">
        <v>5773.9</v>
      </c>
      <c r="J43" s="552">
        <v>5021.8999999999996</v>
      </c>
      <c r="K43" s="552">
        <v>5300.7</v>
      </c>
      <c r="L43" s="560">
        <v>4087.6</v>
      </c>
      <c r="M43" s="556">
        <v>1433.6</v>
      </c>
      <c r="N43" s="560">
        <v>3722.1039999999998</v>
      </c>
      <c r="O43" s="560">
        <v>4150.6000000000004</v>
      </c>
      <c r="P43" s="560">
        <v>3317.7139999999999</v>
      </c>
      <c r="Q43" s="560">
        <v>4563.1000000000004</v>
      </c>
      <c r="R43" s="418"/>
    </row>
    <row r="44" spans="1:18">
      <c r="A44" s="562" t="s">
        <v>1035</v>
      </c>
      <c r="B44" s="552">
        <v>9465.4</v>
      </c>
      <c r="C44" s="552">
        <v>10357.200000000001</v>
      </c>
      <c r="D44" s="552">
        <v>11699.6</v>
      </c>
      <c r="E44" s="552">
        <v>14270.1</v>
      </c>
      <c r="F44" s="552">
        <v>17238.599999999999</v>
      </c>
      <c r="G44" s="552">
        <v>19777.400000000001</v>
      </c>
      <c r="H44" s="552">
        <v>24426</v>
      </c>
      <c r="I44" s="552">
        <v>24954.799999999999</v>
      </c>
      <c r="J44" s="552">
        <v>25653.4</v>
      </c>
      <c r="K44" s="552">
        <v>34391.5</v>
      </c>
      <c r="L44" s="560">
        <v>41907.699999999997</v>
      </c>
      <c r="M44" s="556">
        <v>35516.199999999997</v>
      </c>
      <c r="N44" s="560">
        <v>53571.061000000002</v>
      </c>
      <c r="O44" s="560">
        <v>38350.400000000001</v>
      </c>
      <c r="P44" s="560">
        <v>40520.743999999999</v>
      </c>
      <c r="Q44" s="560">
        <v>40637</v>
      </c>
      <c r="R44" s="418"/>
    </row>
    <row r="45" spans="1:18">
      <c r="A45" s="562" t="s">
        <v>1036</v>
      </c>
      <c r="B45" s="552">
        <v>16549.400000000001</v>
      </c>
      <c r="C45" s="552">
        <v>24982.5</v>
      </c>
      <c r="D45" s="552">
        <v>44714.400000000001</v>
      </c>
      <c r="E45" s="552">
        <v>48101.9</v>
      </c>
      <c r="F45" s="552">
        <v>67769.600000000006</v>
      </c>
      <c r="G45" s="552">
        <v>76147.199999999997</v>
      </c>
      <c r="H45" s="552">
        <v>97100.3</v>
      </c>
      <c r="I45" s="552">
        <v>122215.7</v>
      </c>
      <c r="J45" s="552">
        <v>120435.3</v>
      </c>
      <c r="K45" s="552">
        <v>140370.5</v>
      </c>
      <c r="L45" s="560">
        <v>189605.7</v>
      </c>
      <c r="M45" s="556">
        <v>284993.5</v>
      </c>
      <c r="N45" s="560">
        <v>369596.321</v>
      </c>
      <c r="O45" s="560">
        <v>519696.6</v>
      </c>
      <c r="P45" s="560">
        <v>440911.44799999997</v>
      </c>
      <c r="Q45" s="560">
        <v>413962.2</v>
      </c>
      <c r="R45" s="418"/>
    </row>
    <row r="46" spans="1:18">
      <c r="A46" s="562" t="s">
        <v>1037</v>
      </c>
      <c r="B46" s="552">
        <v>3181.5</v>
      </c>
      <c r="C46" s="552">
        <v>3620.7</v>
      </c>
      <c r="D46" s="552">
        <v>4016.1</v>
      </c>
      <c r="E46" s="552">
        <v>6294.4</v>
      </c>
      <c r="F46" s="552">
        <v>9971.2999999999993</v>
      </c>
      <c r="G46" s="552">
        <v>17106.599999999999</v>
      </c>
      <c r="H46" s="552">
        <v>13600.3</v>
      </c>
      <c r="I46" s="552">
        <v>13704.6</v>
      </c>
      <c r="J46" s="552">
        <v>13417.2</v>
      </c>
      <c r="K46" s="552">
        <v>19354.7</v>
      </c>
      <c r="L46" s="560">
        <v>22823.599999999999</v>
      </c>
      <c r="M46" s="556">
        <v>14305.3</v>
      </c>
      <c r="N46" s="560">
        <v>12746.612999999999</v>
      </c>
      <c r="O46" s="560">
        <v>12653.7</v>
      </c>
      <c r="P46" s="560">
        <v>14878.871999999999</v>
      </c>
      <c r="Q46" s="560">
        <v>13017.5</v>
      </c>
      <c r="R46" s="418"/>
    </row>
    <row r="47" spans="1:18">
      <c r="A47" s="562" t="s">
        <v>1038</v>
      </c>
      <c r="B47" s="552">
        <v>2716.1</v>
      </c>
      <c r="C47" s="552">
        <v>3487.1</v>
      </c>
      <c r="D47" s="552">
        <v>5765.7</v>
      </c>
      <c r="E47" s="552">
        <v>5688.2</v>
      </c>
      <c r="F47" s="552">
        <v>7752.4</v>
      </c>
      <c r="G47" s="552">
        <v>6984</v>
      </c>
      <c r="H47" s="552">
        <v>7844.2</v>
      </c>
      <c r="I47" s="552">
        <v>8943.6</v>
      </c>
      <c r="J47" s="552">
        <v>8508.1</v>
      </c>
      <c r="K47" s="552">
        <v>9416.1</v>
      </c>
      <c r="L47" s="560">
        <v>12055.3</v>
      </c>
      <c r="M47" s="556">
        <v>3381.3</v>
      </c>
      <c r="N47" s="560">
        <v>3579.4009999999998</v>
      </c>
      <c r="O47" s="560">
        <v>5463.1</v>
      </c>
      <c r="P47" s="560">
        <v>13255.337</v>
      </c>
      <c r="Q47" s="560">
        <v>3946.9</v>
      </c>
      <c r="R47" s="418"/>
    </row>
    <row r="48" spans="1:18">
      <c r="A48" s="562" t="s">
        <v>1039</v>
      </c>
      <c r="B48" s="552">
        <v>12190.9</v>
      </c>
      <c r="C48" s="552">
        <v>12875.6</v>
      </c>
      <c r="D48" s="552">
        <v>12811.2</v>
      </c>
      <c r="E48" s="552">
        <v>16905</v>
      </c>
      <c r="F48" s="552">
        <v>20743.2</v>
      </c>
      <c r="G48" s="552">
        <v>21050.1</v>
      </c>
      <c r="H48" s="552">
        <v>26784.400000000001</v>
      </c>
      <c r="I48" s="552">
        <v>31820.7</v>
      </c>
      <c r="J48" s="552">
        <v>39136.9</v>
      </c>
      <c r="K48" s="552">
        <v>48022.8</v>
      </c>
      <c r="L48" s="560">
        <v>64461.3</v>
      </c>
      <c r="M48" s="556">
        <v>89970.3</v>
      </c>
      <c r="N48" s="560">
        <v>70369.391000000003</v>
      </c>
      <c r="O48" s="560">
        <v>73897.899999999994</v>
      </c>
      <c r="P48" s="560">
        <v>102450.398</v>
      </c>
      <c r="Q48" s="560">
        <v>125480.9</v>
      </c>
      <c r="R48" s="418"/>
    </row>
    <row r="49" spans="1:18" ht="24">
      <c r="A49" s="562" t="s">
        <v>1040</v>
      </c>
      <c r="B49" s="552">
        <v>37690.400000000001</v>
      </c>
      <c r="C49" s="552">
        <v>31161.4</v>
      </c>
      <c r="D49" s="552">
        <v>53793.7</v>
      </c>
      <c r="E49" s="552">
        <v>70538.7</v>
      </c>
      <c r="F49" s="552">
        <v>75176.100000000006</v>
      </c>
      <c r="G49" s="552">
        <v>74292.100000000006</v>
      </c>
      <c r="H49" s="552">
        <v>98197.7</v>
      </c>
      <c r="I49" s="552">
        <v>124455.1</v>
      </c>
      <c r="J49" s="552">
        <v>144250.5</v>
      </c>
      <c r="K49" s="552">
        <v>176322.6</v>
      </c>
      <c r="L49" s="560">
        <v>134430.9</v>
      </c>
      <c r="M49" s="556">
        <v>145996.70000000001</v>
      </c>
      <c r="N49" s="560">
        <v>125304.946</v>
      </c>
      <c r="O49" s="560">
        <v>110450.1</v>
      </c>
      <c r="P49" s="560">
        <v>153427.15400000001</v>
      </c>
      <c r="Q49" s="560">
        <v>239241.8</v>
      </c>
      <c r="R49" s="532"/>
    </row>
    <row r="50" spans="1:18">
      <c r="A50" s="562" t="s">
        <v>1041</v>
      </c>
      <c r="B50" s="552">
        <v>3175</v>
      </c>
      <c r="C50" s="552">
        <v>4060.9</v>
      </c>
      <c r="D50" s="552">
        <v>5814.8</v>
      </c>
      <c r="E50" s="552">
        <v>6331.3</v>
      </c>
      <c r="F50" s="552">
        <v>7770.8</v>
      </c>
      <c r="G50" s="552">
        <v>10380.200000000001</v>
      </c>
      <c r="H50" s="552">
        <v>15683.8</v>
      </c>
      <c r="I50" s="552">
        <v>14240.4</v>
      </c>
      <c r="J50" s="552">
        <v>16243.8</v>
      </c>
      <c r="K50" s="552">
        <v>20872.099999999999</v>
      </c>
      <c r="L50" s="560">
        <v>17841.400000000001</v>
      </c>
      <c r="M50" s="556">
        <v>14283.1</v>
      </c>
      <c r="N50" s="560">
        <v>29206.802</v>
      </c>
      <c r="O50" s="560">
        <v>12275.5</v>
      </c>
      <c r="P50" s="560">
        <v>17568.401000000002</v>
      </c>
      <c r="Q50" s="560">
        <v>19341.900000000001</v>
      </c>
      <c r="R50" s="532"/>
    </row>
    <row r="51" spans="1:18">
      <c r="A51" s="562" t="s">
        <v>1042</v>
      </c>
      <c r="B51" s="552">
        <v>12815.2</v>
      </c>
      <c r="C51" s="552">
        <v>10773.9</v>
      </c>
      <c r="D51" s="552">
        <v>20799.900000000001</v>
      </c>
      <c r="E51" s="552">
        <v>38555.599999999999</v>
      </c>
      <c r="F51" s="552">
        <v>32553.9</v>
      </c>
      <c r="G51" s="552">
        <v>31606.9</v>
      </c>
      <c r="H51" s="552">
        <v>33019.800000000003</v>
      </c>
      <c r="I51" s="552">
        <v>46784.4</v>
      </c>
      <c r="J51" s="552">
        <v>72743.5</v>
      </c>
      <c r="K51" s="552">
        <v>76242.8</v>
      </c>
      <c r="L51" s="560">
        <v>94651.8</v>
      </c>
      <c r="M51" s="556">
        <v>148983.9</v>
      </c>
      <c r="N51" s="560">
        <v>146425.26800000001</v>
      </c>
      <c r="O51" s="560">
        <v>206160.1</v>
      </c>
      <c r="P51" s="560">
        <v>291022.891</v>
      </c>
      <c r="Q51" s="560">
        <v>270805.2</v>
      </c>
      <c r="R51" s="532"/>
    </row>
    <row r="52" spans="1:18">
      <c r="A52" s="562" t="s">
        <v>1043</v>
      </c>
      <c r="B52" s="552">
        <v>7708.5</v>
      </c>
      <c r="C52" s="552">
        <v>7282.4</v>
      </c>
      <c r="D52" s="552">
        <v>7978.2</v>
      </c>
      <c r="E52" s="552">
        <v>11886.5</v>
      </c>
      <c r="F52" s="552">
        <v>19154.3</v>
      </c>
      <c r="G52" s="552">
        <v>21173.5</v>
      </c>
      <c r="H52" s="552">
        <v>23636.799999999999</v>
      </c>
      <c r="I52" s="552">
        <v>23708.3</v>
      </c>
      <c r="J52" s="552">
        <v>27495.5</v>
      </c>
      <c r="K52" s="552">
        <v>35813.42</v>
      </c>
      <c r="L52" s="560">
        <v>39887.699999999997</v>
      </c>
      <c r="M52" s="556">
        <v>47476.9</v>
      </c>
      <c r="N52" s="560">
        <v>85231.534</v>
      </c>
      <c r="O52" s="560">
        <v>61093.8</v>
      </c>
      <c r="P52" s="560">
        <v>70120.245999999999</v>
      </c>
      <c r="Q52" s="560">
        <v>70780.7</v>
      </c>
      <c r="R52" s="532"/>
    </row>
    <row r="53" spans="1:18">
      <c r="A53" s="562" t="s">
        <v>1044</v>
      </c>
      <c r="B53" s="552">
        <v>8667</v>
      </c>
      <c r="C53" s="552">
        <v>9572.2000000000007</v>
      </c>
      <c r="D53" s="552">
        <v>10431</v>
      </c>
      <c r="E53" s="552">
        <v>14520.3</v>
      </c>
      <c r="F53" s="552">
        <v>40619.199999999997</v>
      </c>
      <c r="G53" s="552">
        <v>21387.7</v>
      </c>
      <c r="H53" s="552">
        <v>21005.7</v>
      </c>
      <c r="I53" s="552">
        <v>24518.9</v>
      </c>
      <c r="J53" s="552">
        <v>29024.7</v>
      </c>
      <c r="K53" s="552">
        <v>28101.4</v>
      </c>
      <c r="L53" s="560">
        <v>30828.6</v>
      </c>
      <c r="M53" s="556">
        <v>40245.699999999997</v>
      </c>
      <c r="N53" s="560">
        <v>77909.975999999995</v>
      </c>
      <c r="O53" s="560">
        <v>90983</v>
      </c>
      <c r="P53" s="560">
        <v>67035.05</v>
      </c>
      <c r="Q53" s="560">
        <v>88839</v>
      </c>
      <c r="R53" s="532"/>
    </row>
    <row r="54" spans="1:18">
      <c r="A54" s="562" t="s">
        <v>1045</v>
      </c>
      <c r="B54" s="552">
        <v>5324.1</v>
      </c>
      <c r="C54" s="552">
        <v>5847.1</v>
      </c>
      <c r="D54" s="552">
        <v>6534.1</v>
      </c>
      <c r="E54" s="552">
        <v>7589.3</v>
      </c>
      <c r="F54" s="552">
        <v>9201.7000000000007</v>
      </c>
      <c r="G54" s="552">
        <v>15906.9</v>
      </c>
      <c r="H54" s="552">
        <v>18793.900000000001</v>
      </c>
      <c r="I54" s="552">
        <v>21796.1</v>
      </c>
      <c r="J54" s="552">
        <v>21608.1</v>
      </c>
      <c r="K54" s="552">
        <v>33109.9</v>
      </c>
      <c r="L54" s="560">
        <v>36332</v>
      </c>
      <c r="M54" s="556">
        <v>49583.8</v>
      </c>
      <c r="N54" s="560">
        <v>108997.33</v>
      </c>
      <c r="O54" s="560">
        <v>51839.7</v>
      </c>
      <c r="P54" s="560">
        <v>69320.5</v>
      </c>
      <c r="Q54" s="560">
        <v>75538</v>
      </c>
      <c r="R54" s="532"/>
    </row>
    <row r="55" spans="1:18">
      <c r="A55" s="562" t="s">
        <v>1046</v>
      </c>
      <c r="B55" s="540" t="s">
        <v>1047</v>
      </c>
      <c r="C55" s="540" t="s">
        <v>1047</v>
      </c>
      <c r="D55" s="540" t="s">
        <v>1047</v>
      </c>
      <c r="E55" s="540" t="s">
        <v>1047</v>
      </c>
      <c r="F55" s="540" t="s">
        <v>1047</v>
      </c>
      <c r="G55" s="552">
        <v>31120</v>
      </c>
      <c r="H55" s="552">
        <v>34746.1</v>
      </c>
      <c r="I55" s="552">
        <v>38604.699999999997</v>
      </c>
      <c r="J55" s="552">
        <v>44077.599999999999</v>
      </c>
      <c r="K55" s="552">
        <v>63807.9</v>
      </c>
      <c r="L55" s="560">
        <v>78625.5</v>
      </c>
      <c r="M55" s="556">
        <v>83062.2</v>
      </c>
      <c r="N55" s="560">
        <v>84270.945000000007</v>
      </c>
      <c r="O55" s="560">
        <v>102072.6</v>
      </c>
      <c r="P55" s="560">
        <v>121802.71</v>
      </c>
      <c r="Q55" s="560">
        <v>144783.1</v>
      </c>
      <c r="R55" s="532"/>
    </row>
    <row r="56" spans="1:18">
      <c r="A56" s="562" t="s">
        <v>1048</v>
      </c>
      <c r="B56" s="540" t="s">
        <v>1047</v>
      </c>
      <c r="C56" s="540" t="s">
        <v>1047</v>
      </c>
      <c r="D56" s="540" t="s">
        <v>1047</v>
      </c>
      <c r="E56" s="540" t="s">
        <v>1047</v>
      </c>
      <c r="F56" s="540" t="s">
        <v>1047</v>
      </c>
      <c r="G56" s="552">
        <v>21137.5</v>
      </c>
      <c r="H56" s="552">
        <v>31612.1</v>
      </c>
      <c r="I56" s="552">
        <v>34173.5</v>
      </c>
      <c r="J56" s="552">
        <v>43049.8</v>
      </c>
      <c r="K56" s="552">
        <v>46844</v>
      </c>
      <c r="L56" s="560">
        <v>53082.400000000001</v>
      </c>
      <c r="M56" s="556">
        <v>56252.4</v>
      </c>
      <c r="N56" s="560">
        <v>104337.09699999999</v>
      </c>
      <c r="O56" s="552">
        <v>80854.600000000006</v>
      </c>
      <c r="P56" s="552">
        <v>88837.721999999994</v>
      </c>
      <c r="Q56" s="560">
        <v>103608.1</v>
      </c>
      <c r="R56" s="532"/>
    </row>
    <row r="57" spans="1:18" ht="24">
      <c r="A57" s="562" t="s">
        <v>1049</v>
      </c>
      <c r="B57" s="552">
        <v>1617</v>
      </c>
      <c r="C57" s="552">
        <v>1695.6</v>
      </c>
      <c r="D57" s="552">
        <v>1910.2</v>
      </c>
      <c r="E57" s="552">
        <v>1869.9</v>
      </c>
      <c r="F57" s="552">
        <v>1501</v>
      </c>
      <c r="G57" s="552">
        <v>4704.2</v>
      </c>
      <c r="H57" s="552">
        <v>7602</v>
      </c>
      <c r="I57" s="552">
        <v>8088.4</v>
      </c>
      <c r="J57" s="552">
        <v>8089.5</v>
      </c>
      <c r="K57" s="552">
        <v>14560.1</v>
      </c>
      <c r="L57" s="560">
        <v>19777.400000000001</v>
      </c>
      <c r="M57" s="556">
        <v>17594.599999999999</v>
      </c>
      <c r="N57" s="560">
        <v>15085.736999999999</v>
      </c>
      <c r="O57" s="560">
        <v>21408.6</v>
      </c>
      <c r="P57" s="560">
        <v>35642.722999999904</v>
      </c>
      <c r="Q57" s="560">
        <v>20901.2</v>
      </c>
      <c r="R57" s="532"/>
    </row>
    <row r="58" spans="1:18" ht="24">
      <c r="A58" s="562" t="s">
        <v>1050</v>
      </c>
      <c r="B58" s="552">
        <v>111052.2</v>
      </c>
      <c r="C58" s="552">
        <v>149726.5</v>
      </c>
      <c r="D58" s="552">
        <v>215522.8</v>
      </c>
      <c r="E58" s="552">
        <v>259779.7</v>
      </c>
      <c r="F58" s="552">
        <v>340217.1</v>
      </c>
      <c r="G58" s="552">
        <v>7565.8</v>
      </c>
      <c r="H58" s="552">
        <v>16892.3</v>
      </c>
      <c r="I58" s="552">
        <v>19963.599999999999</v>
      </c>
      <c r="J58" s="552">
        <v>24963.5</v>
      </c>
      <c r="K58" s="552">
        <v>40121.800000000003</v>
      </c>
      <c r="L58" s="560">
        <v>38282.699999999997</v>
      </c>
      <c r="M58" s="556">
        <v>38956.1</v>
      </c>
      <c r="N58" s="560">
        <v>48089.599999999999</v>
      </c>
      <c r="O58" s="560">
        <v>48048.4</v>
      </c>
      <c r="P58" s="560">
        <v>48272.663999999997</v>
      </c>
      <c r="Q58" s="552">
        <v>53538.8</v>
      </c>
      <c r="R58" s="532"/>
    </row>
    <row r="59" spans="1:18">
      <c r="A59" s="562" t="s">
        <v>1051</v>
      </c>
      <c r="B59" s="552">
        <v>68020.100000000006</v>
      </c>
      <c r="C59" s="552">
        <v>73361.399999999994</v>
      </c>
      <c r="D59" s="552">
        <v>113390.2</v>
      </c>
      <c r="E59" s="552">
        <v>182570.6</v>
      </c>
      <c r="F59" s="552">
        <v>135502</v>
      </c>
      <c r="G59" s="552">
        <v>87305.4</v>
      </c>
      <c r="H59" s="552">
        <v>108655.1</v>
      </c>
      <c r="I59" s="552">
        <v>157993.79999999999</v>
      </c>
      <c r="J59" s="552">
        <v>293044</v>
      </c>
      <c r="K59" s="552">
        <v>452350.4</v>
      </c>
      <c r="L59" s="560">
        <v>558669.19999999995</v>
      </c>
      <c r="M59" s="574">
        <v>309520.8</v>
      </c>
      <c r="N59" s="560">
        <v>323396.59999999998</v>
      </c>
      <c r="O59" s="560">
        <v>374763.3</v>
      </c>
      <c r="P59" s="560">
        <v>447779.7</v>
      </c>
      <c r="Q59" s="560">
        <v>620048.1</v>
      </c>
      <c r="R59" s="532"/>
    </row>
    <row r="60" spans="1:18">
      <c r="A60" s="562" t="s">
        <v>1052</v>
      </c>
      <c r="B60" s="552">
        <v>6815.8</v>
      </c>
      <c r="C60" s="552">
        <v>7599.9</v>
      </c>
      <c r="D60" s="552">
        <v>22044.1</v>
      </c>
      <c r="E60" s="552">
        <v>21520.400000000001</v>
      </c>
      <c r="F60" s="552">
        <v>7172.2</v>
      </c>
      <c r="G60" s="552">
        <v>12183.9</v>
      </c>
      <c r="H60" s="552">
        <v>18817.8</v>
      </c>
      <c r="I60" s="552">
        <v>18563.099999999999</v>
      </c>
      <c r="J60" s="552">
        <v>20384.400000000001</v>
      </c>
      <c r="K60" s="552">
        <v>21409.3</v>
      </c>
      <c r="L60" s="560">
        <v>31632.799999999999</v>
      </c>
      <c r="M60" s="574">
        <v>24857.3</v>
      </c>
      <c r="N60" s="560">
        <v>6780.7</v>
      </c>
      <c r="O60" s="561">
        <v>12964.3</v>
      </c>
      <c r="P60" s="561">
        <v>8199.2999999999993</v>
      </c>
      <c r="Q60" s="560">
        <v>15788.6</v>
      </c>
      <c r="R60" s="532"/>
    </row>
    <row r="61" spans="1:18">
      <c r="A61" s="562" t="s">
        <v>1053</v>
      </c>
      <c r="B61" s="552">
        <v>2902.8</v>
      </c>
      <c r="C61" s="552">
        <v>3955.2</v>
      </c>
      <c r="D61" s="552">
        <v>5394.6</v>
      </c>
      <c r="E61" s="552">
        <v>7974.6</v>
      </c>
      <c r="F61" s="552">
        <v>12835.1</v>
      </c>
      <c r="G61" s="552">
        <v>17109.5</v>
      </c>
      <c r="H61" s="552">
        <v>17431.599999999999</v>
      </c>
      <c r="I61" s="552">
        <v>24597.9</v>
      </c>
      <c r="J61" s="552">
        <v>36598.5</v>
      </c>
      <c r="K61" s="552">
        <v>31420.5</v>
      </c>
      <c r="L61" s="560">
        <v>30435.9</v>
      </c>
      <c r="M61" s="574">
        <v>45263.5</v>
      </c>
      <c r="N61" s="560">
        <v>59757.9</v>
      </c>
      <c r="O61" s="560">
        <v>39150.300000000003</v>
      </c>
      <c r="P61" s="561">
        <v>50438.2</v>
      </c>
      <c r="Q61" s="560">
        <v>51335.3</v>
      </c>
      <c r="R61" s="532"/>
    </row>
    <row r="62" spans="1:18">
      <c r="A62" s="562" t="s">
        <v>1054</v>
      </c>
      <c r="B62" s="552">
        <v>20814.3</v>
      </c>
      <c r="C62" s="552">
        <v>20912.099999999999</v>
      </c>
      <c r="D62" s="552">
        <v>30689.5</v>
      </c>
      <c r="E62" s="552">
        <v>35653.699999999997</v>
      </c>
      <c r="F62" s="552">
        <v>38921.800000000003</v>
      </c>
      <c r="G62" s="552">
        <v>44929.8</v>
      </c>
      <c r="H62" s="552">
        <v>75250.3</v>
      </c>
      <c r="I62" s="552">
        <v>73926.600000000006</v>
      </c>
      <c r="J62" s="552">
        <v>101120.5</v>
      </c>
      <c r="K62" s="552">
        <v>83017.7</v>
      </c>
      <c r="L62" s="560">
        <v>107499.8</v>
      </c>
      <c r="M62" s="574">
        <v>176821.9</v>
      </c>
      <c r="N62" s="560">
        <v>193587.9</v>
      </c>
      <c r="O62" s="561">
        <v>175101.3</v>
      </c>
      <c r="P62" s="561">
        <v>202512.62599999999</v>
      </c>
      <c r="Q62" s="561">
        <v>220575</v>
      </c>
      <c r="R62" s="532"/>
    </row>
    <row r="63" spans="1:18">
      <c r="A63" s="575"/>
      <c r="B63" s="575"/>
      <c r="C63" s="575"/>
      <c r="D63" s="575"/>
      <c r="E63" s="575"/>
      <c r="F63" s="575"/>
      <c r="G63" s="575"/>
      <c r="H63" s="575"/>
      <c r="I63" s="575"/>
      <c r="J63" s="575"/>
      <c r="K63" s="575"/>
      <c r="L63" s="575"/>
      <c r="M63" s="576"/>
      <c r="N63" s="575"/>
      <c r="O63" s="575"/>
      <c r="P63" s="575"/>
      <c r="Q63" s="575"/>
      <c r="R63" s="577"/>
    </row>
    <row r="64" spans="1:18">
      <c r="A64" s="828" t="s">
        <v>1055</v>
      </c>
      <c r="B64" s="829"/>
      <c r="C64" s="829"/>
      <c r="D64" s="829"/>
      <c r="E64" s="829"/>
      <c r="F64" s="829"/>
      <c r="G64" s="829"/>
      <c r="H64" s="829"/>
      <c r="I64" s="829"/>
      <c r="J64" s="829"/>
      <c r="K64" s="829"/>
      <c r="L64" s="578"/>
      <c r="M64" s="559"/>
      <c r="N64" s="579"/>
      <c r="O64" s="579"/>
      <c r="P64" s="579"/>
      <c r="Q64" s="579"/>
      <c r="R64" s="578"/>
    </row>
    <row r="65" spans="1:18">
      <c r="A65" s="580"/>
      <c r="B65" s="581"/>
      <c r="C65" s="582"/>
      <c r="D65" s="582"/>
      <c r="E65" s="582"/>
      <c r="F65" s="582"/>
      <c r="G65" s="532"/>
      <c r="H65" s="532"/>
      <c r="I65" s="532"/>
      <c r="J65" s="532"/>
      <c r="K65" s="532"/>
      <c r="L65" s="418"/>
      <c r="M65" s="418"/>
      <c r="N65" s="418"/>
      <c r="O65" s="418"/>
      <c r="P65" s="418"/>
      <c r="Q65" s="418"/>
      <c r="R65" s="418"/>
    </row>
    <row r="66" spans="1:18">
      <c r="A66" s="580"/>
      <c r="B66" s="581"/>
      <c r="C66" s="581"/>
      <c r="D66" s="581"/>
      <c r="E66" s="581"/>
      <c r="F66" s="581"/>
      <c r="G66" s="581"/>
      <c r="H66" s="581"/>
      <c r="I66" s="581"/>
      <c r="J66" s="581"/>
      <c r="K66" s="581"/>
      <c r="L66" s="418"/>
      <c r="M66" s="418"/>
      <c r="N66" s="418"/>
      <c r="O66" s="418"/>
      <c r="P66" s="418"/>
      <c r="Q66" s="418"/>
      <c r="R66" s="418"/>
    </row>
    <row r="67" spans="1:18">
      <c r="A67" s="580"/>
      <c r="B67" s="581"/>
      <c r="C67" s="583"/>
      <c r="D67" s="583"/>
      <c r="E67" s="583"/>
      <c r="F67" s="583"/>
      <c r="G67" s="532"/>
      <c r="H67" s="532"/>
      <c r="I67" s="532"/>
      <c r="J67" s="532"/>
      <c r="K67" s="532"/>
      <c r="L67" s="418"/>
      <c r="M67" s="418"/>
      <c r="N67" s="418"/>
      <c r="O67" s="418"/>
      <c r="P67" s="418"/>
      <c r="Q67" s="418"/>
      <c r="R67" s="418"/>
    </row>
    <row r="68" spans="1:18">
      <c r="A68" s="580"/>
      <c r="B68" s="581"/>
      <c r="C68" s="582"/>
      <c r="D68" s="582"/>
      <c r="E68" s="582"/>
      <c r="F68" s="582"/>
      <c r="G68" s="532"/>
      <c r="H68" s="532"/>
      <c r="I68" s="532"/>
      <c r="J68" s="532"/>
      <c r="K68" s="532"/>
      <c r="L68" s="418"/>
      <c r="M68" s="418"/>
      <c r="N68" s="418"/>
      <c r="O68" s="418"/>
      <c r="P68" s="418"/>
      <c r="Q68" s="418"/>
      <c r="R68" s="418"/>
    </row>
    <row r="69" spans="1:18">
      <c r="A69" s="580"/>
      <c r="B69" s="581"/>
      <c r="C69" s="583"/>
      <c r="D69" s="583"/>
      <c r="E69" s="583"/>
      <c r="F69" s="583"/>
      <c r="G69" s="532"/>
      <c r="H69" s="532"/>
      <c r="I69" s="532"/>
      <c r="J69" s="532"/>
      <c r="K69" s="532"/>
      <c r="L69" s="418"/>
      <c r="M69" s="418"/>
      <c r="N69" s="418"/>
      <c r="O69" s="418"/>
      <c r="P69" s="418"/>
      <c r="Q69" s="418"/>
      <c r="R69" s="418"/>
    </row>
    <row r="70" spans="1:18">
      <c r="A70" s="580"/>
      <c r="B70" s="581"/>
      <c r="C70" s="583"/>
      <c r="D70" s="583"/>
      <c r="E70" s="583"/>
      <c r="F70" s="583"/>
      <c r="G70" s="532"/>
      <c r="H70" s="532"/>
      <c r="I70" s="532"/>
      <c r="J70" s="532"/>
      <c r="K70" s="532"/>
      <c r="L70" s="418"/>
      <c r="M70" s="418"/>
      <c r="N70" s="418"/>
      <c r="O70" s="418"/>
      <c r="P70" s="418"/>
      <c r="Q70" s="418"/>
      <c r="R70" s="418"/>
    </row>
    <row r="71" spans="1:18">
      <c r="A71" s="580"/>
      <c r="B71" s="581"/>
      <c r="C71" s="582"/>
      <c r="D71" s="582"/>
      <c r="E71" s="582"/>
      <c r="F71" s="582"/>
      <c r="G71" s="532"/>
      <c r="H71" s="532"/>
      <c r="I71" s="532"/>
      <c r="J71" s="532"/>
      <c r="K71" s="532"/>
      <c r="L71" s="418"/>
      <c r="M71" s="418"/>
      <c r="N71" s="418"/>
      <c r="O71" s="418"/>
      <c r="P71" s="418"/>
      <c r="Q71" s="418"/>
      <c r="R71" s="418"/>
    </row>
    <row r="72" spans="1:18">
      <c r="A72" s="580"/>
      <c r="B72" s="581"/>
      <c r="C72" s="583"/>
      <c r="D72" s="583"/>
      <c r="E72" s="583"/>
      <c r="F72" s="583"/>
      <c r="G72" s="532"/>
      <c r="H72" s="532"/>
      <c r="I72" s="532"/>
      <c r="J72" s="532"/>
      <c r="K72" s="532"/>
      <c r="L72" s="418"/>
      <c r="M72" s="418"/>
      <c r="N72" s="418"/>
      <c r="O72" s="418"/>
      <c r="P72" s="418"/>
      <c r="Q72" s="418"/>
      <c r="R72" s="418"/>
    </row>
    <row r="73" spans="1:18">
      <c r="A73" s="580"/>
      <c r="B73" s="581"/>
      <c r="C73" s="583"/>
      <c r="D73" s="583"/>
      <c r="E73" s="583"/>
      <c r="F73" s="583"/>
      <c r="G73" s="532"/>
      <c r="H73" s="532"/>
      <c r="I73" s="532"/>
      <c r="J73" s="532"/>
      <c r="K73" s="532"/>
      <c r="L73" s="418"/>
      <c r="M73" s="418"/>
      <c r="N73" s="418"/>
      <c r="O73" s="418"/>
      <c r="P73" s="418"/>
      <c r="Q73" s="418"/>
      <c r="R73" s="418"/>
    </row>
    <row r="74" spans="1:18">
      <c r="A74" s="580"/>
      <c r="B74" s="581"/>
      <c r="C74" s="582"/>
      <c r="D74" s="582"/>
      <c r="E74" s="582"/>
      <c r="F74" s="582"/>
      <c r="G74" s="532"/>
      <c r="H74" s="532"/>
      <c r="I74" s="532"/>
      <c r="J74" s="532"/>
      <c r="K74" s="532"/>
      <c r="L74" s="418"/>
      <c r="M74" s="418"/>
      <c r="N74" s="418"/>
      <c r="O74" s="418"/>
      <c r="P74" s="418"/>
      <c r="Q74" s="418"/>
      <c r="R74" s="418"/>
    </row>
    <row r="75" spans="1:18">
      <c r="A75" s="580"/>
      <c r="B75" s="581"/>
      <c r="C75" s="582"/>
      <c r="D75" s="582"/>
      <c r="E75" s="582"/>
      <c r="F75" s="582"/>
      <c r="G75" s="532"/>
      <c r="H75" s="532"/>
      <c r="I75" s="532"/>
      <c r="J75" s="532"/>
      <c r="K75" s="532"/>
      <c r="L75" s="418"/>
      <c r="M75" s="418"/>
      <c r="N75" s="418"/>
      <c r="O75" s="418"/>
      <c r="P75" s="418"/>
      <c r="Q75" s="418"/>
      <c r="R75" s="418"/>
    </row>
    <row r="76" spans="1:18">
      <c r="A76" s="580"/>
      <c r="B76" s="581"/>
      <c r="C76" s="582"/>
      <c r="D76" s="582"/>
      <c r="E76" s="582"/>
      <c r="F76" s="582"/>
      <c r="G76" s="532"/>
      <c r="H76" s="532"/>
      <c r="I76" s="532"/>
      <c r="J76" s="532"/>
      <c r="K76" s="532"/>
      <c r="L76" s="418"/>
      <c r="M76" s="418"/>
      <c r="N76" s="418"/>
      <c r="O76" s="418"/>
      <c r="P76" s="418"/>
      <c r="Q76" s="418"/>
      <c r="R76" s="418"/>
    </row>
    <row r="77" spans="1:18">
      <c r="A77" s="580"/>
      <c r="B77" s="581"/>
      <c r="C77" s="582"/>
      <c r="D77" s="582"/>
      <c r="E77" s="582"/>
      <c r="F77" s="582"/>
      <c r="G77" s="532"/>
      <c r="H77" s="532"/>
      <c r="I77" s="532"/>
      <c r="J77" s="532"/>
      <c r="K77" s="532"/>
      <c r="L77" s="418"/>
      <c r="M77" s="418"/>
      <c r="N77" s="418"/>
      <c r="O77" s="418"/>
      <c r="P77" s="418"/>
      <c r="Q77" s="418"/>
      <c r="R77" s="418"/>
    </row>
    <row r="78" spans="1:18">
      <c r="A78" s="580"/>
      <c r="B78" s="581"/>
      <c r="C78" s="582"/>
      <c r="D78" s="582"/>
      <c r="E78" s="582"/>
      <c r="F78" s="582"/>
      <c r="G78" s="532"/>
      <c r="H78" s="532"/>
      <c r="I78" s="532"/>
      <c r="J78" s="532"/>
      <c r="K78" s="532"/>
      <c r="L78" s="418"/>
      <c r="M78" s="418"/>
      <c r="N78" s="418"/>
      <c r="O78" s="418"/>
      <c r="P78" s="418"/>
      <c r="Q78" s="418"/>
      <c r="R78" s="418"/>
    </row>
    <row r="79" spans="1:18">
      <c r="A79" s="580"/>
      <c r="B79" s="581"/>
      <c r="C79" s="582"/>
      <c r="D79" s="582"/>
      <c r="E79" s="582"/>
      <c r="F79" s="582"/>
      <c r="G79" s="532"/>
      <c r="H79" s="532"/>
      <c r="I79" s="532"/>
      <c r="J79" s="532"/>
      <c r="K79" s="532"/>
      <c r="L79" s="418"/>
      <c r="M79" s="418"/>
      <c r="N79" s="418"/>
      <c r="O79" s="418"/>
      <c r="P79" s="418"/>
      <c r="Q79" s="418"/>
      <c r="R79" s="418"/>
    </row>
    <row r="80" spans="1:18">
      <c r="A80" s="580"/>
      <c r="B80" s="581"/>
      <c r="C80" s="582"/>
      <c r="D80" s="582"/>
      <c r="E80" s="582"/>
      <c r="F80" s="582"/>
      <c r="G80" s="532"/>
      <c r="H80" s="532"/>
      <c r="I80" s="532"/>
      <c r="J80" s="532"/>
      <c r="K80" s="532"/>
      <c r="L80" s="418"/>
      <c r="M80" s="418"/>
      <c r="N80" s="418"/>
      <c r="O80" s="418"/>
      <c r="P80" s="418"/>
      <c r="Q80" s="418"/>
      <c r="R80" s="418"/>
    </row>
    <row r="81" spans="1:18">
      <c r="A81" s="580"/>
      <c r="B81" s="581"/>
      <c r="C81" s="582"/>
      <c r="D81" s="582"/>
      <c r="E81" s="582"/>
      <c r="F81" s="582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</row>
    <row r="82" spans="1:18">
      <c r="A82" s="580"/>
      <c r="B82" s="581"/>
      <c r="C82" s="582"/>
      <c r="D82" s="582"/>
      <c r="E82" s="582"/>
      <c r="F82" s="582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</row>
    <row r="83" spans="1:18">
      <c r="A83" s="580"/>
      <c r="B83" s="581"/>
      <c r="C83" s="582"/>
      <c r="D83" s="582"/>
      <c r="E83" s="582"/>
      <c r="F83" s="582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</row>
    <row r="84" spans="1:18">
      <c r="A84" s="580"/>
      <c r="B84" s="581"/>
      <c r="C84" s="582"/>
      <c r="D84" s="582"/>
      <c r="E84" s="582"/>
      <c r="F84" s="582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</row>
    <row r="85" spans="1:18">
      <c r="A85" s="580"/>
      <c r="B85" s="581"/>
      <c r="C85" s="582"/>
      <c r="D85" s="582"/>
      <c r="E85" s="582"/>
      <c r="F85" s="582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</row>
    <row r="86" spans="1:18">
      <c r="A86" s="580"/>
      <c r="B86" s="581"/>
      <c r="C86" s="582"/>
      <c r="D86" s="582"/>
      <c r="E86" s="582"/>
      <c r="F86" s="582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</row>
    <row r="87" spans="1:18">
      <c r="A87" s="580"/>
      <c r="B87" s="581"/>
      <c r="C87" s="582"/>
      <c r="D87" s="582"/>
      <c r="E87" s="582"/>
      <c r="F87" s="582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</row>
    <row r="88" spans="1:18">
      <c r="A88" s="580"/>
      <c r="B88" s="581"/>
      <c r="C88" s="582"/>
      <c r="D88" s="582"/>
      <c r="E88" s="582"/>
      <c r="F88" s="582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</row>
    <row r="89" spans="1:18">
      <c r="A89" s="580"/>
      <c r="B89" s="581"/>
      <c r="C89" s="582"/>
      <c r="D89" s="582"/>
      <c r="E89" s="582"/>
      <c r="F89" s="582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</row>
    <row r="90" spans="1:18">
      <c r="A90" s="580"/>
      <c r="B90" s="581"/>
      <c r="C90" s="582"/>
      <c r="D90" s="582"/>
      <c r="E90" s="582"/>
      <c r="F90" s="582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</row>
    <row r="91" spans="1:18">
      <c r="A91" s="580"/>
      <c r="B91" s="581"/>
      <c r="C91" s="582"/>
      <c r="D91" s="582"/>
      <c r="E91" s="582"/>
      <c r="F91" s="582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</row>
    <row r="92" spans="1:18">
      <c r="A92" s="580"/>
      <c r="B92" s="581"/>
      <c r="C92" s="582"/>
      <c r="D92" s="582"/>
      <c r="E92" s="582"/>
      <c r="F92" s="582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</row>
    <row r="93" spans="1:18">
      <c r="A93" s="580"/>
      <c r="B93" s="581"/>
      <c r="C93" s="582"/>
      <c r="D93" s="582"/>
      <c r="E93" s="582"/>
      <c r="F93" s="582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</row>
    <row r="94" spans="1:18">
      <c r="A94" s="580"/>
      <c r="B94" s="581"/>
      <c r="C94" s="582"/>
      <c r="D94" s="582"/>
      <c r="E94" s="582"/>
      <c r="F94" s="582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</row>
    <row r="95" spans="1:18">
      <c r="A95" s="580"/>
      <c r="B95" s="581"/>
      <c r="C95" s="582"/>
      <c r="D95" s="582"/>
      <c r="E95" s="582"/>
      <c r="F95" s="582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</row>
    <row r="96" spans="1:18">
      <c r="A96" s="580"/>
      <c r="B96" s="581"/>
      <c r="C96" s="582"/>
      <c r="D96" s="582"/>
      <c r="E96" s="582"/>
      <c r="F96" s="582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</row>
    <row r="97" spans="1:18">
      <c r="A97" s="580"/>
      <c r="B97" s="581"/>
      <c r="C97" s="582"/>
      <c r="D97" s="582"/>
      <c r="E97" s="582"/>
      <c r="F97" s="582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</row>
    <row r="98" spans="1:18">
      <c r="A98" s="580"/>
      <c r="B98" s="581"/>
      <c r="C98" s="532"/>
      <c r="D98" s="532"/>
      <c r="E98" s="532"/>
      <c r="F98" s="532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</row>
    <row r="99" spans="1:18">
      <c r="A99" s="580"/>
      <c r="B99" s="581"/>
      <c r="C99" s="532"/>
      <c r="D99" s="532"/>
      <c r="E99" s="532"/>
      <c r="F99" s="532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</row>
    <row r="100" spans="1:18">
      <c r="A100" s="580"/>
      <c r="B100" s="581"/>
      <c r="C100" s="532"/>
      <c r="D100" s="532"/>
      <c r="E100" s="532"/>
      <c r="F100" s="532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</row>
    <row r="101" spans="1:18">
      <c r="A101" s="580"/>
      <c r="B101" s="581"/>
      <c r="C101" s="532"/>
      <c r="D101" s="532"/>
      <c r="E101" s="532"/>
      <c r="F101" s="532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</row>
    <row r="102" spans="1:18">
      <c r="A102" s="580"/>
      <c r="B102" s="581"/>
      <c r="C102" s="532"/>
      <c r="D102" s="532"/>
      <c r="E102" s="532"/>
      <c r="F102" s="532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</row>
    <row r="103" spans="1:18">
      <c r="A103" s="580"/>
      <c r="B103" s="581"/>
      <c r="C103" s="532"/>
      <c r="D103" s="532"/>
      <c r="E103" s="532"/>
      <c r="F103" s="532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</row>
    <row r="104" spans="1:18">
      <c r="A104" s="580"/>
      <c r="B104" s="581"/>
      <c r="C104" s="532"/>
      <c r="D104" s="532"/>
      <c r="E104" s="532"/>
      <c r="F104" s="532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</row>
    <row r="105" spans="1:18">
      <c r="A105" s="580"/>
      <c r="B105" s="581"/>
      <c r="C105" s="532"/>
      <c r="D105" s="532"/>
      <c r="E105" s="532"/>
      <c r="F105" s="532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</row>
    <row r="106" spans="1:18">
      <c r="A106" s="580"/>
      <c r="B106" s="581"/>
      <c r="C106" s="532"/>
      <c r="D106" s="532"/>
      <c r="E106" s="532"/>
      <c r="F106" s="532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</row>
    <row r="107" spans="1:18">
      <c r="A107" s="580"/>
      <c r="B107" s="581"/>
      <c r="C107" s="532"/>
      <c r="D107" s="532"/>
      <c r="E107" s="532"/>
      <c r="F107" s="532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</row>
    <row r="108" spans="1:18">
      <c r="A108" s="580"/>
      <c r="B108" s="581"/>
      <c r="C108" s="532"/>
      <c r="D108" s="532"/>
      <c r="E108" s="532"/>
      <c r="F108" s="532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</row>
    <row r="109" spans="1:18">
      <c r="A109" s="580"/>
      <c r="B109" s="581"/>
      <c r="C109" s="532"/>
      <c r="D109" s="532"/>
      <c r="E109" s="532"/>
      <c r="F109" s="532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</row>
    <row r="110" spans="1:18">
      <c r="A110" s="580"/>
      <c r="B110" s="581"/>
      <c r="C110" s="532"/>
      <c r="D110" s="532"/>
      <c r="E110" s="532"/>
      <c r="F110" s="532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</row>
    <row r="111" spans="1:18">
      <c r="A111" s="580"/>
      <c r="B111" s="581"/>
      <c r="C111" s="532"/>
      <c r="D111" s="532"/>
      <c r="E111" s="532"/>
      <c r="F111" s="532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</row>
    <row r="112" spans="1:18">
      <c r="A112" s="580"/>
      <c r="B112" s="581"/>
      <c r="C112" s="532"/>
      <c r="D112" s="532"/>
      <c r="E112" s="532"/>
      <c r="F112" s="532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</row>
    <row r="113" spans="1:18">
      <c r="A113" s="580"/>
      <c r="B113" s="581"/>
      <c r="C113" s="418"/>
      <c r="D113" s="418"/>
      <c r="E113" s="418"/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</row>
    <row r="114" spans="1:18">
      <c r="A114" s="580"/>
      <c r="B114" s="581"/>
      <c r="C114" s="418"/>
      <c r="D114" s="418"/>
      <c r="E114" s="418"/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</row>
    <row r="115" spans="1:18">
      <c r="A115" s="580"/>
      <c r="B115" s="581"/>
      <c r="C115" s="418"/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</row>
    <row r="116" spans="1:18">
      <c r="A116" s="580"/>
      <c r="B116" s="581"/>
      <c r="C116" s="418"/>
      <c r="D116" s="418"/>
      <c r="E116" s="418"/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</row>
    <row r="117" spans="1:18">
      <c r="A117" s="580"/>
      <c r="B117" s="581"/>
      <c r="C117" s="418"/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</row>
    <row r="118" spans="1:18">
      <c r="A118" s="580"/>
      <c r="B118" s="581"/>
      <c r="C118" s="418"/>
      <c r="D118" s="418"/>
      <c r="E118" s="418"/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</row>
    <row r="119" spans="1:18">
      <c r="A119" s="580"/>
      <c r="B119" s="581"/>
      <c r="C119" s="418"/>
      <c r="D119" s="418"/>
      <c r="E119" s="418"/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</row>
    <row r="120" spans="1:18">
      <c r="A120" s="580"/>
      <c r="B120" s="581"/>
      <c r="C120" s="418"/>
      <c r="D120" s="418"/>
      <c r="E120" s="418"/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</row>
    <row r="121" spans="1:18">
      <c r="A121" s="580"/>
      <c r="B121" s="581"/>
      <c r="C121" s="418"/>
      <c r="D121" s="418"/>
      <c r="E121" s="418"/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</row>
    <row r="122" spans="1:18">
      <c r="A122" s="580"/>
      <c r="B122" s="581"/>
      <c r="C122" s="418"/>
      <c r="D122" s="418"/>
      <c r="E122" s="418"/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</row>
    <row r="123" spans="1:18">
      <c r="A123" s="580"/>
      <c r="B123" s="581"/>
      <c r="C123" s="418"/>
      <c r="D123" s="418"/>
      <c r="E123" s="418"/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</row>
    <row r="124" spans="1:18">
      <c r="A124" s="580"/>
      <c r="B124" s="581"/>
      <c r="C124" s="418"/>
      <c r="D124" s="418"/>
      <c r="E124" s="418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</row>
    <row r="125" spans="1:18">
      <c r="A125" s="580"/>
      <c r="B125" s="581"/>
      <c r="C125" s="418"/>
      <c r="D125" s="418"/>
      <c r="E125" s="418"/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</row>
    <row r="126" spans="1:18">
      <c r="A126" s="580"/>
      <c r="B126" s="581"/>
      <c r="C126" s="418"/>
      <c r="D126" s="418"/>
      <c r="E126" s="418"/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</row>
    <row r="127" spans="1:18">
      <c r="A127" s="580"/>
      <c r="B127" s="581"/>
      <c r="C127" s="418"/>
      <c r="D127" s="418"/>
      <c r="E127" s="418"/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</row>
    <row r="128" spans="1:18">
      <c r="A128" s="580"/>
      <c r="B128" s="581"/>
      <c r="C128" s="418"/>
      <c r="D128" s="418"/>
      <c r="E128" s="418"/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</row>
    <row r="129" spans="1:18">
      <c r="A129" s="580"/>
      <c r="B129" s="581"/>
      <c r="C129" s="418"/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</row>
    <row r="130" spans="1:18">
      <c r="A130" s="580"/>
      <c r="B130" s="581"/>
      <c r="C130" s="418"/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</row>
    <row r="131" spans="1:18">
      <c r="A131" s="580"/>
      <c r="B131" s="581"/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</row>
    <row r="132" spans="1:18">
      <c r="A132" s="580"/>
      <c r="B132" s="581"/>
      <c r="C132" s="418"/>
      <c r="D132" s="418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</row>
    <row r="133" spans="1:18">
      <c r="A133" s="580"/>
      <c r="B133" s="581"/>
      <c r="C133" s="418"/>
      <c r="D133" s="418"/>
      <c r="E133" s="418"/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</row>
    <row r="134" spans="1:18">
      <c r="A134" s="580"/>
      <c r="B134" s="581"/>
      <c r="C134" s="418"/>
      <c r="D134" s="418"/>
      <c r="E134" s="418"/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</row>
    <row r="135" spans="1:18">
      <c r="A135" s="580"/>
      <c r="B135" s="581"/>
      <c r="C135" s="418"/>
      <c r="D135" s="418"/>
      <c r="E135" s="418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</row>
    <row r="136" spans="1:18">
      <c r="A136" s="580"/>
      <c r="B136" s="581"/>
      <c r="C136" s="418"/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</row>
    <row r="137" spans="1:18">
      <c r="A137" s="580"/>
      <c r="B137" s="581"/>
      <c r="C137" s="418"/>
      <c r="D137" s="418"/>
      <c r="E137" s="418"/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</row>
    <row r="138" spans="1:18">
      <c r="A138" s="580"/>
      <c r="B138" s="581"/>
      <c r="C138" s="418"/>
      <c r="D138" s="418"/>
      <c r="E138" s="418"/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</row>
    <row r="139" spans="1:18">
      <c r="A139" s="580"/>
      <c r="B139" s="581"/>
      <c r="C139" s="418"/>
      <c r="D139" s="418"/>
      <c r="E139" s="418"/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</row>
    <row r="140" spans="1:18">
      <c r="A140" s="580"/>
      <c r="B140" s="581"/>
      <c r="C140" s="418"/>
      <c r="D140" s="418"/>
      <c r="E140" s="418"/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</row>
    <row r="141" spans="1:18">
      <c r="A141" s="580"/>
      <c r="B141" s="581"/>
      <c r="C141" s="418"/>
      <c r="D141" s="418"/>
      <c r="E141" s="418"/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</row>
    <row r="142" spans="1:18">
      <c r="A142" s="580"/>
      <c r="B142" s="581"/>
      <c r="C142" s="418"/>
      <c r="D142" s="418"/>
      <c r="E142" s="418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</row>
    <row r="143" spans="1:18">
      <c r="A143" s="580"/>
      <c r="B143" s="581"/>
      <c r="C143" s="418"/>
      <c r="D143" s="418"/>
      <c r="E143" s="418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</row>
    <row r="144" spans="1:18">
      <c r="A144" s="580"/>
      <c r="B144" s="581"/>
      <c r="C144" s="418"/>
      <c r="D144" s="418"/>
      <c r="E144" s="418"/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</row>
    <row r="145" spans="1:18">
      <c r="A145" s="580"/>
      <c r="B145" s="581"/>
      <c r="C145" s="418"/>
      <c r="D145" s="418"/>
      <c r="E145" s="418"/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</row>
    <row r="146" spans="1:18">
      <c r="A146" s="580"/>
      <c r="B146" s="581"/>
      <c r="C146" s="418"/>
      <c r="D146" s="418"/>
      <c r="E146" s="418"/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</row>
    <row r="147" spans="1:18">
      <c r="A147" s="580"/>
      <c r="B147" s="581"/>
      <c r="C147" s="418"/>
      <c r="D147" s="418"/>
      <c r="E147" s="418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</row>
  </sheetData>
  <mergeCells count="3">
    <mergeCell ref="A64:K64"/>
    <mergeCell ref="A1:O1"/>
    <mergeCell ref="A2:P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22" workbookViewId="0">
      <selection activeCell="D42" sqref="D42"/>
    </sheetView>
  </sheetViews>
  <sheetFormatPr defaultRowHeight="13.5" customHeight="1"/>
  <cols>
    <col min="1" max="1" width="33.33203125" style="256" bestFit="1" customWidth="1"/>
    <col min="2" max="2" width="17.109375" style="256" customWidth="1"/>
    <col min="3" max="3" width="17.44140625" style="256" customWidth="1"/>
    <col min="4" max="4" width="19.88671875" style="256" customWidth="1"/>
    <col min="5" max="5" width="32.5546875" style="256" customWidth="1"/>
    <col min="6" max="6" width="9.44140625" style="242" customWidth="1"/>
    <col min="7" max="7" width="15.109375" style="242" customWidth="1"/>
    <col min="8" max="8" width="10.33203125" style="242" customWidth="1"/>
    <col min="9" max="9" width="27.33203125" style="242" customWidth="1"/>
    <col min="10" max="10" width="9.109375" style="242"/>
    <col min="11" max="11" width="15.109375" style="242" customWidth="1"/>
    <col min="12" max="12" width="9.109375" style="242"/>
    <col min="13" max="13" width="15.6640625" style="242" customWidth="1"/>
    <col min="14" max="16" width="9.109375" style="242"/>
    <col min="17" max="17" width="14.44140625" style="242" customWidth="1"/>
    <col min="18" max="18" width="9.109375" style="242"/>
    <col min="19" max="19" width="24" style="242" customWidth="1"/>
    <col min="20" max="22" width="9.109375" style="242"/>
    <col min="23" max="23" width="18.109375" style="242" customWidth="1"/>
    <col min="24" max="254" width="9.109375" style="242"/>
    <col min="255" max="255" width="34.88671875" style="242" customWidth="1"/>
    <col min="256" max="256" width="17.109375" style="242" customWidth="1"/>
    <col min="257" max="257" width="17.44140625" style="242" customWidth="1"/>
    <col min="258" max="258" width="19.88671875" style="242" customWidth="1"/>
    <col min="259" max="259" width="32.5546875" style="242" customWidth="1"/>
    <col min="260" max="260" width="9.44140625" style="242" customWidth="1"/>
    <col min="261" max="261" width="10" style="242" customWidth="1"/>
    <col min="262" max="262" width="9.109375" style="242" customWidth="1"/>
    <col min="263" max="263" width="10.33203125" style="242" customWidth="1"/>
    <col min="264" max="264" width="27.33203125" style="242" customWidth="1"/>
    <col min="265" max="510" width="9.109375" style="242"/>
    <col min="511" max="511" width="34.88671875" style="242" customWidth="1"/>
    <col min="512" max="512" width="17.109375" style="242" customWidth="1"/>
    <col min="513" max="513" width="17.44140625" style="242" customWidth="1"/>
    <col min="514" max="514" width="19.88671875" style="242" customWidth="1"/>
    <col min="515" max="515" width="32.5546875" style="242" customWidth="1"/>
    <col min="516" max="516" width="9.44140625" style="242" customWidth="1"/>
    <col min="517" max="517" width="10" style="242" customWidth="1"/>
    <col min="518" max="518" width="9.109375" style="242" customWidth="1"/>
    <col min="519" max="519" width="10.33203125" style="242" customWidth="1"/>
    <col min="520" max="520" width="27.33203125" style="242" customWidth="1"/>
    <col min="521" max="766" width="9.109375" style="242"/>
    <col min="767" max="767" width="34.88671875" style="242" customWidth="1"/>
    <col min="768" max="768" width="17.109375" style="242" customWidth="1"/>
    <col min="769" max="769" width="17.44140625" style="242" customWidth="1"/>
    <col min="770" max="770" width="19.88671875" style="242" customWidth="1"/>
    <col min="771" max="771" width="32.5546875" style="242" customWidth="1"/>
    <col min="772" max="772" width="9.44140625" style="242" customWidth="1"/>
    <col min="773" max="773" width="10" style="242" customWidth="1"/>
    <col min="774" max="774" width="9.109375" style="242" customWidth="1"/>
    <col min="775" max="775" width="10.33203125" style="242" customWidth="1"/>
    <col min="776" max="776" width="27.33203125" style="242" customWidth="1"/>
    <col min="777" max="1022" width="9.109375" style="242"/>
    <col min="1023" max="1023" width="34.88671875" style="242" customWidth="1"/>
    <col min="1024" max="1024" width="17.109375" style="242" customWidth="1"/>
    <col min="1025" max="1025" width="17.44140625" style="242" customWidth="1"/>
    <col min="1026" max="1026" width="19.88671875" style="242" customWidth="1"/>
    <col min="1027" max="1027" width="32.5546875" style="242" customWidth="1"/>
    <col min="1028" max="1028" width="9.44140625" style="242" customWidth="1"/>
    <col min="1029" max="1029" width="10" style="242" customWidth="1"/>
    <col min="1030" max="1030" width="9.109375" style="242" customWidth="1"/>
    <col min="1031" max="1031" width="10.33203125" style="242" customWidth="1"/>
    <col min="1032" max="1032" width="27.33203125" style="242" customWidth="1"/>
    <col min="1033" max="1278" width="9.109375" style="242"/>
    <col min="1279" max="1279" width="34.88671875" style="242" customWidth="1"/>
    <col min="1280" max="1280" width="17.109375" style="242" customWidth="1"/>
    <col min="1281" max="1281" width="17.44140625" style="242" customWidth="1"/>
    <col min="1282" max="1282" width="19.88671875" style="242" customWidth="1"/>
    <col min="1283" max="1283" width="32.5546875" style="242" customWidth="1"/>
    <col min="1284" max="1284" width="9.44140625" style="242" customWidth="1"/>
    <col min="1285" max="1285" width="10" style="242" customWidth="1"/>
    <col min="1286" max="1286" width="9.109375" style="242" customWidth="1"/>
    <col min="1287" max="1287" width="10.33203125" style="242" customWidth="1"/>
    <col min="1288" max="1288" width="27.33203125" style="242" customWidth="1"/>
    <col min="1289" max="1534" width="9.109375" style="242"/>
    <col min="1535" max="1535" width="34.88671875" style="242" customWidth="1"/>
    <col min="1536" max="1536" width="17.109375" style="242" customWidth="1"/>
    <col min="1537" max="1537" width="17.44140625" style="242" customWidth="1"/>
    <col min="1538" max="1538" width="19.88671875" style="242" customWidth="1"/>
    <col min="1539" max="1539" width="32.5546875" style="242" customWidth="1"/>
    <col min="1540" max="1540" width="9.44140625" style="242" customWidth="1"/>
    <col min="1541" max="1541" width="10" style="242" customWidth="1"/>
    <col min="1542" max="1542" width="9.109375" style="242" customWidth="1"/>
    <col min="1543" max="1543" width="10.33203125" style="242" customWidth="1"/>
    <col min="1544" max="1544" width="27.33203125" style="242" customWidth="1"/>
    <col min="1545" max="1790" width="9.109375" style="242"/>
    <col min="1791" max="1791" width="34.88671875" style="242" customWidth="1"/>
    <col min="1792" max="1792" width="17.109375" style="242" customWidth="1"/>
    <col min="1793" max="1793" width="17.44140625" style="242" customWidth="1"/>
    <col min="1794" max="1794" width="19.88671875" style="242" customWidth="1"/>
    <col min="1795" max="1795" width="32.5546875" style="242" customWidth="1"/>
    <col min="1796" max="1796" width="9.44140625" style="242" customWidth="1"/>
    <col min="1797" max="1797" width="10" style="242" customWidth="1"/>
    <col min="1798" max="1798" width="9.109375" style="242" customWidth="1"/>
    <col min="1799" max="1799" width="10.33203125" style="242" customWidth="1"/>
    <col min="1800" max="1800" width="27.33203125" style="242" customWidth="1"/>
    <col min="1801" max="2046" width="9.109375" style="242"/>
    <col min="2047" max="2047" width="34.88671875" style="242" customWidth="1"/>
    <col min="2048" max="2048" width="17.109375" style="242" customWidth="1"/>
    <col min="2049" max="2049" width="17.44140625" style="242" customWidth="1"/>
    <col min="2050" max="2050" width="19.88671875" style="242" customWidth="1"/>
    <col min="2051" max="2051" width="32.5546875" style="242" customWidth="1"/>
    <col min="2052" max="2052" width="9.44140625" style="242" customWidth="1"/>
    <col min="2053" max="2053" width="10" style="242" customWidth="1"/>
    <col min="2054" max="2054" width="9.109375" style="242" customWidth="1"/>
    <col min="2055" max="2055" width="10.33203125" style="242" customWidth="1"/>
    <col min="2056" max="2056" width="27.33203125" style="242" customWidth="1"/>
    <col min="2057" max="2302" width="9.109375" style="242"/>
    <col min="2303" max="2303" width="34.88671875" style="242" customWidth="1"/>
    <col min="2304" max="2304" width="17.109375" style="242" customWidth="1"/>
    <col min="2305" max="2305" width="17.44140625" style="242" customWidth="1"/>
    <col min="2306" max="2306" width="19.88671875" style="242" customWidth="1"/>
    <col min="2307" max="2307" width="32.5546875" style="242" customWidth="1"/>
    <col min="2308" max="2308" width="9.44140625" style="242" customWidth="1"/>
    <col min="2309" max="2309" width="10" style="242" customWidth="1"/>
    <col min="2310" max="2310" width="9.109375" style="242" customWidth="1"/>
    <col min="2311" max="2311" width="10.33203125" style="242" customWidth="1"/>
    <col min="2312" max="2312" width="27.33203125" style="242" customWidth="1"/>
    <col min="2313" max="2558" width="9.109375" style="242"/>
    <col min="2559" max="2559" width="34.88671875" style="242" customWidth="1"/>
    <col min="2560" max="2560" width="17.109375" style="242" customWidth="1"/>
    <col min="2561" max="2561" width="17.44140625" style="242" customWidth="1"/>
    <col min="2562" max="2562" width="19.88671875" style="242" customWidth="1"/>
    <col min="2563" max="2563" width="32.5546875" style="242" customWidth="1"/>
    <col min="2564" max="2564" width="9.44140625" style="242" customWidth="1"/>
    <col min="2565" max="2565" width="10" style="242" customWidth="1"/>
    <col min="2566" max="2566" width="9.109375" style="242" customWidth="1"/>
    <col min="2567" max="2567" width="10.33203125" style="242" customWidth="1"/>
    <col min="2568" max="2568" width="27.33203125" style="242" customWidth="1"/>
    <col min="2569" max="2814" width="9.109375" style="242"/>
    <col min="2815" max="2815" width="34.88671875" style="242" customWidth="1"/>
    <col min="2816" max="2816" width="17.109375" style="242" customWidth="1"/>
    <col min="2817" max="2817" width="17.44140625" style="242" customWidth="1"/>
    <col min="2818" max="2818" width="19.88671875" style="242" customWidth="1"/>
    <col min="2819" max="2819" width="32.5546875" style="242" customWidth="1"/>
    <col min="2820" max="2820" width="9.44140625" style="242" customWidth="1"/>
    <col min="2821" max="2821" width="10" style="242" customWidth="1"/>
    <col min="2822" max="2822" width="9.109375" style="242" customWidth="1"/>
    <col min="2823" max="2823" width="10.33203125" style="242" customWidth="1"/>
    <col min="2824" max="2824" width="27.33203125" style="242" customWidth="1"/>
    <col min="2825" max="3070" width="9.109375" style="242"/>
    <col min="3071" max="3071" width="34.88671875" style="242" customWidth="1"/>
    <col min="3072" max="3072" width="17.109375" style="242" customWidth="1"/>
    <col min="3073" max="3073" width="17.44140625" style="242" customWidth="1"/>
    <col min="3074" max="3074" width="19.88671875" style="242" customWidth="1"/>
    <col min="3075" max="3075" width="32.5546875" style="242" customWidth="1"/>
    <col min="3076" max="3076" width="9.44140625" style="242" customWidth="1"/>
    <col min="3077" max="3077" width="10" style="242" customWidth="1"/>
    <col min="3078" max="3078" width="9.109375" style="242" customWidth="1"/>
    <col min="3079" max="3079" width="10.33203125" style="242" customWidth="1"/>
    <col min="3080" max="3080" width="27.33203125" style="242" customWidth="1"/>
    <col min="3081" max="3326" width="9.109375" style="242"/>
    <col min="3327" max="3327" width="34.88671875" style="242" customWidth="1"/>
    <col min="3328" max="3328" width="17.109375" style="242" customWidth="1"/>
    <col min="3329" max="3329" width="17.44140625" style="242" customWidth="1"/>
    <col min="3330" max="3330" width="19.88671875" style="242" customWidth="1"/>
    <col min="3331" max="3331" width="32.5546875" style="242" customWidth="1"/>
    <col min="3332" max="3332" width="9.44140625" style="242" customWidth="1"/>
    <col min="3333" max="3333" width="10" style="242" customWidth="1"/>
    <col min="3334" max="3334" width="9.109375" style="242" customWidth="1"/>
    <col min="3335" max="3335" width="10.33203125" style="242" customWidth="1"/>
    <col min="3336" max="3336" width="27.33203125" style="242" customWidth="1"/>
    <col min="3337" max="3582" width="9.109375" style="242"/>
    <col min="3583" max="3583" width="34.88671875" style="242" customWidth="1"/>
    <col min="3584" max="3584" width="17.109375" style="242" customWidth="1"/>
    <col min="3585" max="3585" width="17.44140625" style="242" customWidth="1"/>
    <col min="3586" max="3586" width="19.88671875" style="242" customWidth="1"/>
    <col min="3587" max="3587" width="32.5546875" style="242" customWidth="1"/>
    <col min="3588" max="3588" width="9.44140625" style="242" customWidth="1"/>
    <col min="3589" max="3589" width="10" style="242" customWidth="1"/>
    <col min="3590" max="3590" width="9.109375" style="242" customWidth="1"/>
    <col min="3591" max="3591" width="10.33203125" style="242" customWidth="1"/>
    <col min="3592" max="3592" width="27.33203125" style="242" customWidth="1"/>
    <col min="3593" max="3838" width="9.109375" style="242"/>
    <col min="3839" max="3839" width="34.88671875" style="242" customWidth="1"/>
    <col min="3840" max="3840" width="17.109375" style="242" customWidth="1"/>
    <col min="3841" max="3841" width="17.44140625" style="242" customWidth="1"/>
    <col min="3842" max="3842" width="19.88671875" style="242" customWidth="1"/>
    <col min="3843" max="3843" width="32.5546875" style="242" customWidth="1"/>
    <col min="3844" max="3844" width="9.44140625" style="242" customWidth="1"/>
    <col min="3845" max="3845" width="10" style="242" customWidth="1"/>
    <col min="3846" max="3846" width="9.109375" style="242" customWidth="1"/>
    <col min="3847" max="3847" width="10.33203125" style="242" customWidth="1"/>
    <col min="3848" max="3848" width="27.33203125" style="242" customWidth="1"/>
    <col min="3849" max="4094" width="9.109375" style="242"/>
    <col min="4095" max="4095" width="34.88671875" style="242" customWidth="1"/>
    <col min="4096" max="4096" width="17.109375" style="242" customWidth="1"/>
    <col min="4097" max="4097" width="17.44140625" style="242" customWidth="1"/>
    <col min="4098" max="4098" width="19.88671875" style="242" customWidth="1"/>
    <col min="4099" max="4099" width="32.5546875" style="242" customWidth="1"/>
    <col min="4100" max="4100" width="9.44140625" style="242" customWidth="1"/>
    <col min="4101" max="4101" width="10" style="242" customWidth="1"/>
    <col min="4102" max="4102" width="9.109375" style="242" customWidth="1"/>
    <col min="4103" max="4103" width="10.33203125" style="242" customWidth="1"/>
    <col min="4104" max="4104" width="27.33203125" style="242" customWidth="1"/>
    <col min="4105" max="4350" width="9.109375" style="242"/>
    <col min="4351" max="4351" width="34.88671875" style="242" customWidth="1"/>
    <col min="4352" max="4352" width="17.109375" style="242" customWidth="1"/>
    <col min="4353" max="4353" width="17.44140625" style="242" customWidth="1"/>
    <col min="4354" max="4354" width="19.88671875" style="242" customWidth="1"/>
    <col min="4355" max="4355" width="32.5546875" style="242" customWidth="1"/>
    <col min="4356" max="4356" width="9.44140625" style="242" customWidth="1"/>
    <col min="4357" max="4357" width="10" style="242" customWidth="1"/>
    <col min="4358" max="4358" width="9.109375" style="242" customWidth="1"/>
    <col min="4359" max="4359" width="10.33203125" style="242" customWidth="1"/>
    <col min="4360" max="4360" width="27.33203125" style="242" customWidth="1"/>
    <col min="4361" max="4606" width="9.109375" style="242"/>
    <col min="4607" max="4607" width="34.88671875" style="242" customWidth="1"/>
    <col min="4608" max="4608" width="17.109375" style="242" customWidth="1"/>
    <col min="4609" max="4609" width="17.44140625" style="242" customWidth="1"/>
    <col min="4610" max="4610" width="19.88671875" style="242" customWidth="1"/>
    <col min="4611" max="4611" width="32.5546875" style="242" customWidth="1"/>
    <col min="4612" max="4612" width="9.44140625" style="242" customWidth="1"/>
    <col min="4613" max="4613" width="10" style="242" customWidth="1"/>
    <col min="4614" max="4614" width="9.109375" style="242" customWidth="1"/>
    <col min="4615" max="4615" width="10.33203125" style="242" customWidth="1"/>
    <col min="4616" max="4616" width="27.33203125" style="242" customWidth="1"/>
    <col min="4617" max="4862" width="9.109375" style="242"/>
    <col min="4863" max="4863" width="34.88671875" style="242" customWidth="1"/>
    <col min="4864" max="4864" width="17.109375" style="242" customWidth="1"/>
    <col min="4865" max="4865" width="17.44140625" style="242" customWidth="1"/>
    <col min="4866" max="4866" width="19.88671875" style="242" customWidth="1"/>
    <col min="4867" max="4867" width="32.5546875" style="242" customWidth="1"/>
    <col min="4868" max="4868" width="9.44140625" style="242" customWidth="1"/>
    <col min="4869" max="4869" width="10" style="242" customWidth="1"/>
    <col min="4870" max="4870" width="9.109375" style="242" customWidth="1"/>
    <col min="4871" max="4871" width="10.33203125" style="242" customWidth="1"/>
    <col min="4872" max="4872" width="27.33203125" style="242" customWidth="1"/>
    <col min="4873" max="5118" width="9.109375" style="242"/>
    <col min="5119" max="5119" width="34.88671875" style="242" customWidth="1"/>
    <col min="5120" max="5120" width="17.109375" style="242" customWidth="1"/>
    <col min="5121" max="5121" width="17.44140625" style="242" customWidth="1"/>
    <col min="5122" max="5122" width="19.88671875" style="242" customWidth="1"/>
    <col min="5123" max="5123" width="32.5546875" style="242" customWidth="1"/>
    <col min="5124" max="5124" width="9.44140625" style="242" customWidth="1"/>
    <col min="5125" max="5125" width="10" style="242" customWidth="1"/>
    <col min="5126" max="5126" width="9.109375" style="242" customWidth="1"/>
    <col min="5127" max="5127" width="10.33203125" style="242" customWidth="1"/>
    <col min="5128" max="5128" width="27.33203125" style="242" customWidth="1"/>
    <col min="5129" max="5374" width="9.109375" style="242"/>
    <col min="5375" max="5375" width="34.88671875" style="242" customWidth="1"/>
    <col min="5376" max="5376" width="17.109375" style="242" customWidth="1"/>
    <col min="5377" max="5377" width="17.44140625" style="242" customWidth="1"/>
    <col min="5378" max="5378" width="19.88671875" style="242" customWidth="1"/>
    <col min="5379" max="5379" width="32.5546875" style="242" customWidth="1"/>
    <col min="5380" max="5380" width="9.44140625" style="242" customWidth="1"/>
    <col min="5381" max="5381" width="10" style="242" customWidth="1"/>
    <col min="5382" max="5382" width="9.109375" style="242" customWidth="1"/>
    <col min="5383" max="5383" width="10.33203125" style="242" customWidth="1"/>
    <col min="5384" max="5384" width="27.33203125" style="242" customWidth="1"/>
    <col min="5385" max="5630" width="9.109375" style="242"/>
    <col min="5631" max="5631" width="34.88671875" style="242" customWidth="1"/>
    <col min="5632" max="5632" width="17.109375" style="242" customWidth="1"/>
    <col min="5633" max="5633" width="17.44140625" style="242" customWidth="1"/>
    <col min="5634" max="5634" width="19.88671875" style="242" customWidth="1"/>
    <col min="5635" max="5635" width="32.5546875" style="242" customWidth="1"/>
    <col min="5636" max="5636" width="9.44140625" style="242" customWidth="1"/>
    <col min="5637" max="5637" width="10" style="242" customWidth="1"/>
    <col min="5638" max="5638" width="9.109375" style="242" customWidth="1"/>
    <col min="5639" max="5639" width="10.33203125" style="242" customWidth="1"/>
    <col min="5640" max="5640" width="27.33203125" style="242" customWidth="1"/>
    <col min="5641" max="5886" width="9.109375" style="242"/>
    <col min="5887" max="5887" width="34.88671875" style="242" customWidth="1"/>
    <col min="5888" max="5888" width="17.109375" style="242" customWidth="1"/>
    <col min="5889" max="5889" width="17.44140625" style="242" customWidth="1"/>
    <col min="5890" max="5890" width="19.88671875" style="242" customWidth="1"/>
    <col min="5891" max="5891" width="32.5546875" style="242" customWidth="1"/>
    <col min="5892" max="5892" width="9.44140625" style="242" customWidth="1"/>
    <col min="5893" max="5893" width="10" style="242" customWidth="1"/>
    <col min="5894" max="5894" width="9.109375" style="242" customWidth="1"/>
    <col min="5895" max="5895" width="10.33203125" style="242" customWidth="1"/>
    <col min="5896" max="5896" width="27.33203125" style="242" customWidth="1"/>
    <col min="5897" max="6142" width="9.109375" style="242"/>
    <col min="6143" max="6143" width="34.88671875" style="242" customWidth="1"/>
    <col min="6144" max="6144" width="17.109375" style="242" customWidth="1"/>
    <col min="6145" max="6145" width="17.44140625" style="242" customWidth="1"/>
    <col min="6146" max="6146" width="19.88671875" style="242" customWidth="1"/>
    <col min="6147" max="6147" width="32.5546875" style="242" customWidth="1"/>
    <col min="6148" max="6148" width="9.44140625" style="242" customWidth="1"/>
    <col min="6149" max="6149" width="10" style="242" customWidth="1"/>
    <col min="6150" max="6150" width="9.109375" style="242" customWidth="1"/>
    <col min="6151" max="6151" width="10.33203125" style="242" customWidth="1"/>
    <col min="6152" max="6152" width="27.33203125" style="242" customWidth="1"/>
    <col min="6153" max="6398" width="9.109375" style="242"/>
    <col min="6399" max="6399" width="34.88671875" style="242" customWidth="1"/>
    <col min="6400" max="6400" width="17.109375" style="242" customWidth="1"/>
    <col min="6401" max="6401" width="17.44140625" style="242" customWidth="1"/>
    <col min="6402" max="6402" width="19.88671875" style="242" customWidth="1"/>
    <col min="6403" max="6403" width="32.5546875" style="242" customWidth="1"/>
    <col min="6404" max="6404" width="9.44140625" style="242" customWidth="1"/>
    <col min="6405" max="6405" width="10" style="242" customWidth="1"/>
    <col min="6406" max="6406" width="9.109375" style="242" customWidth="1"/>
    <col min="6407" max="6407" width="10.33203125" style="242" customWidth="1"/>
    <col min="6408" max="6408" width="27.33203125" style="242" customWidth="1"/>
    <col min="6409" max="6654" width="9.109375" style="242"/>
    <col min="6655" max="6655" width="34.88671875" style="242" customWidth="1"/>
    <col min="6656" max="6656" width="17.109375" style="242" customWidth="1"/>
    <col min="6657" max="6657" width="17.44140625" style="242" customWidth="1"/>
    <col min="6658" max="6658" width="19.88671875" style="242" customWidth="1"/>
    <col min="6659" max="6659" width="32.5546875" style="242" customWidth="1"/>
    <col min="6660" max="6660" width="9.44140625" style="242" customWidth="1"/>
    <col min="6661" max="6661" width="10" style="242" customWidth="1"/>
    <col min="6662" max="6662" width="9.109375" style="242" customWidth="1"/>
    <col min="6663" max="6663" width="10.33203125" style="242" customWidth="1"/>
    <col min="6664" max="6664" width="27.33203125" style="242" customWidth="1"/>
    <col min="6665" max="6910" width="9.109375" style="242"/>
    <col min="6911" max="6911" width="34.88671875" style="242" customWidth="1"/>
    <col min="6912" max="6912" width="17.109375" style="242" customWidth="1"/>
    <col min="6913" max="6913" width="17.44140625" style="242" customWidth="1"/>
    <col min="6914" max="6914" width="19.88671875" style="242" customWidth="1"/>
    <col min="6915" max="6915" width="32.5546875" style="242" customWidth="1"/>
    <col min="6916" max="6916" width="9.44140625" style="242" customWidth="1"/>
    <col min="6917" max="6917" width="10" style="242" customWidth="1"/>
    <col min="6918" max="6918" width="9.109375" style="242" customWidth="1"/>
    <col min="6919" max="6919" width="10.33203125" style="242" customWidth="1"/>
    <col min="6920" max="6920" width="27.33203125" style="242" customWidth="1"/>
    <col min="6921" max="7166" width="9.109375" style="242"/>
    <col min="7167" max="7167" width="34.88671875" style="242" customWidth="1"/>
    <col min="7168" max="7168" width="17.109375" style="242" customWidth="1"/>
    <col min="7169" max="7169" width="17.44140625" style="242" customWidth="1"/>
    <col min="7170" max="7170" width="19.88671875" style="242" customWidth="1"/>
    <col min="7171" max="7171" width="32.5546875" style="242" customWidth="1"/>
    <col min="7172" max="7172" width="9.44140625" style="242" customWidth="1"/>
    <col min="7173" max="7173" width="10" style="242" customWidth="1"/>
    <col min="7174" max="7174" width="9.109375" style="242" customWidth="1"/>
    <col min="7175" max="7175" width="10.33203125" style="242" customWidth="1"/>
    <col min="7176" max="7176" width="27.33203125" style="242" customWidth="1"/>
    <col min="7177" max="7422" width="9.109375" style="242"/>
    <col min="7423" max="7423" width="34.88671875" style="242" customWidth="1"/>
    <col min="7424" max="7424" width="17.109375" style="242" customWidth="1"/>
    <col min="7425" max="7425" width="17.44140625" style="242" customWidth="1"/>
    <col min="7426" max="7426" width="19.88671875" style="242" customWidth="1"/>
    <col min="7427" max="7427" width="32.5546875" style="242" customWidth="1"/>
    <col min="7428" max="7428" width="9.44140625" style="242" customWidth="1"/>
    <col min="7429" max="7429" width="10" style="242" customWidth="1"/>
    <col min="7430" max="7430" width="9.109375" style="242" customWidth="1"/>
    <col min="7431" max="7431" width="10.33203125" style="242" customWidth="1"/>
    <col min="7432" max="7432" width="27.33203125" style="242" customWidth="1"/>
    <col min="7433" max="7678" width="9.109375" style="242"/>
    <col min="7679" max="7679" width="34.88671875" style="242" customWidth="1"/>
    <col min="7680" max="7680" width="17.109375" style="242" customWidth="1"/>
    <col min="7681" max="7681" width="17.44140625" style="242" customWidth="1"/>
    <col min="7682" max="7682" width="19.88671875" style="242" customWidth="1"/>
    <col min="7683" max="7683" width="32.5546875" style="242" customWidth="1"/>
    <col min="7684" max="7684" width="9.44140625" style="242" customWidth="1"/>
    <col min="7685" max="7685" width="10" style="242" customWidth="1"/>
    <col min="7686" max="7686" width="9.109375" style="242" customWidth="1"/>
    <col min="7687" max="7687" width="10.33203125" style="242" customWidth="1"/>
    <col min="7688" max="7688" width="27.33203125" style="242" customWidth="1"/>
    <col min="7689" max="7934" width="9.109375" style="242"/>
    <col min="7935" max="7935" width="34.88671875" style="242" customWidth="1"/>
    <col min="7936" max="7936" width="17.109375" style="242" customWidth="1"/>
    <col min="7937" max="7937" width="17.44140625" style="242" customWidth="1"/>
    <col min="7938" max="7938" width="19.88671875" style="242" customWidth="1"/>
    <col min="7939" max="7939" width="32.5546875" style="242" customWidth="1"/>
    <col min="7940" max="7940" width="9.44140625" style="242" customWidth="1"/>
    <col min="7941" max="7941" width="10" style="242" customWidth="1"/>
    <col min="7942" max="7942" width="9.109375" style="242" customWidth="1"/>
    <col min="7943" max="7943" width="10.33203125" style="242" customWidth="1"/>
    <col min="7944" max="7944" width="27.33203125" style="242" customWidth="1"/>
    <col min="7945" max="8190" width="9.109375" style="242"/>
    <col min="8191" max="8191" width="34.88671875" style="242" customWidth="1"/>
    <col min="8192" max="8192" width="17.109375" style="242" customWidth="1"/>
    <col min="8193" max="8193" width="17.44140625" style="242" customWidth="1"/>
    <col min="8194" max="8194" width="19.88671875" style="242" customWidth="1"/>
    <col min="8195" max="8195" width="32.5546875" style="242" customWidth="1"/>
    <col min="8196" max="8196" width="9.44140625" style="242" customWidth="1"/>
    <col min="8197" max="8197" width="10" style="242" customWidth="1"/>
    <col min="8198" max="8198" width="9.109375" style="242" customWidth="1"/>
    <col min="8199" max="8199" width="10.33203125" style="242" customWidth="1"/>
    <col min="8200" max="8200" width="27.33203125" style="242" customWidth="1"/>
    <col min="8201" max="8446" width="9.109375" style="242"/>
    <col min="8447" max="8447" width="34.88671875" style="242" customWidth="1"/>
    <col min="8448" max="8448" width="17.109375" style="242" customWidth="1"/>
    <col min="8449" max="8449" width="17.44140625" style="242" customWidth="1"/>
    <col min="8450" max="8450" width="19.88671875" style="242" customWidth="1"/>
    <col min="8451" max="8451" width="32.5546875" style="242" customWidth="1"/>
    <col min="8452" max="8452" width="9.44140625" style="242" customWidth="1"/>
    <col min="8453" max="8453" width="10" style="242" customWidth="1"/>
    <col min="8454" max="8454" width="9.109375" style="242" customWidth="1"/>
    <col min="8455" max="8455" width="10.33203125" style="242" customWidth="1"/>
    <col min="8456" max="8456" width="27.33203125" style="242" customWidth="1"/>
    <col min="8457" max="8702" width="9.109375" style="242"/>
    <col min="8703" max="8703" width="34.88671875" style="242" customWidth="1"/>
    <col min="8704" max="8704" width="17.109375" style="242" customWidth="1"/>
    <col min="8705" max="8705" width="17.44140625" style="242" customWidth="1"/>
    <col min="8706" max="8706" width="19.88671875" style="242" customWidth="1"/>
    <col min="8707" max="8707" width="32.5546875" style="242" customWidth="1"/>
    <col min="8708" max="8708" width="9.44140625" style="242" customWidth="1"/>
    <col min="8709" max="8709" width="10" style="242" customWidth="1"/>
    <col min="8710" max="8710" width="9.109375" style="242" customWidth="1"/>
    <col min="8711" max="8711" width="10.33203125" style="242" customWidth="1"/>
    <col min="8712" max="8712" width="27.33203125" style="242" customWidth="1"/>
    <col min="8713" max="8958" width="9.109375" style="242"/>
    <col min="8959" max="8959" width="34.88671875" style="242" customWidth="1"/>
    <col min="8960" max="8960" width="17.109375" style="242" customWidth="1"/>
    <col min="8961" max="8961" width="17.44140625" style="242" customWidth="1"/>
    <col min="8962" max="8962" width="19.88671875" style="242" customWidth="1"/>
    <col min="8963" max="8963" width="32.5546875" style="242" customWidth="1"/>
    <col min="8964" max="8964" width="9.44140625" style="242" customWidth="1"/>
    <col min="8965" max="8965" width="10" style="242" customWidth="1"/>
    <col min="8966" max="8966" width="9.109375" style="242" customWidth="1"/>
    <col min="8967" max="8967" width="10.33203125" style="242" customWidth="1"/>
    <col min="8968" max="8968" width="27.33203125" style="242" customWidth="1"/>
    <col min="8969" max="9214" width="9.109375" style="242"/>
    <col min="9215" max="9215" width="34.88671875" style="242" customWidth="1"/>
    <col min="9216" max="9216" width="17.109375" style="242" customWidth="1"/>
    <col min="9217" max="9217" width="17.44140625" style="242" customWidth="1"/>
    <col min="9218" max="9218" width="19.88671875" style="242" customWidth="1"/>
    <col min="9219" max="9219" width="32.5546875" style="242" customWidth="1"/>
    <col min="9220" max="9220" width="9.44140625" style="242" customWidth="1"/>
    <col min="9221" max="9221" width="10" style="242" customWidth="1"/>
    <col min="9222" max="9222" width="9.109375" style="242" customWidth="1"/>
    <col min="9223" max="9223" width="10.33203125" style="242" customWidth="1"/>
    <col min="9224" max="9224" width="27.33203125" style="242" customWidth="1"/>
    <col min="9225" max="9470" width="9.109375" style="242"/>
    <col min="9471" max="9471" width="34.88671875" style="242" customWidth="1"/>
    <col min="9472" max="9472" width="17.109375" style="242" customWidth="1"/>
    <col min="9473" max="9473" width="17.44140625" style="242" customWidth="1"/>
    <col min="9474" max="9474" width="19.88671875" style="242" customWidth="1"/>
    <col min="9475" max="9475" width="32.5546875" style="242" customWidth="1"/>
    <col min="9476" max="9476" width="9.44140625" style="242" customWidth="1"/>
    <col min="9477" max="9477" width="10" style="242" customWidth="1"/>
    <col min="9478" max="9478" width="9.109375" style="242" customWidth="1"/>
    <col min="9479" max="9479" width="10.33203125" style="242" customWidth="1"/>
    <col min="9480" max="9480" width="27.33203125" style="242" customWidth="1"/>
    <col min="9481" max="9726" width="9.109375" style="242"/>
    <col min="9727" max="9727" width="34.88671875" style="242" customWidth="1"/>
    <col min="9728" max="9728" width="17.109375" style="242" customWidth="1"/>
    <col min="9729" max="9729" width="17.44140625" style="242" customWidth="1"/>
    <col min="9730" max="9730" width="19.88671875" style="242" customWidth="1"/>
    <col min="9731" max="9731" width="32.5546875" style="242" customWidth="1"/>
    <col min="9732" max="9732" width="9.44140625" style="242" customWidth="1"/>
    <col min="9733" max="9733" width="10" style="242" customWidth="1"/>
    <col min="9734" max="9734" width="9.109375" style="242" customWidth="1"/>
    <col min="9735" max="9735" width="10.33203125" style="242" customWidth="1"/>
    <col min="9736" max="9736" width="27.33203125" style="242" customWidth="1"/>
    <col min="9737" max="9982" width="9.109375" style="242"/>
    <col min="9983" max="9983" width="34.88671875" style="242" customWidth="1"/>
    <col min="9984" max="9984" width="17.109375" style="242" customWidth="1"/>
    <col min="9985" max="9985" width="17.44140625" style="242" customWidth="1"/>
    <col min="9986" max="9986" width="19.88671875" style="242" customWidth="1"/>
    <col min="9987" max="9987" width="32.5546875" style="242" customWidth="1"/>
    <col min="9988" max="9988" width="9.44140625" style="242" customWidth="1"/>
    <col min="9989" max="9989" width="10" style="242" customWidth="1"/>
    <col min="9990" max="9990" width="9.109375" style="242" customWidth="1"/>
    <col min="9991" max="9991" width="10.33203125" style="242" customWidth="1"/>
    <col min="9992" max="9992" width="27.33203125" style="242" customWidth="1"/>
    <col min="9993" max="10238" width="9.109375" style="242"/>
    <col min="10239" max="10239" width="34.88671875" style="242" customWidth="1"/>
    <col min="10240" max="10240" width="17.109375" style="242" customWidth="1"/>
    <col min="10241" max="10241" width="17.44140625" style="242" customWidth="1"/>
    <col min="10242" max="10242" width="19.88671875" style="242" customWidth="1"/>
    <col min="10243" max="10243" width="32.5546875" style="242" customWidth="1"/>
    <col min="10244" max="10244" width="9.44140625" style="242" customWidth="1"/>
    <col min="10245" max="10245" width="10" style="242" customWidth="1"/>
    <col min="10246" max="10246" width="9.109375" style="242" customWidth="1"/>
    <col min="10247" max="10247" width="10.33203125" style="242" customWidth="1"/>
    <col min="10248" max="10248" width="27.33203125" style="242" customWidth="1"/>
    <col min="10249" max="10494" width="9.109375" style="242"/>
    <col min="10495" max="10495" width="34.88671875" style="242" customWidth="1"/>
    <col min="10496" max="10496" width="17.109375" style="242" customWidth="1"/>
    <col min="10497" max="10497" width="17.44140625" style="242" customWidth="1"/>
    <col min="10498" max="10498" width="19.88671875" style="242" customWidth="1"/>
    <col min="10499" max="10499" width="32.5546875" style="242" customWidth="1"/>
    <col min="10500" max="10500" width="9.44140625" style="242" customWidth="1"/>
    <col min="10501" max="10501" width="10" style="242" customWidth="1"/>
    <col min="10502" max="10502" width="9.109375" style="242" customWidth="1"/>
    <col min="10503" max="10503" width="10.33203125" style="242" customWidth="1"/>
    <col min="10504" max="10504" width="27.33203125" style="242" customWidth="1"/>
    <col min="10505" max="10750" width="9.109375" style="242"/>
    <col min="10751" max="10751" width="34.88671875" style="242" customWidth="1"/>
    <col min="10752" max="10752" width="17.109375" style="242" customWidth="1"/>
    <col min="10753" max="10753" width="17.44140625" style="242" customWidth="1"/>
    <col min="10754" max="10754" width="19.88671875" style="242" customWidth="1"/>
    <col min="10755" max="10755" width="32.5546875" style="242" customWidth="1"/>
    <col min="10756" max="10756" width="9.44140625" style="242" customWidth="1"/>
    <col min="10757" max="10757" width="10" style="242" customWidth="1"/>
    <col min="10758" max="10758" width="9.109375" style="242" customWidth="1"/>
    <col min="10759" max="10759" width="10.33203125" style="242" customWidth="1"/>
    <col min="10760" max="10760" width="27.33203125" style="242" customWidth="1"/>
    <col min="10761" max="11006" width="9.109375" style="242"/>
    <col min="11007" max="11007" width="34.88671875" style="242" customWidth="1"/>
    <col min="11008" max="11008" width="17.109375" style="242" customWidth="1"/>
    <col min="11009" max="11009" width="17.44140625" style="242" customWidth="1"/>
    <col min="11010" max="11010" width="19.88671875" style="242" customWidth="1"/>
    <col min="11011" max="11011" width="32.5546875" style="242" customWidth="1"/>
    <col min="11012" max="11012" width="9.44140625" style="242" customWidth="1"/>
    <col min="11013" max="11013" width="10" style="242" customWidth="1"/>
    <col min="11014" max="11014" width="9.109375" style="242" customWidth="1"/>
    <col min="11015" max="11015" width="10.33203125" style="242" customWidth="1"/>
    <col min="11016" max="11016" width="27.33203125" style="242" customWidth="1"/>
    <col min="11017" max="11262" width="9.109375" style="242"/>
    <col min="11263" max="11263" width="34.88671875" style="242" customWidth="1"/>
    <col min="11264" max="11264" width="17.109375" style="242" customWidth="1"/>
    <col min="11265" max="11265" width="17.44140625" style="242" customWidth="1"/>
    <col min="11266" max="11266" width="19.88671875" style="242" customWidth="1"/>
    <col min="11267" max="11267" width="32.5546875" style="242" customWidth="1"/>
    <col min="11268" max="11268" width="9.44140625" style="242" customWidth="1"/>
    <col min="11269" max="11269" width="10" style="242" customWidth="1"/>
    <col min="11270" max="11270" width="9.109375" style="242" customWidth="1"/>
    <col min="11271" max="11271" width="10.33203125" style="242" customWidth="1"/>
    <col min="11272" max="11272" width="27.33203125" style="242" customWidth="1"/>
    <col min="11273" max="11518" width="9.109375" style="242"/>
    <col min="11519" max="11519" width="34.88671875" style="242" customWidth="1"/>
    <col min="11520" max="11520" width="17.109375" style="242" customWidth="1"/>
    <col min="11521" max="11521" width="17.44140625" style="242" customWidth="1"/>
    <col min="11522" max="11522" width="19.88671875" style="242" customWidth="1"/>
    <col min="11523" max="11523" width="32.5546875" style="242" customWidth="1"/>
    <col min="11524" max="11524" width="9.44140625" style="242" customWidth="1"/>
    <col min="11525" max="11525" width="10" style="242" customWidth="1"/>
    <col min="11526" max="11526" width="9.109375" style="242" customWidth="1"/>
    <col min="11527" max="11527" width="10.33203125" style="242" customWidth="1"/>
    <col min="11528" max="11528" width="27.33203125" style="242" customWidth="1"/>
    <col min="11529" max="11774" width="9.109375" style="242"/>
    <col min="11775" max="11775" width="34.88671875" style="242" customWidth="1"/>
    <col min="11776" max="11776" width="17.109375" style="242" customWidth="1"/>
    <col min="11777" max="11777" width="17.44140625" style="242" customWidth="1"/>
    <col min="11778" max="11778" width="19.88671875" style="242" customWidth="1"/>
    <col min="11779" max="11779" width="32.5546875" style="242" customWidth="1"/>
    <col min="11780" max="11780" width="9.44140625" style="242" customWidth="1"/>
    <col min="11781" max="11781" width="10" style="242" customWidth="1"/>
    <col min="11782" max="11782" width="9.109375" style="242" customWidth="1"/>
    <col min="11783" max="11783" width="10.33203125" style="242" customWidth="1"/>
    <col min="11784" max="11784" width="27.33203125" style="242" customWidth="1"/>
    <col min="11785" max="12030" width="9.109375" style="242"/>
    <col min="12031" max="12031" width="34.88671875" style="242" customWidth="1"/>
    <col min="12032" max="12032" width="17.109375" style="242" customWidth="1"/>
    <col min="12033" max="12033" width="17.44140625" style="242" customWidth="1"/>
    <col min="12034" max="12034" width="19.88671875" style="242" customWidth="1"/>
    <col min="12035" max="12035" width="32.5546875" style="242" customWidth="1"/>
    <col min="12036" max="12036" width="9.44140625" style="242" customWidth="1"/>
    <col min="12037" max="12037" width="10" style="242" customWidth="1"/>
    <col min="12038" max="12038" width="9.109375" style="242" customWidth="1"/>
    <col min="12039" max="12039" width="10.33203125" style="242" customWidth="1"/>
    <col min="12040" max="12040" width="27.33203125" style="242" customWidth="1"/>
    <col min="12041" max="12286" width="9.109375" style="242"/>
    <col min="12287" max="12287" width="34.88671875" style="242" customWidth="1"/>
    <col min="12288" max="12288" width="17.109375" style="242" customWidth="1"/>
    <col min="12289" max="12289" width="17.44140625" style="242" customWidth="1"/>
    <col min="12290" max="12290" width="19.88671875" style="242" customWidth="1"/>
    <col min="12291" max="12291" width="32.5546875" style="242" customWidth="1"/>
    <col min="12292" max="12292" width="9.44140625" style="242" customWidth="1"/>
    <col min="12293" max="12293" width="10" style="242" customWidth="1"/>
    <col min="12294" max="12294" width="9.109375" style="242" customWidth="1"/>
    <col min="12295" max="12295" width="10.33203125" style="242" customWidth="1"/>
    <col min="12296" max="12296" width="27.33203125" style="242" customWidth="1"/>
    <col min="12297" max="12542" width="9.109375" style="242"/>
    <col min="12543" max="12543" width="34.88671875" style="242" customWidth="1"/>
    <col min="12544" max="12544" width="17.109375" style="242" customWidth="1"/>
    <col min="12545" max="12545" width="17.44140625" style="242" customWidth="1"/>
    <col min="12546" max="12546" width="19.88671875" style="242" customWidth="1"/>
    <col min="12547" max="12547" width="32.5546875" style="242" customWidth="1"/>
    <col min="12548" max="12548" width="9.44140625" style="242" customWidth="1"/>
    <col min="12549" max="12549" width="10" style="242" customWidth="1"/>
    <col min="12550" max="12550" width="9.109375" style="242" customWidth="1"/>
    <col min="12551" max="12551" width="10.33203125" style="242" customWidth="1"/>
    <col min="12552" max="12552" width="27.33203125" style="242" customWidth="1"/>
    <col min="12553" max="12798" width="9.109375" style="242"/>
    <col min="12799" max="12799" width="34.88671875" style="242" customWidth="1"/>
    <col min="12800" max="12800" width="17.109375" style="242" customWidth="1"/>
    <col min="12801" max="12801" width="17.44140625" style="242" customWidth="1"/>
    <col min="12802" max="12802" width="19.88671875" style="242" customWidth="1"/>
    <col min="12803" max="12803" width="32.5546875" style="242" customWidth="1"/>
    <col min="12804" max="12804" width="9.44140625" style="242" customWidth="1"/>
    <col min="12805" max="12805" width="10" style="242" customWidth="1"/>
    <col min="12806" max="12806" width="9.109375" style="242" customWidth="1"/>
    <col min="12807" max="12807" width="10.33203125" style="242" customWidth="1"/>
    <col min="12808" max="12808" width="27.33203125" style="242" customWidth="1"/>
    <col min="12809" max="13054" width="9.109375" style="242"/>
    <col min="13055" max="13055" width="34.88671875" style="242" customWidth="1"/>
    <col min="13056" max="13056" width="17.109375" style="242" customWidth="1"/>
    <col min="13057" max="13057" width="17.44140625" style="242" customWidth="1"/>
    <col min="13058" max="13058" width="19.88671875" style="242" customWidth="1"/>
    <col min="13059" max="13059" width="32.5546875" style="242" customWidth="1"/>
    <col min="13060" max="13060" width="9.44140625" style="242" customWidth="1"/>
    <col min="13061" max="13061" width="10" style="242" customWidth="1"/>
    <col min="13062" max="13062" width="9.109375" style="242" customWidth="1"/>
    <col min="13063" max="13063" width="10.33203125" style="242" customWidth="1"/>
    <col min="13064" max="13064" width="27.33203125" style="242" customWidth="1"/>
    <col min="13065" max="13310" width="9.109375" style="242"/>
    <col min="13311" max="13311" width="34.88671875" style="242" customWidth="1"/>
    <col min="13312" max="13312" width="17.109375" style="242" customWidth="1"/>
    <col min="13313" max="13313" width="17.44140625" style="242" customWidth="1"/>
    <col min="13314" max="13314" width="19.88671875" style="242" customWidth="1"/>
    <col min="13315" max="13315" width="32.5546875" style="242" customWidth="1"/>
    <col min="13316" max="13316" width="9.44140625" style="242" customWidth="1"/>
    <col min="13317" max="13317" width="10" style="242" customWidth="1"/>
    <col min="13318" max="13318" width="9.109375" style="242" customWidth="1"/>
    <col min="13319" max="13319" width="10.33203125" style="242" customWidth="1"/>
    <col min="13320" max="13320" width="27.33203125" style="242" customWidth="1"/>
    <col min="13321" max="13566" width="9.109375" style="242"/>
    <col min="13567" max="13567" width="34.88671875" style="242" customWidth="1"/>
    <col min="13568" max="13568" width="17.109375" style="242" customWidth="1"/>
    <col min="13569" max="13569" width="17.44140625" style="242" customWidth="1"/>
    <col min="13570" max="13570" width="19.88671875" style="242" customWidth="1"/>
    <col min="13571" max="13571" width="32.5546875" style="242" customWidth="1"/>
    <col min="13572" max="13572" width="9.44140625" style="242" customWidth="1"/>
    <col min="13573" max="13573" width="10" style="242" customWidth="1"/>
    <col min="13574" max="13574" width="9.109375" style="242" customWidth="1"/>
    <col min="13575" max="13575" width="10.33203125" style="242" customWidth="1"/>
    <col min="13576" max="13576" width="27.33203125" style="242" customWidth="1"/>
    <col min="13577" max="13822" width="9.109375" style="242"/>
    <col min="13823" max="13823" width="34.88671875" style="242" customWidth="1"/>
    <col min="13824" max="13824" width="17.109375" style="242" customWidth="1"/>
    <col min="13825" max="13825" width="17.44140625" style="242" customWidth="1"/>
    <col min="13826" max="13826" width="19.88671875" style="242" customWidth="1"/>
    <col min="13827" max="13827" width="32.5546875" style="242" customWidth="1"/>
    <col min="13828" max="13828" width="9.44140625" style="242" customWidth="1"/>
    <col min="13829" max="13829" width="10" style="242" customWidth="1"/>
    <col min="13830" max="13830" width="9.109375" style="242" customWidth="1"/>
    <col min="13831" max="13831" width="10.33203125" style="242" customWidth="1"/>
    <col min="13832" max="13832" width="27.33203125" style="242" customWidth="1"/>
    <col min="13833" max="14078" width="9.109375" style="242"/>
    <col min="14079" max="14079" width="34.88671875" style="242" customWidth="1"/>
    <col min="14080" max="14080" width="17.109375" style="242" customWidth="1"/>
    <col min="14081" max="14081" width="17.44140625" style="242" customWidth="1"/>
    <col min="14082" max="14082" width="19.88671875" style="242" customWidth="1"/>
    <col min="14083" max="14083" width="32.5546875" style="242" customWidth="1"/>
    <col min="14084" max="14084" width="9.44140625" style="242" customWidth="1"/>
    <col min="14085" max="14085" width="10" style="242" customWidth="1"/>
    <col min="14086" max="14086" width="9.109375" style="242" customWidth="1"/>
    <col min="14087" max="14087" width="10.33203125" style="242" customWidth="1"/>
    <col min="14088" max="14088" width="27.33203125" style="242" customWidth="1"/>
    <col min="14089" max="14334" width="9.109375" style="242"/>
    <col min="14335" max="14335" width="34.88671875" style="242" customWidth="1"/>
    <col min="14336" max="14336" width="17.109375" style="242" customWidth="1"/>
    <col min="14337" max="14337" width="17.44140625" style="242" customWidth="1"/>
    <col min="14338" max="14338" width="19.88671875" style="242" customWidth="1"/>
    <col min="14339" max="14339" width="32.5546875" style="242" customWidth="1"/>
    <col min="14340" max="14340" width="9.44140625" style="242" customWidth="1"/>
    <col min="14341" max="14341" width="10" style="242" customWidth="1"/>
    <col min="14342" max="14342" width="9.109375" style="242" customWidth="1"/>
    <col min="14343" max="14343" width="10.33203125" style="242" customWidth="1"/>
    <col min="14344" max="14344" width="27.33203125" style="242" customWidth="1"/>
    <col min="14345" max="14590" width="9.109375" style="242"/>
    <col min="14591" max="14591" width="34.88671875" style="242" customWidth="1"/>
    <col min="14592" max="14592" width="17.109375" style="242" customWidth="1"/>
    <col min="14593" max="14593" width="17.44140625" style="242" customWidth="1"/>
    <col min="14594" max="14594" width="19.88671875" style="242" customWidth="1"/>
    <col min="14595" max="14595" width="32.5546875" style="242" customWidth="1"/>
    <col min="14596" max="14596" width="9.44140625" style="242" customWidth="1"/>
    <col min="14597" max="14597" width="10" style="242" customWidth="1"/>
    <col min="14598" max="14598" width="9.109375" style="242" customWidth="1"/>
    <col min="14599" max="14599" width="10.33203125" style="242" customWidth="1"/>
    <col min="14600" max="14600" width="27.33203125" style="242" customWidth="1"/>
    <col min="14601" max="14846" width="9.109375" style="242"/>
    <col min="14847" max="14847" width="34.88671875" style="242" customWidth="1"/>
    <col min="14848" max="14848" width="17.109375" style="242" customWidth="1"/>
    <col min="14849" max="14849" width="17.44140625" style="242" customWidth="1"/>
    <col min="14850" max="14850" width="19.88671875" style="242" customWidth="1"/>
    <col min="14851" max="14851" width="32.5546875" style="242" customWidth="1"/>
    <col min="14852" max="14852" width="9.44140625" style="242" customWidth="1"/>
    <col min="14853" max="14853" width="10" style="242" customWidth="1"/>
    <col min="14854" max="14854" width="9.109375" style="242" customWidth="1"/>
    <col min="14855" max="14855" width="10.33203125" style="242" customWidth="1"/>
    <col min="14856" max="14856" width="27.33203125" style="242" customWidth="1"/>
    <col min="14857" max="15102" width="9.109375" style="242"/>
    <col min="15103" max="15103" width="34.88671875" style="242" customWidth="1"/>
    <col min="15104" max="15104" width="17.109375" style="242" customWidth="1"/>
    <col min="15105" max="15105" width="17.44140625" style="242" customWidth="1"/>
    <col min="15106" max="15106" width="19.88671875" style="242" customWidth="1"/>
    <col min="15107" max="15107" width="32.5546875" style="242" customWidth="1"/>
    <col min="15108" max="15108" width="9.44140625" style="242" customWidth="1"/>
    <col min="15109" max="15109" width="10" style="242" customWidth="1"/>
    <col min="15110" max="15110" width="9.109375" style="242" customWidth="1"/>
    <col min="15111" max="15111" width="10.33203125" style="242" customWidth="1"/>
    <col min="15112" max="15112" width="27.33203125" style="242" customWidth="1"/>
    <col min="15113" max="15358" width="9.109375" style="242"/>
    <col min="15359" max="15359" width="34.88671875" style="242" customWidth="1"/>
    <col min="15360" max="15360" width="17.109375" style="242" customWidth="1"/>
    <col min="15361" max="15361" width="17.44140625" style="242" customWidth="1"/>
    <col min="15362" max="15362" width="19.88671875" style="242" customWidth="1"/>
    <col min="15363" max="15363" width="32.5546875" style="242" customWidth="1"/>
    <col min="15364" max="15364" width="9.44140625" style="242" customWidth="1"/>
    <col min="15365" max="15365" width="10" style="242" customWidth="1"/>
    <col min="15366" max="15366" width="9.109375" style="242" customWidth="1"/>
    <col min="15367" max="15367" width="10.33203125" style="242" customWidth="1"/>
    <col min="15368" max="15368" width="27.33203125" style="242" customWidth="1"/>
    <col min="15369" max="15614" width="9.109375" style="242"/>
    <col min="15615" max="15615" width="34.88671875" style="242" customWidth="1"/>
    <col min="15616" max="15616" width="17.109375" style="242" customWidth="1"/>
    <col min="15617" max="15617" width="17.44140625" style="242" customWidth="1"/>
    <col min="15618" max="15618" width="19.88671875" style="242" customWidth="1"/>
    <col min="15619" max="15619" width="32.5546875" style="242" customWidth="1"/>
    <col min="15620" max="15620" width="9.44140625" style="242" customWidth="1"/>
    <col min="15621" max="15621" width="10" style="242" customWidth="1"/>
    <col min="15622" max="15622" width="9.109375" style="242" customWidth="1"/>
    <col min="15623" max="15623" width="10.33203125" style="242" customWidth="1"/>
    <col min="15624" max="15624" width="27.33203125" style="242" customWidth="1"/>
    <col min="15625" max="15870" width="9.109375" style="242"/>
    <col min="15871" max="15871" width="34.88671875" style="242" customWidth="1"/>
    <col min="15872" max="15872" width="17.109375" style="242" customWidth="1"/>
    <col min="15873" max="15873" width="17.44140625" style="242" customWidth="1"/>
    <col min="15874" max="15874" width="19.88671875" style="242" customWidth="1"/>
    <col min="15875" max="15875" width="32.5546875" style="242" customWidth="1"/>
    <col min="15876" max="15876" width="9.44140625" style="242" customWidth="1"/>
    <col min="15877" max="15877" width="10" style="242" customWidth="1"/>
    <col min="15878" max="15878" width="9.109375" style="242" customWidth="1"/>
    <col min="15879" max="15879" width="10.33203125" style="242" customWidth="1"/>
    <col min="15880" max="15880" width="27.33203125" style="242" customWidth="1"/>
    <col min="15881" max="16126" width="9.109375" style="242"/>
    <col min="16127" max="16127" width="34.88671875" style="242" customWidth="1"/>
    <col min="16128" max="16128" width="17.109375" style="242" customWidth="1"/>
    <col min="16129" max="16129" width="17.44140625" style="242" customWidth="1"/>
    <col min="16130" max="16130" width="19.88671875" style="242" customWidth="1"/>
    <col min="16131" max="16131" width="32.5546875" style="242" customWidth="1"/>
    <col min="16132" max="16132" width="9.44140625" style="242" customWidth="1"/>
    <col min="16133" max="16133" width="10" style="242" customWidth="1"/>
    <col min="16134" max="16134" width="9.109375" style="242" customWidth="1"/>
    <col min="16135" max="16135" width="10.33203125" style="242" customWidth="1"/>
    <col min="16136" max="16136" width="27.33203125" style="242" customWidth="1"/>
    <col min="16137" max="16384" width="9.109375" style="242"/>
  </cols>
  <sheetData>
    <row r="1" spans="1:24" ht="13.8">
      <c r="A1" s="832" t="s">
        <v>359</v>
      </c>
      <c r="B1" s="832"/>
      <c r="C1" s="832"/>
      <c r="D1" s="832"/>
      <c r="E1" s="832"/>
      <c r="F1" s="241"/>
      <c r="G1" s="241"/>
      <c r="H1" s="241"/>
      <c r="I1" s="241"/>
      <c r="S1" s="832"/>
      <c r="T1" s="832"/>
      <c r="U1" s="832"/>
      <c r="V1" s="832"/>
      <c r="W1" s="832"/>
      <c r="X1" s="241"/>
    </row>
    <row r="2" spans="1:24" ht="13.8">
      <c r="A2" s="832" t="s">
        <v>360</v>
      </c>
      <c r="B2" s="832"/>
      <c r="C2" s="832"/>
      <c r="D2" s="832"/>
      <c r="E2" s="832"/>
      <c r="F2" s="241"/>
      <c r="G2" s="241"/>
      <c r="H2" s="241"/>
      <c r="I2" s="241"/>
      <c r="S2" s="832"/>
      <c r="T2" s="832"/>
      <c r="U2" s="832"/>
      <c r="V2" s="832"/>
      <c r="W2" s="832"/>
      <c r="X2" s="241"/>
    </row>
    <row r="3" spans="1:24" s="243" customFormat="1" ht="11.25" customHeight="1">
      <c r="A3" s="833" t="s">
        <v>361</v>
      </c>
      <c r="B3" s="833"/>
      <c r="C3" s="833"/>
      <c r="D3" s="834" t="s">
        <v>362</v>
      </c>
      <c r="E3" s="834"/>
      <c r="F3" s="834"/>
      <c r="S3" s="833"/>
      <c r="T3" s="833"/>
      <c r="U3" s="833"/>
      <c r="V3" s="834"/>
      <c r="W3" s="834"/>
      <c r="X3" s="834"/>
    </row>
    <row r="4" spans="1:24" s="243" customFormat="1" ht="10.199999999999999">
      <c r="A4" s="835"/>
      <c r="B4" s="837" t="s">
        <v>363</v>
      </c>
      <c r="C4" s="839" t="s">
        <v>364</v>
      </c>
      <c r="D4" s="840"/>
      <c r="E4" s="841"/>
      <c r="G4" s="835"/>
      <c r="H4" s="837" t="s">
        <v>363</v>
      </c>
      <c r="I4" s="839" t="s">
        <v>364</v>
      </c>
      <c r="J4" s="840"/>
      <c r="K4" s="841"/>
      <c r="M4" s="835"/>
      <c r="N4" s="837" t="s">
        <v>363</v>
      </c>
      <c r="O4" s="839" t="s">
        <v>364</v>
      </c>
      <c r="P4" s="840"/>
      <c r="Q4" s="841"/>
      <c r="S4" s="835"/>
      <c r="T4" s="837" t="s">
        <v>363</v>
      </c>
      <c r="U4" s="839" t="s">
        <v>364</v>
      </c>
      <c r="V4" s="840"/>
      <c r="W4" s="841"/>
    </row>
    <row r="5" spans="1:24" s="243" customFormat="1" ht="40.799999999999997">
      <c r="A5" s="836"/>
      <c r="B5" s="838"/>
      <c r="C5" s="244" t="s">
        <v>365</v>
      </c>
      <c r="D5" s="244" t="s">
        <v>366</v>
      </c>
      <c r="E5" s="842"/>
      <c r="G5" s="836"/>
      <c r="H5" s="838"/>
      <c r="I5" s="244" t="s">
        <v>365</v>
      </c>
      <c r="J5" s="244" t="s">
        <v>366</v>
      </c>
      <c r="K5" s="842"/>
      <c r="M5" s="836"/>
      <c r="N5" s="838"/>
      <c r="O5" s="244" t="s">
        <v>365</v>
      </c>
      <c r="P5" s="244" t="s">
        <v>366</v>
      </c>
      <c r="Q5" s="842"/>
      <c r="S5" s="836"/>
      <c r="T5" s="838"/>
      <c r="U5" s="244" t="s">
        <v>365</v>
      </c>
      <c r="V5" s="244" t="s">
        <v>366</v>
      </c>
      <c r="W5" s="842"/>
    </row>
    <row r="6" spans="1:24" s="247" customFormat="1" ht="30.6">
      <c r="A6" s="245" t="s">
        <v>368</v>
      </c>
      <c r="B6" s="246">
        <v>17057</v>
      </c>
      <c r="C6" s="246">
        <v>19647</v>
      </c>
      <c r="D6" s="246">
        <v>12478</v>
      </c>
      <c r="E6" s="245" t="s">
        <v>368</v>
      </c>
      <c r="G6" s="245" t="s">
        <v>367</v>
      </c>
      <c r="H6" s="246">
        <v>16926</v>
      </c>
      <c r="I6" s="246">
        <v>18594</v>
      </c>
      <c r="J6" s="246">
        <v>13976</v>
      </c>
      <c r="K6" s="245" t="s">
        <v>368</v>
      </c>
      <c r="M6" s="245" t="s">
        <v>367</v>
      </c>
      <c r="N6" s="246">
        <v>16684</v>
      </c>
      <c r="O6" s="246">
        <v>18710</v>
      </c>
      <c r="P6" s="246">
        <v>13089</v>
      </c>
      <c r="Q6" s="245" t="s">
        <v>368</v>
      </c>
      <c r="S6" s="245" t="s">
        <v>367</v>
      </c>
      <c r="T6" s="246">
        <v>15919</v>
      </c>
      <c r="U6" s="246">
        <v>18243</v>
      </c>
      <c r="V6" s="246">
        <v>11769</v>
      </c>
      <c r="W6" s="245" t="s">
        <v>368</v>
      </c>
    </row>
    <row r="7" spans="1:24" s="251" customFormat="1" ht="20.399999999999999">
      <c r="A7" s="250" t="s">
        <v>370</v>
      </c>
      <c r="B7" s="249">
        <v>7067</v>
      </c>
      <c r="C7" s="249">
        <v>7822</v>
      </c>
      <c r="D7" s="249">
        <v>5731</v>
      </c>
      <c r="E7" s="250" t="s">
        <v>370</v>
      </c>
      <c r="G7" s="248" t="s">
        <v>369</v>
      </c>
      <c r="H7" s="249">
        <v>6645</v>
      </c>
      <c r="I7" s="249">
        <v>7320</v>
      </c>
      <c r="J7" s="249">
        <v>5450</v>
      </c>
      <c r="K7" s="250" t="s">
        <v>370</v>
      </c>
      <c r="M7" s="248" t="s">
        <v>369</v>
      </c>
      <c r="N7" s="249">
        <v>6398</v>
      </c>
      <c r="O7" s="249">
        <v>6978</v>
      </c>
      <c r="P7" s="249">
        <v>5369</v>
      </c>
      <c r="Q7" s="250" t="s">
        <v>370</v>
      </c>
      <c r="S7" s="248" t="s">
        <v>369</v>
      </c>
      <c r="T7" s="249">
        <v>6974</v>
      </c>
      <c r="U7" s="249">
        <v>7808</v>
      </c>
      <c r="V7" s="249">
        <v>5484</v>
      </c>
      <c r="W7" s="250" t="s">
        <v>370</v>
      </c>
    </row>
    <row r="8" spans="1:24" s="251" customFormat="1" ht="30.6">
      <c r="A8" s="250" t="s">
        <v>372</v>
      </c>
      <c r="B8" s="249">
        <v>45</v>
      </c>
      <c r="C8" s="249">
        <v>57</v>
      </c>
      <c r="D8" s="249">
        <v>24</v>
      </c>
      <c r="E8" s="250" t="s">
        <v>372</v>
      </c>
      <c r="G8" s="248" t="s">
        <v>371</v>
      </c>
      <c r="H8" s="249">
        <v>48</v>
      </c>
      <c r="I8" s="249">
        <v>52</v>
      </c>
      <c r="J8" s="249">
        <v>40</v>
      </c>
      <c r="K8" s="250" t="s">
        <v>372</v>
      </c>
      <c r="M8" s="248" t="s">
        <v>371</v>
      </c>
      <c r="N8" s="249">
        <v>69</v>
      </c>
      <c r="O8" s="249">
        <v>78</v>
      </c>
      <c r="P8" s="249">
        <v>56</v>
      </c>
      <c r="Q8" s="250" t="s">
        <v>372</v>
      </c>
      <c r="S8" s="248" t="s">
        <v>371</v>
      </c>
      <c r="T8" s="249">
        <v>166</v>
      </c>
      <c r="U8" s="249">
        <v>115</v>
      </c>
      <c r="V8" s="249">
        <v>263</v>
      </c>
      <c r="W8" s="250" t="s">
        <v>372</v>
      </c>
    </row>
    <row r="9" spans="1:24" s="247" customFormat="1" ht="30.6">
      <c r="A9" s="248" t="s">
        <v>374</v>
      </c>
      <c r="B9" s="249">
        <v>334</v>
      </c>
      <c r="C9" s="249">
        <v>431</v>
      </c>
      <c r="D9" s="249">
        <v>163</v>
      </c>
      <c r="E9" s="248" t="s">
        <v>374</v>
      </c>
      <c r="G9" s="248" t="s">
        <v>373</v>
      </c>
      <c r="H9" s="249">
        <v>380</v>
      </c>
      <c r="I9" s="249">
        <v>473</v>
      </c>
      <c r="J9" s="249">
        <v>215</v>
      </c>
      <c r="K9" s="248" t="s">
        <v>374</v>
      </c>
      <c r="M9" s="248" t="s">
        <v>373</v>
      </c>
      <c r="N9" s="249">
        <v>323</v>
      </c>
      <c r="O9" s="249">
        <v>410</v>
      </c>
      <c r="P9" s="249">
        <v>170</v>
      </c>
      <c r="Q9" s="248" t="s">
        <v>374</v>
      </c>
      <c r="S9" s="248" t="s">
        <v>373</v>
      </c>
      <c r="T9" s="249">
        <v>329</v>
      </c>
      <c r="U9" s="249">
        <v>420</v>
      </c>
      <c r="V9" s="249">
        <v>165</v>
      </c>
      <c r="W9" s="248" t="s">
        <v>374</v>
      </c>
    </row>
    <row r="10" spans="1:24" s="247" customFormat="1" ht="20.399999999999999">
      <c r="A10" s="248" t="s">
        <v>376</v>
      </c>
      <c r="B10" s="249">
        <v>1026</v>
      </c>
      <c r="C10" s="249">
        <v>1260</v>
      </c>
      <c r="D10" s="249">
        <v>612</v>
      </c>
      <c r="E10" s="248" t="s">
        <v>376</v>
      </c>
      <c r="G10" s="248" t="s">
        <v>375</v>
      </c>
      <c r="H10" s="249">
        <v>1038</v>
      </c>
      <c r="I10" s="249">
        <v>1123</v>
      </c>
      <c r="J10" s="249">
        <v>890</v>
      </c>
      <c r="K10" s="248" t="s">
        <v>376</v>
      </c>
      <c r="M10" s="248" t="s">
        <v>375</v>
      </c>
      <c r="N10" s="249">
        <v>943</v>
      </c>
      <c r="O10" s="249">
        <v>1099</v>
      </c>
      <c r="P10" s="249">
        <v>666</v>
      </c>
      <c r="Q10" s="248" t="s">
        <v>376</v>
      </c>
      <c r="S10" s="248" t="s">
        <v>375</v>
      </c>
      <c r="T10" s="249">
        <v>850</v>
      </c>
      <c r="U10" s="249">
        <v>975</v>
      </c>
      <c r="V10" s="249">
        <v>626</v>
      </c>
      <c r="W10" s="248" t="s">
        <v>376</v>
      </c>
    </row>
    <row r="11" spans="1:24" s="247" customFormat="1" ht="20.399999999999999">
      <c r="A11" s="248" t="s">
        <v>378</v>
      </c>
      <c r="B11" s="249">
        <v>4101</v>
      </c>
      <c r="C11" s="249">
        <v>4986</v>
      </c>
      <c r="D11" s="249">
        <v>2537</v>
      </c>
      <c r="E11" s="248" t="s">
        <v>378</v>
      </c>
      <c r="G11" s="248" t="s">
        <v>377</v>
      </c>
      <c r="H11" s="249">
        <v>4210</v>
      </c>
      <c r="I11" s="249">
        <v>4941</v>
      </c>
      <c r="J11" s="249">
        <v>2917</v>
      </c>
      <c r="K11" s="248" t="s">
        <v>378</v>
      </c>
      <c r="M11" s="248" t="s">
        <v>377</v>
      </c>
      <c r="N11" s="249">
        <v>4179</v>
      </c>
      <c r="O11" s="249">
        <v>4950</v>
      </c>
      <c r="P11" s="249">
        <v>2809</v>
      </c>
      <c r="Q11" s="248" t="s">
        <v>378</v>
      </c>
      <c r="S11" s="248" t="s">
        <v>377</v>
      </c>
      <c r="T11" s="249">
        <v>3735</v>
      </c>
      <c r="U11" s="249">
        <v>4562</v>
      </c>
      <c r="V11" s="249">
        <v>2258</v>
      </c>
      <c r="W11" s="248" t="s">
        <v>378</v>
      </c>
    </row>
    <row r="12" spans="1:24" s="252" customFormat="1" ht="20.399999999999999">
      <c r="A12" s="248" t="s">
        <v>380</v>
      </c>
      <c r="B12" s="249">
        <v>2135</v>
      </c>
      <c r="C12" s="249">
        <v>2522</v>
      </c>
      <c r="D12" s="249">
        <v>1450</v>
      </c>
      <c r="E12" s="248" t="s">
        <v>380</v>
      </c>
      <c r="G12" s="248" t="s">
        <v>379</v>
      </c>
      <c r="H12" s="249">
        <v>1878</v>
      </c>
      <c r="I12" s="249">
        <v>2127</v>
      </c>
      <c r="J12" s="249">
        <v>1438</v>
      </c>
      <c r="K12" s="248" t="s">
        <v>380</v>
      </c>
      <c r="M12" s="248" t="s">
        <v>379</v>
      </c>
      <c r="N12" s="249">
        <v>1835</v>
      </c>
      <c r="O12" s="249">
        <v>2124</v>
      </c>
      <c r="P12" s="249">
        <v>1321</v>
      </c>
      <c r="Q12" s="248" t="s">
        <v>380</v>
      </c>
      <c r="S12" s="248" t="s">
        <v>379</v>
      </c>
      <c r="T12" s="249">
        <v>1908</v>
      </c>
      <c r="U12" s="249">
        <v>2379</v>
      </c>
      <c r="V12" s="249">
        <v>1066</v>
      </c>
      <c r="W12" s="248" t="s">
        <v>380</v>
      </c>
    </row>
    <row r="13" spans="1:24" s="252" customFormat="1" ht="20.399999999999999">
      <c r="A13" s="248" t="s">
        <v>382</v>
      </c>
      <c r="B13" s="249">
        <v>2202</v>
      </c>
      <c r="C13" s="249">
        <v>2437</v>
      </c>
      <c r="D13" s="249">
        <v>1787</v>
      </c>
      <c r="E13" s="248" t="s">
        <v>382</v>
      </c>
      <c r="G13" s="248" t="s">
        <v>381</v>
      </c>
      <c r="H13" s="249">
        <v>2628</v>
      </c>
      <c r="I13" s="249">
        <v>2474</v>
      </c>
      <c r="J13" s="249">
        <v>2901</v>
      </c>
      <c r="K13" s="248" t="s">
        <v>382</v>
      </c>
      <c r="M13" s="248" t="s">
        <v>381</v>
      </c>
      <c r="N13" s="249">
        <v>2813</v>
      </c>
      <c r="O13" s="249">
        <v>2946</v>
      </c>
      <c r="P13" s="249">
        <v>2576</v>
      </c>
      <c r="Q13" s="248" t="s">
        <v>382</v>
      </c>
      <c r="S13" s="248" t="s">
        <v>381</v>
      </c>
      <c r="T13" s="249">
        <v>1851</v>
      </c>
      <c r="U13" s="249">
        <v>1892</v>
      </c>
      <c r="V13" s="249">
        <v>1777</v>
      </c>
      <c r="W13" s="248" t="s">
        <v>382</v>
      </c>
    </row>
    <row r="14" spans="1:24" s="252" customFormat="1" ht="30.6">
      <c r="A14" s="253" t="s">
        <v>384</v>
      </c>
      <c r="B14" s="254">
        <v>147</v>
      </c>
      <c r="C14" s="254">
        <v>132</v>
      </c>
      <c r="D14" s="254">
        <v>174</v>
      </c>
      <c r="E14" s="253" t="s">
        <v>384</v>
      </c>
      <c r="G14" s="253" t="s">
        <v>383</v>
      </c>
      <c r="H14" s="254">
        <v>99</v>
      </c>
      <c r="I14" s="254">
        <v>84</v>
      </c>
      <c r="J14" s="254">
        <v>125</v>
      </c>
      <c r="K14" s="253" t="s">
        <v>384</v>
      </c>
      <c r="M14" s="253" t="s">
        <v>383</v>
      </c>
      <c r="N14" s="254">
        <v>124</v>
      </c>
      <c r="O14" s="254">
        <v>125</v>
      </c>
      <c r="P14" s="254">
        <v>122</v>
      </c>
      <c r="Q14" s="253" t="s">
        <v>384</v>
      </c>
      <c r="S14" s="253" t="s">
        <v>383</v>
      </c>
      <c r="T14" s="254">
        <v>106</v>
      </c>
      <c r="U14" s="254">
        <v>92</v>
      </c>
      <c r="V14" s="254">
        <v>130</v>
      </c>
      <c r="W14" s="253" t="s">
        <v>384</v>
      </c>
    </row>
    <row r="15" spans="1:24" ht="13.2">
      <c r="A15" s="255"/>
      <c r="B15" s="255"/>
      <c r="C15" s="255"/>
      <c r="D15" s="255"/>
      <c r="E15" s="255"/>
    </row>
    <row r="18" spans="1:2" ht="27.6">
      <c r="A18" s="259" t="s">
        <v>442</v>
      </c>
      <c r="B18" s="265">
        <f>B6+H6+N6+T6</f>
        <v>66586</v>
      </c>
    </row>
    <row r="19" spans="1:2" ht="13.8">
      <c r="A19" s="261" t="s">
        <v>370</v>
      </c>
      <c r="B19" s="266">
        <f t="shared" ref="B19:B26" si="0">B7+H7+N7+T7</f>
        <v>27084</v>
      </c>
    </row>
    <row r="20" spans="1:2" ht="13.8">
      <c r="A20" s="261" t="s">
        <v>372</v>
      </c>
      <c r="B20" s="266">
        <f t="shared" si="0"/>
        <v>328</v>
      </c>
    </row>
    <row r="21" spans="1:2" ht="13.8">
      <c r="A21" s="261" t="s">
        <v>374</v>
      </c>
      <c r="B21" s="266">
        <f t="shared" si="0"/>
        <v>1366</v>
      </c>
    </row>
    <row r="22" spans="1:2" ht="13.8">
      <c r="A22" s="261" t="s">
        <v>376</v>
      </c>
      <c r="B22" s="266">
        <f t="shared" si="0"/>
        <v>3857</v>
      </c>
    </row>
    <row r="23" spans="1:2" ht="13.8">
      <c r="A23" s="261" t="s">
        <v>378</v>
      </c>
      <c r="B23" s="266">
        <f t="shared" si="0"/>
        <v>16225</v>
      </c>
    </row>
    <row r="24" spans="1:2" ht="13.8">
      <c r="A24" s="261" t="s">
        <v>380</v>
      </c>
      <c r="B24" s="266">
        <f t="shared" si="0"/>
        <v>7756</v>
      </c>
    </row>
    <row r="25" spans="1:2" ht="13.8">
      <c r="A25" s="261" t="s">
        <v>382</v>
      </c>
      <c r="B25" s="266">
        <f t="shared" si="0"/>
        <v>9494</v>
      </c>
    </row>
    <row r="26" spans="1:2" ht="13.8">
      <c r="A26" s="261" t="s">
        <v>384</v>
      </c>
      <c r="B26" s="266">
        <f t="shared" si="0"/>
        <v>476</v>
      </c>
    </row>
    <row r="27" spans="1:2" ht="13.8">
      <c r="A27" s="248"/>
      <c r="B27" s="257"/>
    </row>
    <row r="29" spans="1:2" ht="13.5" customHeight="1">
      <c r="A29" s="261" t="s">
        <v>437</v>
      </c>
      <c r="B29" s="267">
        <v>3.5</v>
      </c>
    </row>
    <row r="30" spans="1:2" ht="13.5" customHeight="1">
      <c r="A30" s="261" t="s">
        <v>438</v>
      </c>
      <c r="B30" s="267">
        <v>18632.2</v>
      </c>
    </row>
    <row r="31" spans="1:2" ht="13.5" customHeight="1">
      <c r="A31" s="261" t="s">
        <v>439</v>
      </c>
      <c r="B31" s="267">
        <f>B30/B29</f>
        <v>5323.4857142857145</v>
      </c>
    </row>
    <row r="34" spans="1:4" ht="27.6">
      <c r="A34" s="259" t="s">
        <v>443</v>
      </c>
      <c r="B34" s="260">
        <f>B18*$B$31</f>
        <v>354469619.77142859</v>
      </c>
    </row>
    <row r="35" spans="1:4" ht="13.5" customHeight="1">
      <c r="A35" s="261" t="s">
        <v>370</v>
      </c>
      <c r="B35" s="262">
        <f t="shared" ref="B35:B42" si="1">B19*$B$31</f>
        <v>144181287.08571428</v>
      </c>
    </row>
    <row r="36" spans="1:4" ht="13.5" customHeight="1">
      <c r="A36" s="261" t="s">
        <v>372</v>
      </c>
      <c r="B36" s="262">
        <f t="shared" si="1"/>
        <v>1746103.3142857144</v>
      </c>
    </row>
    <row r="37" spans="1:4" ht="13.5" customHeight="1">
      <c r="A37" s="261" t="s">
        <v>374</v>
      </c>
      <c r="B37" s="262">
        <f t="shared" si="1"/>
        <v>7271881.4857142856</v>
      </c>
    </row>
    <row r="38" spans="1:4" ht="13.5" customHeight="1">
      <c r="A38" s="261" t="s">
        <v>376</v>
      </c>
      <c r="B38" s="262">
        <f t="shared" si="1"/>
        <v>20532684.400000002</v>
      </c>
    </row>
    <row r="39" spans="1:4" ht="13.5" customHeight="1">
      <c r="A39" s="261" t="s">
        <v>378</v>
      </c>
      <c r="B39" s="262">
        <f t="shared" si="1"/>
        <v>86373555.714285716</v>
      </c>
    </row>
    <row r="40" spans="1:4" ht="13.5" customHeight="1">
      <c r="A40" s="263" t="s">
        <v>380</v>
      </c>
      <c r="B40" s="264">
        <f t="shared" si="1"/>
        <v>41288955.200000003</v>
      </c>
      <c r="C40" s="258" t="s">
        <v>417</v>
      </c>
      <c r="D40" s="258" t="s">
        <v>440</v>
      </c>
    </row>
    <row r="41" spans="1:4" ht="13.5" customHeight="1">
      <c r="A41" s="261" t="s">
        <v>382</v>
      </c>
      <c r="B41" s="262">
        <f t="shared" si="1"/>
        <v>50541173.371428572</v>
      </c>
      <c r="C41"/>
      <c r="D41"/>
    </row>
    <row r="42" spans="1:4" ht="13.5" customHeight="1">
      <c r="A42" s="263" t="s">
        <v>384</v>
      </c>
      <c r="B42" s="264">
        <f t="shared" si="1"/>
        <v>2533979.2000000002</v>
      </c>
      <c r="C42" s="258" t="s">
        <v>408</v>
      </c>
      <c r="D42" s="258" t="s">
        <v>441</v>
      </c>
    </row>
  </sheetData>
  <mergeCells count="24">
    <mergeCell ref="S1:W1"/>
    <mergeCell ref="S2:W2"/>
    <mergeCell ref="S3:U3"/>
    <mergeCell ref="V3:X3"/>
    <mergeCell ref="S4:S5"/>
    <mergeCell ref="T4:T5"/>
    <mergeCell ref="U4:V4"/>
    <mergeCell ref="W4:W5"/>
    <mergeCell ref="M4:M5"/>
    <mergeCell ref="N4:N5"/>
    <mergeCell ref="O4:P4"/>
    <mergeCell ref="Q4:Q5"/>
    <mergeCell ref="G4:G5"/>
    <mergeCell ref="H4:H5"/>
    <mergeCell ref="I4:J4"/>
    <mergeCell ref="K4:K5"/>
    <mergeCell ref="A1:E1"/>
    <mergeCell ref="A2:E2"/>
    <mergeCell ref="A3:C3"/>
    <mergeCell ref="D3:F3"/>
    <mergeCell ref="A4:A5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0" zoomScaleNormal="80" workbookViewId="0">
      <selection activeCell="D28" sqref="D28"/>
    </sheetView>
  </sheetViews>
  <sheetFormatPr defaultColWidth="9.109375" defaultRowHeight="12"/>
  <cols>
    <col min="1" max="1" width="58.6640625" style="475" customWidth="1"/>
    <col min="2" max="2" width="16.109375" style="481" customWidth="1"/>
    <col min="3" max="3" width="16.6640625" style="481" customWidth="1"/>
    <col min="4" max="4" width="14.44140625" style="481" customWidth="1"/>
    <col min="5" max="5" width="13.5546875" style="481" customWidth="1"/>
    <col min="6" max="6" width="12" style="418" customWidth="1"/>
    <col min="7" max="7" width="9.109375" style="418" customWidth="1"/>
    <col min="8" max="8" width="9.6640625" style="418" bestFit="1" customWidth="1"/>
    <col min="9" max="9" width="12.44140625" style="418" customWidth="1"/>
    <col min="10" max="10" width="9.5546875" style="418" bestFit="1" customWidth="1"/>
    <col min="11" max="11" width="9.109375" style="418"/>
    <col min="12" max="12" width="14.5546875" style="418" customWidth="1"/>
    <col min="13" max="13" width="17.6640625" style="418" customWidth="1"/>
    <col min="14" max="14" width="29.88671875" style="418" customWidth="1"/>
    <col min="15" max="16384" width="9.109375" style="418"/>
  </cols>
  <sheetData>
    <row r="1" spans="1:14" ht="24">
      <c r="A1" s="479"/>
      <c r="B1" s="476" t="s">
        <v>423</v>
      </c>
      <c r="C1" s="477" t="s">
        <v>426</v>
      </c>
      <c r="D1" s="476" t="s">
        <v>424</v>
      </c>
      <c r="E1" s="476" t="s">
        <v>425</v>
      </c>
      <c r="I1" s="478" t="s">
        <v>427</v>
      </c>
      <c r="J1" s="478" t="s">
        <v>428</v>
      </c>
      <c r="K1" s="478" t="s">
        <v>429</v>
      </c>
      <c r="L1" s="478" t="s">
        <v>430</v>
      </c>
      <c r="M1" s="478" t="s">
        <v>431</v>
      </c>
      <c r="N1" s="485" t="s">
        <v>967</v>
      </c>
    </row>
    <row r="2" spans="1:14">
      <c r="A2" s="479" t="s">
        <v>385</v>
      </c>
      <c r="B2" s="476">
        <v>1406468993</v>
      </c>
      <c r="C2" s="476">
        <v>1077992647</v>
      </c>
      <c r="D2" s="476">
        <v>215105995</v>
      </c>
      <c r="E2" s="476">
        <v>113370350</v>
      </c>
      <c r="H2" s="484"/>
      <c r="I2" s="416">
        <v>67095618</v>
      </c>
      <c r="J2" s="469">
        <v>33229661</v>
      </c>
      <c r="K2" s="471">
        <v>21804818</v>
      </c>
      <c r="L2" s="472">
        <v>28947504</v>
      </c>
      <c r="M2" s="474">
        <v>62770258</v>
      </c>
    </row>
    <row r="3" spans="1:14">
      <c r="A3" s="479" t="s">
        <v>386</v>
      </c>
      <c r="B3" s="476">
        <v>1339671963</v>
      </c>
      <c r="C3" s="476">
        <v>1013139472</v>
      </c>
      <c r="D3" s="476">
        <v>213986215</v>
      </c>
      <c r="E3" s="476">
        <v>112546276</v>
      </c>
      <c r="H3" s="484">
        <f>I3+J3+K3+L3+M3+N3</f>
        <v>213986215</v>
      </c>
      <c r="I3" s="416">
        <v>67087998</v>
      </c>
      <c r="J3" s="469">
        <v>33229661</v>
      </c>
      <c r="K3" s="471">
        <v>21804818</v>
      </c>
      <c r="L3" s="472">
        <v>28947504</v>
      </c>
      <c r="M3" s="474">
        <v>62770258</v>
      </c>
      <c r="N3" s="484">
        <f>N8</f>
        <v>145976</v>
      </c>
    </row>
    <row r="4" spans="1:14">
      <c r="A4" s="479" t="s">
        <v>387</v>
      </c>
      <c r="B4" s="476"/>
      <c r="C4" s="476"/>
      <c r="D4" s="476"/>
      <c r="E4" s="476"/>
      <c r="H4" s="484"/>
      <c r="I4" s="416" t="s">
        <v>822</v>
      </c>
      <c r="J4" s="514" t="s">
        <v>822</v>
      </c>
      <c r="K4" s="515" t="s">
        <v>822</v>
      </c>
      <c r="L4" s="516" t="s">
        <v>822</v>
      </c>
      <c r="M4" s="517" t="s">
        <v>822</v>
      </c>
    </row>
    <row r="5" spans="1:14">
      <c r="A5" s="479" t="s">
        <v>388</v>
      </c>
      <c r="B5" s="476">
        <v>721007694</v>
      </c>
      <c r="C5" s="476">
        <v>623729090</v>
      </c>
      <c r="D5" s="476">
        <v>64826273</v>
      </c>
      <c r="E5" s="476">
        <v>32452332</v>
      </c>
      <c r="H5" s="484">
        <f>I5+J5+K5+L5+M5+N5</f>
        <v>64826272</v>
      </c>
      <c r="I5" s="416">
        <v>58320724</v>
      </c>
      <c r="J5" s="469">
        <v>1369004</v>
      </c>
      <c r="K5" s="471">
        <v>1261905</v>
      </c>
      <c r="L5" s="472">
        <v>18023</v>
      </c>
      <c r="M5" s="474">
        <v>3710640</v>
      </c>
      <c r="N5" s="484">
        <f>N8</f>
        <v>145976</v>
      </c>
    </row>
    <row r="6" spans="1:14">
      <c r="A6" s="479" t="s">
        <v>389</v>
      </c>
      <c r="B6" s="476">
        <v>153822019</v>
      </c>
      <c r="C6" s="476">
        <v>135845290</v>
      </c>
      <c r="D6" s="480">
        <v>10518375</v>
      </c>
      <c r="E6" s="476">
        <v>7458355</v>
      </c>
      <c r="F6" s="418" t="s">
        <v>408</v>
      </c>
      <c r="G6" s="418" t="s">
        <v>409</v>
      </c>
      <c r="H6" s="484">
        <f t="shared" ref="H6:H15" si="0">I6+J6+K6+L6+M6</f>
        <v>10518375</v>
      </c>
      <c r="I6" s="416">
        <v>9516901</v>
      </c>
      <c r="J6" s="469">
        <v>300881</v>
      </c>
      <c r="K6" s="471">
        <v>361212</v>
      </c>
      <c r="L6" s="472">
        <v>6834</v>
      </c>
      <c r="M6" s="474">
        <v>332547</v>
      </c>
    </row>
    <row r="7" spans="1:14">
      <c r="A7" s="479" t="s">
        <v>390</v>
      </c>
      <c r="B7" s="476">
        <v>70855996</v>
      </c>
      <c r="C7" s="476">
        <v>65888427</v>
      </c>
      <c r="D7" s="480">
        <v>3798642</v>
      </c>
      <c r="E7" s="476">
        <v>1168928</v>
      </c>
      <c r="F7" s="418" t="s">
        <v>408</v>
      </c>
      <c r="G7" s="418" t="s">
        <v>409</v>
      </c>
      <c r="H7" s="484">
        <f t="shared" si="0"/>
        <v>3798641</v>
      </c>
      <c r="I7" s="416">
        <v>3021085</v>
      </c>
      <c r="J7" s="469">
        <v>480228</v>
      </c>
      <c r="K7" s="471">
        <v>73260</v>
      </c>
      <c r="L7" s="472">
        <v>7054</v>
      </c>
      <c r="M7" s="474">
        <v>217014</v>
      </c>
    </row>
    <row r="8" spans="1:14">
      <c r="A8" s="479" t="s">
        <v>391</v>
      </c>
      <c r="B8" s="476">
        <v>35637493</v>
      </c>
      <c r="C8" s="476">
        <v>18024912</v>
      </c>
      <c r="D8" s="480">
        <v>10371976</v>
      </c>
      <c r="E8" s="476">
        <v>7240605</v>
      </c>
      <c r="F8" s="418" t="s">
        <v>410</v>
      </c>
      <c r="G8" s="418" t="s">
        <v>409</v>
      </c>
      <c r="H8" s="484">
        <f>I8+J8+K8+L8+M8+N8</f>
        <v>10371976</v>
      </c>
      <c r="I8" s="416">
        <v>9936475</v>
      </c>
      <c r="J8" s="469">
        <v>101110</v>
      </c>
      <c r="K8" s="471">
        <v>108385</v>
      </c>
      <c r="L8" s="472"/>
      <c r="M8" s="474">
        <v>80030</v>
      </c>
      <c r="N8" s="502">
        <v>145976</v>
      </c>
    </row>
    <row r="9" spans="1:14">
      <c r="A9" s="479" t="s">
        <v>392</v>
      </c>
      <c r="B9" s="476">
        <v>28835154</v>
      </c>
      <c r="C9" s="476">
        <v>27789038</v>
      </c>
      <c r="D9" s="480">
        <v>936114</v>
      </c>
      <c r="E9" s="476">
        <v>110002</v>
      </c>
      <c r="F9" s="418" t="s">
        <v>408</v>
      </c>
      <c r="G9" s="418" t="s">
        <v>765</v>
      </c>
      <c r="H9" s="484">
        <f t="shared" si="0"/>
        <v>936114</v>
      </c>
      <c r="I9" s="416">
        <v>935210</v>
      </c>
      <c r="J9" s="469">
        <v>457</v>
      </c>
      <c r="L9" s="472"/>
      <c r="M9" s="474">
        <v>447</v>
      </c>
    </row>
    <row r="10" spans="1:14">
      <c r="A10" s="479" t="s">
        <v>393</v>
      </c>
      <c r="B10" s="476">
        <v>42911516</v>
      </c>
      <c r="C10" s="476">
        <v>40289746</v>
      </c>
      <c r="D10" s="480">
        <v>1040836</v>
      </c>
      <c r="E10" s="476">
        <v>1580933</v>
      </c>
      <c r="F10" s="418" t="s">
        <v>408</v>
      </c>
      <c r="G10" s="418" t="s">
        <v>409</v>
      </c>
      <c r="H10" s="484">
        <f t="shared" si="0"/>
        <v>1040837</v>
      </c>
      <c r="I10" s="416">
        <v>980374</v>
      </c>
      <c r="J10" s="469">
        <v>25075</v>
      </c>
      <c r="L10" s="472">
        <v>3365</v>
      </c>
      <c r="M10" s="474">
        <v>32023</v>
      </c>
    </row>
    <row r="11" spans="1:14">
      <c r="A11" s="479" t="s">
        <v>394</v>
      </c>
      <c r="B11" s="476">
        <v>388945517</v>
      </c>
      <c r="C11" s="476">
        <v>335891679</v>
      </c>
      <c r="D11" s="480">
        <v>38160329</v>
      </c>
      <c r="E11" s="476">
        <v>14893510</v>
      </c>
      <c r="F11" s="418" t="s">
        <v>408</v>
      </c>
      <c r="G11" s="418" t="s">
        <v>409</v>
      </c>
      <c r="H11" s="484">
        <f t="shared" si="0"/>
        <v>38160329</v>
      </c>
      <c r="I11" s="416">
        <v>33930678</v>
      </c>
      <c r="J11" s="469">
        <v>461253</v>
      </c>
      <c r="K11" s="471">
        <v>719048</v>
      </c>
      <c r="L11" s="472">
        <v>770</v>
      </c>
      <c r="M11" s="474">
        <v>3048580</v>
      </c>
    </row>
    <row r="12" spans="1:14">
      <c r="A12" s="479" t="s">
        <v>395</v>
      </c>
      <c r="B12" s="476">
        <v>259524026</v>
      </c>
      <c r="C12" s="476">
        <v>197447139</v>
      </c>
      <c r="D12" s="480">
        <v>37742958</v>
      </c>
      <c r="E12" s="476">
        <v>24333930</v>
      </c>
      <c r="F12" s="418" t="s">
        <v>411</v>
      </c>
      <c r="G12" s="418" t="s">
        <v>412</v>
      </c>
      <c r="H12" s="484">
        <f t="shared" si="0"/>
        <v>37742957</v>
      </c>
      <c r="I12" s="416">
        <v>4722090</v>
      </c>
      <c r="J12" s="469">
        <v>28515416</v>
      </c>
      <c r="K12" s="471">
        <v>1249193</v>
      </c>
      <c r="L12" s="472">
        <v>356031</v>
      </c>
      <c r="M12" s="474">
        <v>2900227</v>
      </c>
    </row>
    <row r="13" spans="1:14">
      <c r="A13" s="479" t="s">
        <v>396</v>
      </c>
      <c r="B13" s="476">
        <v>87948269</v>
      </c>
      <c r="C13" s="476">
        <v>55312590</v>
      </c>
      <c r="D13" s="480">
        <v>23162062</v>
      </c>
      <c r="E13" s="476">
        <v>9473617</v>
      </c>
      <c r="F13" s="418" t="s">
        <v>413</v>
      </c>
      <c r="G13" s="418" t="s">
        <v>966</v>
      </c>
      <c r="H13" s="484">
        <f t="shared" si="0"/>
        <v>23162061</v>
      </c>
      <c r="I13" s="416">
        <v>2134623</v>
      </c>
      <c r="J13" s="469">
        <v>2015979</v>
      </c>
      <c r="K13" s="471">
        <v>17125309</v>
      </c>
      <c r="L13" s="472">
        <v>106696</v>
      </c>
      <c r="M13" s="474">
        <v>1779454</v>
      </c>
    </row>
    <row r="14" spans="1:14">
      <c r="A14" s="479" t="s">
        <v>397</v>
      </c>
      <c r="B14" s="476">
        <v>41818281</v>
      </c>
      <c r="C14" s="476">
        <v>7185400</v>
      </c>
      <c r="D14" s="480">
        <v>31086195</v>
      </c>
      <c r="E14" s="476">
        <v>3546684</v>
      </c>
      <c r="F14" s="418" t="s">
        <v>415</v>
      </c>
      <c r="G14" s="418" t="s">
        <v>416</v>
      </c>
      <c r="H14" s="484">
        <f t="shared" si="0"/>
        <v>31086194</v>
      </c>
      <c r="I14" s="416">
        <v>446077</v>
      </c>
      <c r="J14" s="469">
        <v>689848</v>
      </c>
      <c r="K14" s="471">
        <v>190317</v>
      </c>
      <c r="L14" s="472">
        <v>28399674</v>
      </c>
      <c r="M14" s="474">
        <v>1360278</v>
      </c>
    </row>
    <row r="15" spans="1:14">
      <c r="A15" s="479" t="s">
        <v>398</v>
      </c>
      <c r="B15" s="476">
        <v>229373692</v>
      </c>
      <c r="C15" s="476">
        <v>129465253</v>
      </c>
      <c r="D15" s="480">
        <v>57168726</v>
      </c>
      <c r="E15" s="476">
        <v>42739713</v>
      </c>
      <c r="F15" s="418" t="s">
        <v>417</v>
      </c>
      <c r="G15" s="418" t="s">
        <v>414</v>
      </c>
      <c r="H15" s="484">
        <f t="shared" si="0"/>
        <v>57168725</v>
      </c>
      <c r="I15" s="416">
        <v>1464484</v>
      </c>
      <c r="J15" s="469">
        <v>639414</v>
      </c>
      <c r="K15" s="471">
        <v>1978093</v>
      </c>
      <c r="L15" s="472">
        <v>67078</v>
      </c>
      <c r="M15" s="474">
        <v>53019656</v>
      </c>
    </row>
    <row r="16" spans="1:14" ht="24">
      <c r="A16" s="479" t="s">
        <v>399</v>
      </c>
      <c r="B16" s="476">
        <v>56078925</v>
      </c>
      <c r="C16" s="476">
        <v>54603163</v>
      </c>
      <c r="D16" s="476">
        <v>877921</v>
      </c>
      <c r="E16" s="476">
        <v>597841</v>
      </c>
      <c r="H16" s="484"/>
      <c r="I16" s="518"/>
      <c r="J16" s="518"/>
      <c r="K16" s="519"/>
      <c r="L16" s="519"/>
      <c r="M16" s="417"/>
    </row>
    <row r="17" spans="1:13">
      <c r="A17" s="479" t="s">
        <v>387</v>
      </c>
      <c r="B17" s="476"/>
      <c r="C17" s="476"/>
      <c r="D17" s="476"/>
      <c r="E17" s="476"/>
      <c r="H17" s="484"/>
      <c r="I17" s="518"/>
      <c r="J17" s="518"/>
      <c r="K17" s="519"/>
      <c r="L17" s="519"/>
      <c r="M17" s="520"/>
    </row>
    <row r="18" spans="1:13">
      <c r="A18" s="479" t="s">
        <v>400</v>
      </c>
      <c r="B18" s="476">
        <v>1904290</v>
      </c>
      <c r="C18" s="476">
        <v>1881279</v>
      </c>
      <c r="D18" s="480">
        <v>7516</v>
      </c>
      <c r="E18" s="476">
        <v>15495</v>
      </c>
      <c r="F18" s="418" t="s">
        <v>418</v>
      </c>
      <c r="G18" s="418" t="s">
        <v>419</v>
      </c>
      <c r="H18" s="484"/>
      <c r="I18" s="521"/>
      <c r="J18" s="521"/>
      <c r="K18" s="522"/>
      <c r="L18" s="522"/>
      <c r="M18" s="523"/>
    </row>
    <row r="19" spans="1:13" ht="36">
      <c r="A19" s="479" t="s">
        <v>401</v>
      </c>
      <c r="B19" s="476">
        <v>25128603</v>
      </c>
      <c r="C19" s="476">
        <v>24614054</v>
      </c>
      <c r="D19" s="480">
        <v>215563</v>
      </c>
      <c r="E19" s="476">
        <v>298986</v>
      </c>
      <c r="F19" s="418" t="s">
        <v>418</v>
      </c>
      <c r="G19" s="418" t="s">
        <v>420</v>
      </c>
      <c r="H19" s="484"/>
      <c r="I19" s="518"/>
      <c r="J19" s="518"/>
      <c r="K19" s="519"/>
      <c r="L19" s="519"/>
      <c r="M19" s="417"/>
    </row>
    <row r="20" spans="1:13">
      <c r="A20" s="479" t="s">
        <v>402</v>
      </c>
      <c r="B20" s="476">
        <v>13270760</v>
      </c>
      <c r="C20" s="476">
        <v>12512123</v>
      </c>
      <c r="D20" s="480">
        <v>522210</v>
      </c>
      <c r="E20" s="476">
        <v>236427</v>
      </c>
      <c r="F20" s="418" t="s">
        <v>418</v>
      </c>
      <c r="G20" s="418" t="s">
        <v>419</v>
      </c>
      <c r="H20" s="484"/>
      <c r="I20" s="518"/>
      <c r="J20" s="518"/>
      <c r="K20" s="519"/>
      <c r="L20" s="519"/>
      <c r="M20" s="417"/>
    </row>
    <row r="21" spans="1:13">
      <c r="A21" s="479" t="s">
        <v>403</v>
      </c>
      <c r="B21" s="476">
        <v>15775272</v>
      </c>
      <c r="C21" s="476">
        <v>15595707</v>
      </c>
      <c r="D21" s="476">
        <v>132632</v>
      </c>
      <c r="E21" s="476">
        <v>46933</v>
      </c>
      <c r="F21" s="418" t="s">
        <v>421</v>
      </c>
      <c r="H21" s="484"/>
      <c r="I21" s="518"/>
      <c r="J21" s="518"/>
      <c r="K21" s="519"/>
      <c r="L21" s="519"/>
      <c r="M21" s="417"/>
    </row>
    <row r="22" spans="1:13" ht="24">
      <c r="A22" s="479" t="s">
        <v>404</v>
      </c>
      <c r="B22" s="476">
        <v>10718106</v>
      </c>
      <c r="C22" s="476">
        <v>10250014</v>
      </c>
      <c r="D22" s="476">
        <v>241859</v>
      </c>
      <c r="E22" s="476">
        <v>226234</v>
      </c>
      <c r="H22" s="484"/>
      <c r="I22" s="518"/>
      <c r="J22" s="518"/>
      <c r="K22" s="519"/>
      <c r="L22" s="519"/>
      <c r="M22" s="417"/>
    </row>
    <row r="23" spans="1:13">
      <c r="A23" s="479" t="s">
        <v>387</v>
      </c>
      <c r="B23" s="476"/>
      <c r="C23" s="476"/>
      <c r="D23" s="476"/>
      <c r="E23" s="476"/>
      <c r="H23" s="484"/>
      <c r="I23" s="518"/>
      <c r="J23" s="518"/>
      <c r="K23" s="519"/>
      <c r="L23" s="519"/>
      <c r="M23" s="520"/>
    </row>
    <row r="24" spans="1:13" ht="24">
      <c r="A24" s="479" t="s">
        <v>405</v>
      </c>
      <c r="B24" s="476">
        <v>4285252</v>
      </c>
      <c r="C24" s="476">
        <v>4212689</v>
      </c>
      <c r="D24" s="480">
        <v>35138</v>
      </c>
      <c r="E24" s="476">
        <v>37425</v>
      </c>
      <c r="F24" s="418" t="s">
        <v>800</v>
      </c>
      <c r="G24" s="418" t="s">
        <v>422</v>
      </c>
      <c r="H24" s="484"/>
      <c r="I24" s="521"/>
      <c r="J24" s="521"/>
      <c r="K24" s="522"/>
      <c r="L24" s="522"/>
      <c r="M24" s="523"/>
    </row>
    <row r="25" spans="1:13">
      <c r="A25" s="479" t="s">
        <v>406</v>
      </c>
      <c r="B25" s="476">
        <v>1709564</v>
      </c>
      <c r="C25" s="476">
        <v>1668339</v>
      </c>
      <c r="D25" s="476">
        <v>35931</v>
      </c>
      <c r="E25" s="476">
        <v>5294</v>
      </c>
      <c r="F25" s="418" t="s">
        <v>421</v>
      </c>
      <c r="H25" s="484"/>
      <c r="I25" s="518"/>
      <c r="J25" s="518"/>
      <c r="K25" s="519"/>
      <c r="L25" s="519"/>
      <c r="M25" s="417"/>
    </row>
    <row r="26" spans="1:13" ht="24">
      <c r="A26" s="479" t="s">
        <v>407</v>
      </c>
      <c r="B26" s="476">
        <v>4723290</v>
      </c>
      <c r="C26" s="476">
        <v>4368986</v>
      </c>
      <c r="D26" s="476">
        <v>170790</v>
      </c>
      <c r="E26" s="476">
        <v>183515</v>
      </c>
      <c r="F26" s="418" t="s">
        <v>421</v>
      </c>
      <c r="H26" s="484"/>
      <c r="I26" s="518"/>
      <c r="J26" s="518"/>
      <c r="K26" s="519"/>
      <c r="L26" s="519"/>
      <c r="M26" s="417"/>
    </row>
    <row r="27" spans="1:13">
      <c r="D27" s="481">
        <f>D6+D7+D8+D9+D10+D11+D12+D13+D14+D15+D18+D19+D20+D24</f>
        <v>214766640</v>
      </c>
      <c r="H27" s="484"/>
      <c r="I27" s="518"/>
      <c r="J27" s="518"/>
      <c r="K27" s="519"/>
      <c r="L27" s="519"/>
      <c r="M27" s="524"/>
    </row>
    <row r="28" spans="1:13">
      <c r="D28" s="481">
        <f>D27+ОДХ!B40+ОДХ!B42</f>
        <v>258589574.39999998</v>
      </c>
      <c r="H28" s="484"/>
      <c r="I28" s="482" t="s">
        <v>432</v>
      </c>
      <c r="J28" s="482"/>
      <c r="K28" s="482"/>
      <c r="L28" s="482"/>
      <c r="M28" s="482"/>
    </row>
    <row r="29" spans="1:13">
      <c r="H29" s="484"/>
      <c r="I29" s="483">
        <v>1</v>
      </c>
      <c r="J29" s="483" t="s">
        <v>433</v>
      </c>
      <c r="K29" s="483" t="s">
        <v>434</v>
      </c>
      <c r="L29" s="483" t="s">
        <v>435</v>
      </c>
      <c r="M29" s="483" t="s">
        <v>436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90" zoomScaleNormal="90" workbookViewId="0">
      <selection activeCell="G34" sqref="G34"/>
    </sheetView>
  </sheetViews>
  <sheetFormatPr defaultColWidth="9.109375" defaultRowHeight="12"/>
  <cols>
    <col min="1" max="1" width="54.88671875" style="475" customWidth="1"/>
    <col min="2" max="3" width="15" style="481" bestFit="1" customWidth="1"/>
    <col min="4" max="5" width="13.5546875" style="481" bestFit="1" customWidth="1"/>
    <col min="6" max="6" width="12.6640625" style="418" customWidth="1"/>
    <col min="7" max="7" width="9.109375" style="418"/>
    <col min="8" max="8" width="10.88671875" style="418" customWidth="1"/>
    <col min="9" max="9" width="9.33203125" style="418" bestFit="1" customWidth="1"/>
    <col min="10" max="11" width="12" style="418" bestFit="1" customWidth="1"/>
    <col min="12" max="12" width="12.5546875" style="418" customWidth="1"/>
    <col min="13" max="13" width="10.88671875" style="418" bestFit="1" customWidth="1"/>
    <col min="14" max="14" width="21.109375" style="418" customWidth="1"/>
    <col min="15" max="15" width="9.109375" style="418"/>
    <col min="16" max="16" width="22.109375" style="418" customWidth="1"/>
    <col min="17" max="17" width="9.33203125" style="418" bestFit="1" customWidth="1"/>
    <col min="18" max="19" width="12" style="418" bestFit="1" customWidth="1"/>
    <col min="20" max="21" width="10.88671875" style="418" bestFit="1" customWidth="1"/>
    <col min="22" max="22" width="19.109375" style="418" customWidth="1"/>
    <col min="23" max="23" width="9.109375" style="418"/>
    <col min="24" max="24" width="17.6640625" style="418" customWidth="1"/>
    <col min="25" max="25" width="9.33203125" style="418" bestFit="1" customWidth="1"/>
    <col min="26" max="27" width="12" style="418" bestFit="1" customWidth="1"/>
    <col min="28" max="29" width="10.88671875" style="418" bestFit="1" customWidth="1"/>
    <col min="30" max="30" width="16.33203125" style="418" customWidth="1"/>
    <col min="31" max="16384" width="9.109375" style="418"/>
  </cols>
  <sheetData>
    <row r="1" spans="1:14" ht="36">
      <c r="B1" s="476" t="s">
        <v>423</v>
      </c>
      <c r="C1" s="477" t="s">
        <v>426</v>
      </c>
      <c r="D1" s="477" t="s">
        <v>424</v>
      </c>
      <c r="E1" s="476" t="s">
        <v>425</v>
      </c>
      <c r="I1" s="478" t="s">
        <v>427</v>
      </c>
      <c r="J1" s="478" t="s">
        <v>428</v>
      </c>
      <c r="K1" s="478" t="s">
        <v>429</v>
      </c>
      <c r="L1" s="478" t="s">
        <v>430</v>
      </c>
      <c r="M1" s="478" t="s">
        <v>431</v>
      </c>
      <c r="N1" s="485" t="s">
        <v>967</v>
      </c>
    </row>
    <row r="2" spans="1:14">
      <c r="A2" s="479" t="s">
        <v>385</v>
      </c>
      <c r="B2" s="476">
        <v>1406468993</v>
      </c>
      <c r="C2" s="476">
        <v>1077992647</v>
      </c>
      <c r="D2" s="476">
        <v>215105995</v>
      </c>
      <c r="E2" s="476">
        <v>113370350</v>
      </c>
      <c r="H2" s="484"/>
      <c r="I2" s="416">
        <v>32339839</v>
      </c>
      <c r="J2" s="469">
        <v>22920340</v>
      </c>
      <c r="K2" s="471">
        <v>8137256</v>
      </c>
      <c r="L2" s="472">
        <v>2483459</v>
      </c>
      <c r="M2" s="474">
        <v>45888411</v>
      </c>
    </row>
    <row r="3" spans="1:14">
      <c r="A3" s="479" t="s">
        <v>386</v>
      </c>
      <c r="B3" s="476">
        <v>1339671963</v>
      </c>
      <c r="C3" s="476">
        <v>1013139472</v>
      </c>
      <c r="D3" s="476">
        <v>213986215</v>
      </c>
      <c r="E3" s="476">
        <v>112546276</v>
      </c>
      <c r="H3" s="484">
        <f>I3+J3+K3+L3+M3+N3</f>
        <v>112546276</v>
      </c>
      <c r="I3" s="416">
        <v>32339839</v>
      </c>
      <c r="J3" s="469">
        <v>22920340</v>
      </c>
      <c r="K3" s="471">
        <v>8137256</v>
      </c>
      <c r="L3" s="472">
        <v>2483459</v>
      </c>
      <c r="M3" s="474">
        <v>45888411</v>
      </c>
      <c r="N3" s="484">
        <f>N8</f>
        <v>776971</v>
      </c>
    </row>
    <row r="4" spans="1:14">
      <c r="A4" s="479" t="s">
        <v>387</v>
      </c>
      <c r="B4" s="476"/>
      <c r="C4" s="476"/>
      <c r="D4" s="476"/>
      <c r="E4" s="476"/>
      <c r="H4" s="484"/>
    </row>
    <row r="5" spans="1:14">
      <c r="A5" s="479" t="s">
        <v>388</v>
      </c>
      <c r="B5" s="476">
        <v>721007694</v>
      </c>
      <c r="C5" s="476">
        <v>623729090</v>
      </c>
      <c r="D5" s="476">
        <v>64826273</v>
      </c>
      <c r="E5" s="476">
        <v>32452332</v>
      </c>
      <c r="H5" s="484">
        <f t="shared" ref="H5:H15" si="0">I5+J5+K5+L5+M5</f>
        <v>31675361</v>
      </c>
      <c r="I5" s="416">
        <v>27827646</v>
      </c>
      <c r="J5" s="469">
        <v>1066052</v>
      </c>
      <c r="K5" s="471">
        <v>184409</v>
      </c>
      <c r="L5" s="473"/>
      <c r="M5" s="474">
        <v>2597254</v>
      </c>
    </row>
    <row r="6" spans="1:14">
      <c r="A6" s="479" t="s">
        <v>389</v>
      </c>
      <c r="B6" s="476">
        <v>153822019</v>
      </c>
      <c r="C6" s="476">
        <v>135845290</v>
      </c>
      <c r="D6" s="476">
        <v>10518375</v>
      </c>
      <c r="E6" s="480">
        <v>7458355</v>
      </c>
      <c r="F6" s="418" t="s">
        <v>408</v>
      </c>
      <c r="G6" s="418" t="s">
        <v>409</v>
      </c>
      <c r="H6" s="484">
        <f t="shared" si="0"/>
        <v>7458354</v>
      </c>
      <c r="I6" s="416">
        <v>7370751</v>
      </c>
      <c r="J6" s="469">
        <v>3142</v>
      </c>
      <c r="K6" s="471">
        <v>67500</v>
      </c>
      <c r="L6" s="473"/>
      <c r="M6" s="474">
        <v>16961</v>
      </c>
    </row>
    <row r="7" spans="1:14">
      <c r="A7" s="479" t="s">
        <v>390</v>
      </c>
      <c r="B7" s="476">
        <v>70855996</v>
      </c>
      <c r="C7" s="476">
        <v>65888427</v>
      </c>
      <c r="D7" s="476">
        <v>3798642</v>
      </c>
      <c r="E7" s="480">
        <v>1168928</v>
      </c>
      <c r="F7" s="418" t="s">
        <v>408</v>
      </c>
      <c r="G7" s="418" t="s">
        <v>409</v>
      </c>
      <c r="H7" s="484">
        <f t="shared" si="0"/>
        <v>1168928</v>
      </c>
      <c r="I7" s="416">
        <v>1163940</v>
      </c>
      <c r="J7" s="470"/>
      <c r="K7" s="471">
        <v>1360</v>
      </c>
      <c r="L7" s="473"/>
      <c r="M7" s="474">
        <v>3628</v>
      </c>
    </row>
    <row r="8" spans="1:14">
      <c r="A8" s="479" t="s">
        <v>391</v>
      </c>
      <c r="B8" s="476">
        <v>35637493</v>
      </c>
      <c r="C8" s="476">
        <v>18024912</v>
      </c>
      <c r="D8" s="476">
        <v>10371976</v>
      </c>
      <c r="E8" s="480">
        <v>7240605</v>
      </c>
      <c r="F8" s="418" t="s">
        <v>410</v>
      </c>
      <c r="G8" s="418" t="s">
        <v>409</v>
      </c>
      <c r="H8" s="484">
        <f>I8+J8+K8+L8+M8+N8</f>
        <v>7240605</v>
      </c>
      <c r="I8" s="434">
        <v>5383403</v>
      </c>
      <c r="J8" s="469">
        <v>898753</v>
      </c>
      <c r="K8" s="471">
        <v>38857</v>
      </c>
      <c r="L8" s="473"/>
      <c r="M8" s="474">
        <v>142621</v>
      </c>
      <c r="N8" s="502">
        <v>776971</v>
      </c>
    </row>
    <row r="9" spans="1:14">
      <c r="A9" s="479" t="s">
        <v>392</v>
      </c>
      <c r="B9" s="476">
        <v>28835154</v>
      </c>
      <c r="C9" s="476">
        <v>27789038</v>
      </c>
      <c r="D9" s="476">
        <v>936114</v>
      </c>
      <c r="E9" s="480">
        <v>110002</v>
      </c>
      <c r="F9" s="418" t="s">
        <v>408</v>
      </c>
      <c r="G9" s="418" t="s">
        <v>765</v>
      </c>
      <c r="H9" s="484">
        <f t="shared" si="0"/>
        <v>110002</v>
      </c>
      <c r="I9" s="416">
        <v>110002</v>
      </c>
      <c r="J9" s="470"/>
      <c r="L9" s="473"/>
      <c r="M9" s="417"/>
    </row>
    <row r="10" spans="1:14">
      <c r="A10" s="479" t="s">
        <v>393</v>
      </c>
      <c r="B10" s="476">
        <v>42911516</v>
      </c>
      <c r="C10" s="476">
        <v>40289746</v>
      </c>
      <c r="D10" s="476">
        <v>1040836</v>
      </c>
      <c r="E10" s="480">
        <v>1580933</v>
      </c>
      <c r="F10" s="418" t="s">
        <v>408</v>
      </c>
      <c r="G10" s="418" t="s">
        <v>409</v>
      </c>
      <c r="H10" s="484">
        <f t="shared" si="0"/>
        <v>1580933</v>
      </c>
      <c r="I10" s="416">
        <v>1580933</v>
      </c>
      <c r="J10" s="470"/>
    </row>
    <row r="11" spans="1:14">
      <c r="A11" s="479" t="s">
        <v>394</v>
      </c>
      <c r="B11" s="476">
        <v>388945517</v>
      </c>
      <c r="C11" s="476">
        <v>335891679</v>
      </c>
      <c r="D11" s="476">
        <v>38160329</v>
      </c>
      <c r="E11" s="480">
        <v>14893510</v>
      </c>
      <c r="F11" s="418" t="s">
        <v>408</v>
      </c>
      <c r="G11" s="418" t="s">
        <v>409</v>
      </c>
      <c r="H11" s="484">
        <f t="shared" si="0"/>
        <v>14893510</v>
      </c>
      <c r="I11" s="416">
        <v>12218617</v>
      </c>
      <c r="J11" s="469">
        <v>164157</v>
      </c>
      <c r="K11" s="471">
        <v>76692</v>
      </c>
      <c r="M11" s="474">
        <v>2434044</v>
      </c>
    </row>
    <row r="12" spans="1:14">
      <c r="A12" s="479" t="s">
        <v>395</v>
      </c>
      <c r="B12" s="476">
        <v>259524026</v>
      </c>
      <c r="C12" s="476">
        <v>197447139</v>
      </c>
      <c r="D12" s="476">
        <v>37742958</v>
      </c>
      <c r="E12" s="480">
        <v>24333930</v>
      </c>
      <c r="F12" s="418" t="s">
        <v>411</v>
      </c>
      <c r="G12" s="418" t="s">
        <v>412</v>
      </c>
      <c r="H12" s="484">
        <f t="shared" si="0"/>
        <v>24333930</v>
      </c>
      <c r="I12" s="416">
        <v>1291834</v>
      </c>
      <c r="J12" s="469">
        <v>20077321</v>
      </c>
      <c r="K12" s="471">
        <v>619806</v>
      </c>
      <c r="L12" s="472">
        <v>35195</v>
      </c>
      <c r="M12" s="474">
        <v>2309774</v>
      </c>
    </row>
    <row r="13" spans="1:14">
      <c r="A13" s="479" t="s">
        <v>396</v>
      </c>
      <c r="B13" s="476">
        <v>87948269</v>
      </c>
      <c r="C13" s="476">
        <v>55312590</v>
      </c>
      <c r="D13" s="476">
        <v>23162062</v>
      </c>
      <c r="E13" s="480">
        <v>9473617</v>
      </c>
      <c r="F13" s="418" t="s">
        <v>413</v>
      </c>
      <c r="G13" s="418" t="s">
        <v>966</v>
      </c>
      <c r="H13" s="484">
        <f t="shared" si="0"/>
        <v>9473617</v>
      </c>
      <c r="I13" s="416">
        <v>1613380</v>
      </c>
      <c r="J13" s="469">
        <v>988528</v>
      </c>
      <c r="K13" s="471">
        <v>5389652</v>
      </c>
      <c r="L13" s="472">
        <v>1016</v>
      </c>
      <c r="M13" s="474">
        <v>1481041</v>
      </c>
    </row>
    <row r="14" spans="1:14">
      <c r="A14" s="479" t="s">
        <v>397</v>
      </c>
      <c r="B14" s="476">
        <v>41818281</v>
      </c>
      <c r="C14" s="476">
        <v>7185400</v>
      </c>
      <c r="D14" s="476">
        <v>31086195</v>
      </c>
      <c r="E14" s="480">
        <v>3546684</v>
      </c>
      <c r="F14" s="418" t="s">
        <v>415</v>
      </c>
      <c r="G14" s="418" t="s">
        <v>416</v>
      </c>
      <c r="H14" s="484">
        <f t="shared" si="0"/>
        <v>3546684</v>
      </c>
      <c r="I14" s="416">
        <v>149027</v>
      </c>
      <c r="J14" s="469">
        <v>163514</v>
      </c>
      <c r="K14" s="471">
        <v>589381</v>
      </c>
      <c r="L14" s="472">
        <v>2314382</v>
      </c>
      <c r="M14" s="474">
        <v>330380</v>
      </c>
    </row>
    <row r="15" spans="1:14">
      <c r="A15" s="479" t="s">
        <v>398</v>
      </c>
      <c r="B15" s="476">
        <v>229373692</v>
      </c>
      <c r="C15" s="476">
        <v>129465253</v>
      </c>
      <c r="D15" s="476">
        <v>57168726</v>
      </c>
      <c r="E15" s="480">
        <v>42739713</v>
      </c>
      <c r="F15" s="418" t="s">
        <v>417</v>
      </c>
      <c r="G15" s="418" t="s">
        <v>414</v>
      </c>
      <c r="H15" s="484">
        <f t="shared" si="0"/>
        <v>42739712</v>
      </c>
      <c r="I15" s="416">
        <v>1457952</v>
      </c>
      <c r="J15" s="469">
        <v>624924</v>
      </c>
      <c r="K15" s="471">
        <v>1354008</v>
      </c>
      <c r="L15" s="472">
        <v>132866</v>
      </c>
      <c r="M15" s="474">
        <v>39169962</v>
      </c>
    </row>
    <row r="16" spans="1:14" ht="24">
      <c r="A16" s="479" t="s">
        <v>399</v>
      </c>
      <c r="B16" s="476">
        <v>56078925</v>
      </c>
      <c r="C16" s="476">
        <v>54603163</v>
      </c>
      <c r="D16" s="476">
        <v>877921</v>
      </c>
      <c r="E16" s="476">
        <v>597841</v>
      </c>
      <c r="I16" s="416"/>
    </row>
    <row r="17" spans="1:13">
      <c r="A17" s="479" t="s">
        <v>387</v>
      </c>
      <c r="B17" s="476"/>
      <c r="C17" s="476"/>
      <c r="D17" s="476"/>
      <c r="E17" s="476"/>
    </row>
    <row r="18" spans="1:13">
      <c r="A18" s="479" t="s">
        <v>400</v>
      </c>
      <c r="B18" s="476">
        <v>1904290</v>
      </c>
      <c r="C18" s="476">
        <v>1881279</v>
      </c>
      <c r="D18" s="476">
        <v>7516</v>
      </c>
      <c r="E18" s="480">
        <v>15495</v>
      </c>
      <c r="F18" s="418" t="s">
        <v>418</v>
      </c>
      <c r="G18" s="418" t="s">
        <v>419</v>
      </c>
    </row>
    <row r="19" spans="1:13" ht="36">
      <c r="A19" s="479" t="s">
        <v>401</v>
      </c>
      <c r="B19" s="476">
        <v>25128603</v>
      </c>
      <c r="C19" s="476">
        <v>24614054</v>
      </c>
      <c r="D19" s="476">
        <v>215563</v>
      </c>
      <c r="E19" s="480">
        <v>298986</v>
      </c>
      <c r="F19" s="418" t="s">
        <v>418</v>
      </c>
      <c r="G19" s="418" t="s">
        <v>420</v>
      </c>
    </row>
    <row r="20" spans="1:13">
      <c r="A20" s="479" t="s">
        <v>402</v>
      </c>
      <c r="B20" s="476">
        <v>13270760</v>
      </c>
      <c r="C20" s="476">
        <v>12512123</v>
      </c>
      <c r="D20" s="476">
        <v>522210</v>
      </c>
      <c r="E20" s="480">
        <v>236427</v>
      </c>
      <c r="F20" s="418" t="s">
        <v>418</v>
      </c>
      <c r="G20" s="418" t="s">
        <v>419</v>
      </c>
    </row>
    <row r="21" spans="1:13">
      <c r="A21" s="479" t="s">
        <v>403</v>
      </c>
      <c r="B21" s="476">
        <v>15775272</v>
      </c>
      <c r="C21" s="476">
        <v>15595707</v>
      </c>
      <c r="D21" s="476">
        <v>132632</v>
      </c>
      <c r="E21" s="476">
        <v>46933</v>
      </c>
      <c r="F21" s="418" t="s">
        <v>421</v>
      </c>
    </row>
    <row r="22" spans="1:13" ht="24">
      <c r="A22" s="479" t="s">
        <v>404</v>
      </c>
      <c r="B22" s="476">
        <v>10718106</v>
      </c>
      <c r="C22" s="476">
        <v>10250014</v>
      </c>
      <c r="D22" s="476">
        <v>241859</v>
      </c>
      <c r="E22" s="476">
        <v>226234</v>
      </c>
    </row>
    <row r="23" spans="1:13">
      <c r="A23" s="479" t="s">
        <v>387</v>
      </c>
      <c r="B23" s="476"/>
      <c r="C23" s="476"/>
      <c r="D23" s="476"/>
      <c r="E23" s="476"/>
    </row>
    <row r="24" spans="1:13" ht="24">
      <c r="A24" s="479" t="s">
        <v>405</v>
      </c>
      <c r="B24" s="476">
        <v>4285252</v>
      </c>
      <c r="C24" s="476">
        <v>4212689</v>
      </c>
      <c r="D24" s="476">
        <v>35138</v>
      </c>
      <c r="E24" s="480">
        <v>37425</v>
      </c>
      <c r="F24" s="418" t="s">
        <v>800</v>
      </c>
      <c r="G24" s="418" t="s">
        <v>422</v>
      </c>
    </row>
    <row r="25" spans="1:13">
      <c r="A25" s="479" t="s">
        <v>406</v>
      </c>
      <c r="B25" s="476">
        <v>1709564</v>
      </c>
      <c r="C25" s="476">
        <v>1668339</v>
      </c>
      <c r="D25" s="476">
        <v>35931</v>
      </c>
      <c r="E25" s="476">
        <v>5294</v>
      </c>
      <c r="F25" s="418" t="s">
        <v>421</v>
      </c>
    </row>
    <row r="26" spans="1:13" ht="24">
      <c r="A26" s="479" t="s">
        <v>407</v>
      </c>
      <c r="B26" s="476">
        <v>4723290</v>
      </c>
      <c r="C26" s="476">
        <v>4368986</v>
      </c>
      <c r="D26" s="476">
        <v>170790</v>
      </c>
      <c r="E26" s="476">
        <v>183515</v>
      </c>
      <c r="F26" s="418" t="s">
        <v>421</v>
      </c>
    </row>
    <row r="27" spans="1:13">
      <c r="E27" s="481">
        <f>E6+E7+E8+E9+E10+E11+E12+E13+E14+E15+E18+E19+E20+E24</f>
        <v>113134610</v>
      </c>
    </row>
    <row r="28" spans="1:13">
      <c r="I28" s="482" t="s">
        <v>432</v>
      </c>
      <c r="J28" s="482"/>
      <c r="K28" s="482"/>
      <c r="L28" s="482"/>
      <c r="M28" s="482"/>
    </row>
    <row r="29" spans="1:13">
      <c r="E29" s="481">
        <f>E27-выплаты!M32</f>
        <v>89059162</v>
      </c>
      <c r="I29" s="483">
        <v>1</v>
      </c>
      <c r="J29" s="483" t="s">
        <v>433</v>
      </c>
      <c r="K29" s="483" t="s">
        <v>434</v>
      </c>
      <c r="L29" s="483" t="s">
        <v>435</v>
      </c>
      <c r="M29" s="483" t="s">
        <v>436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90" zoomScaleNormal="90" workbookViewId="0">
      <selection activeCell="E9" sqref="E9:E22"/>
    </sheetView>
  </sheetViews>
  <sheetFormatPr defaultRowHeight="14.4"/>
  <cols>
    <col min="1" max="1" width="37.6640625" customWidth="1"/>
    <col min="3" max="4" width="9.6640625" bestFit="1" customWidth="1"/>
    <col min="7" max="7" width="42.44140625" customWidth="1"/>
  </cols>
  <sheetData>
    <row r="1" spans="1:10">
      <c r="A1" s="843" t="s">
        <v>823</v>
      </c>
      <c r="B1" s="843"/>
      <c r="C1" s="843"/>
      <c r="D1" s="843"/>
      <c r="E1" s="843"/>
      <c r="F1" s="843"/>
      <c r="G1" s="843"/>
      <c r="H1" s="463"/>
      <c r="I1" s="430"/>
      <c r="J1" s="430"/>
    </row>
    <row r="2" spans="1:10">
      <c r="A2" s="464"/>
      <c r="B2" s="464"/>
      <c r="C2" s="464"/>
      <c r="D2" s="464"/>
      <c r="E2" s="464"/>
      <c r="F2" s="464"/>
      <c r="G2" s="465"/>
      <c r="H2" s="465"/>
      <c r="I2" s="430"/>
      <c r="J2" s="430"/>
    </row>
    <row r="3" spans="1:10" ht="28.95" customHeight="1">
      <c r="A3" s="843" t="s">
        <v>824</v>
      </c>
      <c r="B3" s="843"/>
      <c r="C3" s="843"/>
      <c r="D3" s="843"/>
      <c r="E3" s="843"/>
      <c r="F3" s="843"/>
      <c r="G3" s="843"/>
      <c r="H3" s="466"/>
      <c r="I3" s="430"/>
      <c r="J3" s="430"/>
    </row>
    <row r="4" spans="1:10">
      <c r="A4" s="467"/>
      <c r="B4" s="467"/>
      <c r="C4" s="467"/>
      <c r="D4" s="467"/>
      <c r="E4" s="467"/>
      <c r="F4" s="467"/>
      <c r="G4" s="467"/>
      <c r="H4" s="467"/>
      <c r="I4" s="430"/>
      <c r="J4" s="430"/>
    </row>
    <row r="5" spans="1:10">
      <c r="A5" s="844" t="s">
        <v>825</v>
      </c>
      <c r="B5" s="844"/>
      <c r="C5" s="845"/>
      <c r="D5" s="846"/>
      <c r="E5" s="846"/>
      <c r="F5" s="846" t="s">
        <v>826</v>
      </c>
      <c r="G5" s="846"/>
      <c r="H5" s="423"/>
      <c r="I5" s="430"/>
      <c r="J5" s="430"/>
    </row>
    <row r="6" spans="1:10">
      <c r="A6" s="847"/>
      <c r="B6" s="848" t="s">
        <v>827</v>
      </c>
      <c r="C6" s="850" t="s">
        <v>828</v>
      </c>
      <c r="D6" s="850" t="s">
        <v>829</v>
      </c>
      <c r="E6" s="850"/>
      <c r="F6" s="850"/>
      <c r="G6" s="851"/>
      <c r="H6" s="430"/>
      <c r="I6" s="430"/>
      <c r="J6" s="430"/>
    </row>
    <row r="7" spans="1:10" ht="30.6">
      <c r="A7" s="847"/>
      <c r="B7" s="849"/>
      <c r="C7" s="850"/>
      <c r="D7" s="419" t="s">
        <v>830</v>
      </c>
      <c r="E7" s="419" t="s">
        <v>831</v>
      </c>
      <c r="F7" s="419" t="s">
        <v>832</v>
      </c>
      <c r="G7" s="851"/>
      <c r="H7" s="430"/>
      <c r="I7" s="430"/>
      <c r="J7" s="430"/>
    </row>
    <row r="8" spans="1:10" ht="21.6">
      <c r="A8" s="422" t="s">
        <v>833</v>
      </c>
      <c r="B8" s="432"/>
      <c r="C8" s="433">
        <v>806795155</v>
      </c>
      <c r="D8" s="433">
        <v>700793306</v>
      </c>
      <c r="E8" s="433">
        <v>71099945</v>
      </c>
      <c r="F8" s="433">
        <v>34901904</v>
      </c>
      <c r="G8" s="422" t="s">
        <v>821</v>
      </c>
      <c r="H8" s="430"/>
      <c r="I8" s="430"/>
      <c r="J8" s="430"/>
    </row>
    <row r="9" spans="1:10" ht="21.6">
      <c r="A9" s="420" t="s">
        <v>834</v>
      </c>
      <c r="B9" s="427" t="s">
        <v>835</v>
      </c>
      <c r="C9" s="434">
        <v>799815785</v>
      </c>
      <c r="D9" s="434">
        <v>700380328</v>
      </c>
      <c r="E9" s="434">
        <v>67095618</v>
      </c>
      <c r="F9" s="434">
        <v>32339839</v>
      </c>
      <c r="G9" s="420" t="s">
        <v>385</v>
      </c>
      <c r="H9" s="430"/>
      <c r="I9" s="468"/>
      <c r="J9" s="468"/>
    </row>
    <row r="10" spans="1:10" ht="21.6">
      <c r="A10" s="420" t="s">
        <v>836</v>
      </c>
      <c r="B10" s="427">
        <v>86</v>
      </c>
      <c r="C10" s="434">
        <v>799804502</v>
      </c>
      <c r="D10" s="434">
        <v>700376665</v>
      </c>
      <c r="E10" s="434">
        <v>67087998</v>
      </c>
      <c r="F10" s="434">
        <v>32339839</v>
      </c>
      <c r="G10" s="420" t="s">
        <v>386</v>
      </c>
      <c r="H10" s="430"/>
      <c r="I10" s="468"/>
      <c r="J10" s="468"/>
    </row>
    <row r="11" spans="1:10">
      <c r="A11" s="421" t="s">
        <v>837</v>
      </c>
      <c r="B11" s="427"/>
      <c r="C11" s="434" t="s">
        <v>822</v>
      </c>
      <c r="D11" s="434" t="s">
        <v>822</v>
      </c>
      <c r="E11" s="434" t="s">
        <v>822</v>
      </c>
      <c r="F11" s="434" t="s">
        <v>822</v>
      </c>
      <c r="G11" s="421" t="s">
        <v>387</v>
      </c>
      <c r="H11" s="430"/>
      <c r="I11" s="468"/>
      <c r="J11" s="468"/>
    </row>
    <row r="12" spans="1:10">
      <c r="A12" s="422" t="s">
        <v>381</v>
      </c>
      <c r="B12" s="427" t="s">
        <v>838</v>
      </c>
      <c r="C12" s="434">
        <v>694346276</v>
      </c>
      <c r="D12" s="434">
        <v>608197906</v>
      </c>
      <c r="E12" s="434">
        <v>58320724</v>
      </c>
      <c r="F12" s="434">
        <v>27827646</v>
      </c>
      <c r="G12" s="422" t="s">
        <v>388</v>
      </c>
      <c r="H12" s="430"/>
      <c r="I12" s="468"/>
      <c r="J12" s="468"/>
    </row>
    <row r="13" spans="1:10">
      <c r="A13" s="422" t="s">
        <v>839</v>
      </c>
      <c r="B13" s="427" t="s">
        <v>840</v>
      </c>
      <c r="C13" s="434">
        <v>149673601</v>
      </c>
      <c r="D13" s="434">
        <v>132785948</v>
      </c>
      <c r="E13" s="434">
        <v>9516901</v>
      </c>
      <c r="F13" s="434">
        <v>7370751</v>
      </c>
      <c r="G13" s="422" t="s">
        <v>389</v>
      </c>
      <c r="H13" s="430"/>
      <c r="I13" s="468"/>
      <c r="J13" s="468"/>
    </row>
    <row r="14" spans="1:10" ht="21.6">
      <c r="A14" s="422" t="s">
        <v>841</v>
      </c>
      <c r="B14" s="427" t="s">
        <v>842</v>
      </c>
      <c r="C14" s="434">
        <v>68696663</v>
      </c>
      <c r="D14" s="434">
        <v>64511638</v>
      </c>
      <c r="E14" s="434">
        <v>3021085</v>
      </c>
      <c r="F14" s="434">
        <v>1163940</v>
      </c>
      <c r="G14" s="422" t="s">
        <v>390</v>
      </c>
      <c r="H14" s="430"/>
      <c r="I14" s="468"/>
      <c r="J14" s="468"/>
    </row>
    <row r="15" spans="1:10">
      <c r="A15" s="422" t="s">
        <v>843</v>
      </c>
      <c r="B15" s="427" t="s">
        <v>844</v>
      </c>
      <c r="C15" s="434">
        <v>32874410</v>
      </c>
      <c r="D15" s="434">
        <v>17554532</v>
      </c>
      <c r="E15" s="434">
        <v>9936475</v>
      </c>
      <c r="F15" s="434">
        <v>5383403</v>
      </c>
      <c r="G15" s="422" t="s">
        <v>391</v>
      </c>
      <c r="H15" s="431"/>
      <c r="I15" s="468"/>
      <c r="J15" s="468"/>
    </row>
    <row r="16" spans="1:10">
      <c r="A16" s="422" t="s">
        <v>845</v>
      </c>
      <c r="B16" s="427" t="s">
        <v>846</v>
      </c>
      <c r="C16" s="434">
        <v>27804584</v>
      </c>
      <c r="D16" s="434">
        <v>26759372</v>
      </c>
      <c r="E16" s="434">
        <v>935210</v>
      </c>
      <c r="F16" s="434">
        <v>110002</v>
      </c>
      <c r="G16" s="422" t="s">
        <v>392</v>
      </c>
      <c r="H16" s="424"/>
      <c r="I16" s="468"/>
      <c r="J16" s="468"/>
    </row>
    <row r="17" spans="1:10" ht="21.6">
      <c r="A17" s="422" t="s">
        <v>847</v>
      </c>
      <c r="B17" s="427" t="s">
        <v>848</v>
      </c>
      <c r="C17" s="434">
        <v>42552877</v>
      </c>
      <c r="D17" s="434">
        <v>39991570</v>
      </c>
      <c r="E17" s="434">
        <v>980374</v>
      </c>
      <c r="F17" s="434">
        <v>1580933</v>
      </c>
      <c r="G17" s="422" t="s">
        <v>393</v>
      </c>
      <c r="H17" s="430"/>
      <c r="I17" s="468"/>
      <c r="J17" s="468"/>
    </row>
    <row r="18" spans="1:10">
      <c r="A18" s="422" t="s">
        <v>849</v>
      </c>
      <c r="B18" s="427" t="s">
        <v>850</v>
      </c>
      <c r="C18" s="434">
        <v>372744141</v>
      </c>
      <c r="D18" s="434">
        <v>326594847</v>
      </c>
      <c r="E18" s="434">
        <v>33930678</v>
      </c>
      <c r="F18" s="434">
        <v>12218617</v>
      </c>
      <c r="G18" s="422" t="s">
        <v>394</v>
      </c>
      <c r="H18" s="430"/>
      <c r="I18" s="468"/>
      <c r="J18" s="468"/>
    </row>
    <row r="19" spans="1:10">
      <c r="A19" s="422" t="s">
        <v>851</v>
      </c>
      <c r="B19" s="427" t="s">
        <v>852</v>
      </c>
      <c r="C19" s="434">
        <v>74893693</v>
      </c>
      <c r="D19" s="434">
        <v>68879770</v>
      </c>
      <c r="E19" s="434">
        <v>4722090</v>
      </c>
      <c r="F19" s="434">
        <v>1291834</v>
      </c>
      <c r="G19" s="422" t="s">
        <v>395</v>
      </c>
      <c r="H19" s="430"/>
      <c r="I19" s="468"/>
      <c r="J19" s="468"/>
    </row>
    <row r="20" spans="1:10" ht="21.6">
      <c r="A20" s="422" t="s">
        <v>853</v>
      </c>
      <c r="B20" s="427" t="s">
        <v>854</v>
      </c>
      <c r="C20" s="434">
        <v>18553541</v>
      </c>
      <c r="D20" s="434">
        <v>14805538</v>
      </c>
      <c r="E20" s="434">
        <v>2134623</v>
      </c>
      <c r="F20" s="434">
        <v>1613380</v>
      </c>
      <c r="G20" s="422" t="s">
        <v>396</v>
      </c>
      <c r="H20" s="430"/>
      <c r="I20" s="468"/>
      <c r="J20" s="468"/>
    </row>
    <row r="21" spans="1:10">
      <c r="A21" s="422" t="s">
        <v>855</v>
      </c>
      <c r="B21" s="427" t="s">
        <v>856</v>
      </c>
      <c r="C21" s="434">
        <v>2524313</v>
      </c>
      <c r="D21" s="434">
        <v>1929209</v>
      </c>
      <c r="E21" s="434">
        <v>446077</v>
      </c>
      <c r="F21" s="434">
        <v>149027</v>
      </c>
      <c r="G21" s="422" t="s">
        <v>397</v>
      </c>
      <c r="H21" s="430"/>
      <c r="I21" s="468"/>
      <c r="J21" s="468"/>
    </row>
    <row r="22" spans="1:10">
      <c r="A22" s="422" t="s">
        <v>857</v>
      </c>
      <c r="B22" s="427" t="s">
        <v>858</v>
      </c>
      <c r="C22" s="434">
        <v>9486678</v>
      </c>
      <c r="D22" s="434">
        <v>6564242</v>
      </c>
      <c r="E22" s="434">
        <v>1464484</v>
      </c>
      <c r="F22" s="434">
        <v>1457952</v>
      </c>
      <c r="G22" s="422" t="s">
        <v>398</v>
      </c>
      <c r="H22" s="430"/>
      <c r="I22" s="468"/>
      <c r="J22" s="468"/>
    </row>
    <row r="23" spans="1:10" ht="31.8">
      <c r="A23" s="420" t="s">
        <v>859</v>
      </c>
      <c r="B23" s="427">
        <v>87</v>
      </c>
      <c r="C23" s="434">
        <v>7620</v>
      </c>
      <c r="D23" s="434" t="s">
        <v>860</v>
      </c>
      <c r="E23" s="434">
        <v>7620</v>
      </c>
      <c r="F23" s="434" t="s">
        <v>860</v>
      </c>
      <c r="G23" s="420" t="s">
        <v>399</v>
      </c>
      <c r="H23" s="430"/>
      <c r="I23" s="468"/>
      <c r="J23" s="468"/>
    </row>
    <row r="24" spans="1:10">
      <c r="A24" s="421" t="s">
        <v>837</v>
      </c>
      <c r="B24" s="427"/>
      <c r="C24" s="434" t="s">
        <v>822</v>
      </c>
      <c r="D24" s="434" t="s">
        <v>822</v>
      </c>
      <c r="E24" s="434" t="s">
        <v>822</v>
      </c>
      <c r="F24" s="434" t="s">
        <v>822</v>
      </c>
      <c r="G24" s="421" t="s">
        <v>387</v>
      </c>
      <c r="H24" s="430"/>
      <c r="I24" s="468"/>
      <c r="J24" s="468"/>
    </row>
    <row r="25" spans="1:10">
      <c r="A25" s="422" t="s">
        <v>861</v>
      </c>
      <c r="B25" s="427" t="s">
        <v>862</v>
      </c>
      <c r="C25" s="434">
        <v>7620</v>
      </c>
      <c r="D25" s="434" t="s">
        <v>860</v>
      </c>
      <c r="E25" s="434">
        <v>7620</v>
      </c>
      <c r="F25" s="434" t="s">
        <v>860</v>
      </c>
      <c r="G25" s="422" t="s">
        <v>403</v>
      </c>
      <c r="H25" s="430"/>
      <c r="I25" s="468"/>
      <c r="J25" s="468"/>
    </row>
    <row r="26" spans="1:10" ht="31.8">
      <c r="A26" s="420" t="s">
        <v>863</v>
      </c>
      <c r="B26" s="427">
        <v>88</v>
      </c>
      <c r="C26" s="434">
        <v>3663</v>
      </c>
      <c r="D26" s="434">
        <v>3663</v>
      </c>
      <c r="E26" s="434" t="s">
        <v>860</v>
      </c>
      <c r="F26" s="434" t="s">
        <v>860</v>
      </c>
      <c r="G26" s="420" t="s">
        <v>404</v>
      </c>
      <c r="H26" s="430"/>
      <c r="I26" s="468"/>
      <c r="J26" s="468"/>
    </row>
    <row r="27" spans="1:10">
      <c r="A27" s="421" t="s">
        <v>837</v>
      </c>
      <c r="B27" s="427"/>
      <c r="C27" s="434" t="s">
        <v>822</v>
      </c>
      <c r="D27" s="434" t="s">
        <v>822</v>
      </c>
      <c r="E27" s="434" t="s">
        <v>822</v>
      </c>
      <c r="F27" s="434" t="s">
        <v>822</v>
      </c>
      <c r="G27" s="421" t="s">
        <v>351</v>
      </c>
      <c r="H27" s="430"/>
      <c r="I27" s="468"/>
      <c r="J27" s="468"/>
    </row>
    <row r="28" spans="1:10" ht="21.6">
      <c r="A28" s="426" t="s">
        <v>864</v>
      </c>
      <c r="B28" s="429" t="s">
        <v>865</v>
      </c>
      <c r="C28" s="434">
        <v>3663</v>
      </c>
      <c r="D28" s="434">
        <v>3663</v>
      </c>
      <c r="E28" s="434" t="s">
        <v>860</v>
      </c>
      <c r="F28" s="434" t="s">
        <v>860</v>
      </c>
      <c r="G28" s="426" t="s">
        <v>407</v>
      </c>
      <c r="H28" s="430"/>
      <c r="I28" s="468"/>
      <c r="J28" s="468"/>
    </row>
    <row r="29" spans="1:10" ht="21.6">
      <c r="A29" s="422" t="s">
        <v>866</v>
      </c>
      <c r="B29" s="427"/>
      <c r="C29" s="434">
        <v>6979370</v>
      </c>
      <c r="D29" s="434">
        <v>412978</v>
      </c>
      <c r="E29" s="434">
        <v>4004327</v>
      </c>
      <c r="F29" s="434">
        <v>2562065</v>
      </c>
      <c r="G29" s="422" t="s">
        <v>867</v>
      </c>
      <c r="H29" s="430"/>
      <c r="I29" s="430"/>
      <c r="J29" s="430"/>
    </row>
    <row r="30" spans="1:10">
      <c r="A30" s="461" t="s">
        <v>868</v>
      </c>
      <c r="B30" s="429">
        <v>10</v>
      </c>
      <c r="C30" s="434">
        <v>10935</v>
      </c>
      <c r="D30" s="434">
        <v>790</v>
      </c>
      <c r="E30" s="434">
        <v>5625</v>
      </c>
      <c r="F30" s="434">
        <v>4520</v>
      </c>
      <c r="G30" s="422" t="s">
        <v>869</v>
      </c>
      <c r="H30" s="430"/>
      <c r="I30" s="430"/>
      <c r="J30" s="430"/>
    </row>
    <row r="31" spans="1:10">
      <c r="A31" s="461" t="s">
        <v>870</v>
      </c>
      <c r="B31" s="429">
        <v>35</v>
      </c>
      <c r="C31" s="434">
        <v>7707</v>
      </c>
      <c r="D31" s="434" t="s">
        <v>860</v>
      </c>
      <c r="E31" s="434">
        <v>1622</v>
      </c>
      <c r="F31" s="434">
        <v>6085</v>
      </c>
      <c r="G31" s="422" t="s">
        <v>871</v>
      </c>
      <c r="H31" s="430"/>
      <c r="I31" s="430"/>
      <c r="J31" s="430"/>
    </row>
    <row r="32" spans="1:10">
      <c r="A32" s="461" t="s">
        <v>872</v>
      </c>
      <c r="B32" s="429">
        <v>36</v>
      </c>
      <c r="C32" s="434">
        <v>961</v>
      </c>
      <c r="D32" s="434" t="s">
        <v>860</v>
      </c>
      <c r="E32" s="434" t="s">
        <v>860</v>
      </c>
      <c r="F32" s="434">
        <v>961</v>
      </c>
      <c r="G32" s="422" t="s">
        <v>873</v>
      </c>
      <c r="H32" s="430"/>
      <c r="I32" s="430"/>
      <c r="J32" s="430"/>
    </row>
    <row r="33" spans="1:10">
      <c r="A33" s="461" t="s">
        <v>874</v>
      </c>
      <c r="B33" s="429">
        <v>37</v>
      </c>
      <c r="C33" s="434">
        <v>961</v>
      </c>
      <c r="D33" s="434" t="s">
        <v>860</v>
      </c>
      <c r="E33" s="434" t="s">
        <v>860</v>
      </c>
      <c r="F33" s="434">
        <v>961</v>
      </c>
      <c r="G33" s="422" t="s">
        <v>875</v>
      </c>
      <c r="H33" s="308"/>
      <c r="I33" s="308"/>
      <c r="J33" s="308"/>
    </row>
    <row r="34" spans="1:10" ht="31.8">
      <c r="A34" s="461" t="s">
        <v>876</v>
      </c>
      <c r="B34" s="429">
        <v>38</v>
      </c>
      <c r="C34" s="434">
        <v>171</v>
      </c>
      <c r="D34" s="434" t="s">
        <v>860</v>
      </c>
      <c r="E34" s="434" t="s">
        <v>860</v>
      </c>
      <c r="F34" s="434">
        <v>171</v>
      </c>
      <c r="G34" s="422" t="s">
        <v>877</v>
      </c>
      <c r="H34" s="308"/>
      <c r="I34" s="308"/>
      <c r="J34" s="308"/>
    </row>
    <row r="35" spans="1:10" ht="21.6">
      <c r="A35" s="461" t="s">
        <v>878</v>
      </c>
      <c r="B35" s="429">
        <v>46</v>
      </c>
      <c r="C35" s="434">
        <v>182411</v>
      </c>
      <c r="D35" s="434" t="s">
        <v>860</v>
      </c>
      <c r="E35" s="434" t="s">
        <v>860</v>
      </c>
      <c r="F35" s="434">
        <v>182411</v>
      </c>
      <c r="G35" s="422" t="s">
        <v>879</v>
      </c>
      <c r="H35" s="308"/>
      <c r="I35" s="308"/>
      <c r="J35" s="308"/>
    </row>
    <row r="36" spans="1:10" ht="21.6">
      <c r="A36" s="461" t="s">
        <v>880</v>
      </c>
      <c r="B36" s="429">
        <v>47</v>
      </c>
      <c r="C36" s="434">
        <v>3950665</v>
      </c>
      <c r="D36" s="434">
        <v>122527</v>
      </c>
      <c r="E36" s="434">
        <v>3354373</v>
      </c>
      <c r="F36" s="434">
        <v>473765</v>
      </c>
      <c r="G36" s="422" t="s">
        <v>881</v>
      </c>
      <c r="H36" s="308"/>
      <c r="I36" s="308"/>
      <c r="J36" s="308"/>
    </row>
    <row r="37" spans="1:10" ht="21.6">
      <c r="A37" s="461" t="s">
        <v>882</v>
      </c>
      <c r="B37" s="429">
        <v>49</v>
      </c>
      <c r="C37" s="434">
        <v>7541</v>
      </c>
      <c r="D37" s="434" t="s">
        <v>860</v>
      </c>
      <c r="E37" s="434">
        <v>6358</v>
      </c>
      <c r="F37" s="434">
        <v>1183</v>
      </c>
      <c r="G37" s="422" t="s">
        <v>883</v>
      </c>
      <c r="H37" s="308"/>
      <c r="I37" s="308"/>
      <c r="J37" s="308"/>
    </row>
    <row r="38" spans="1:10" ht="21.6">
      <c r="A38" s="461" t="s">
        <v>884</v>
      </c>
      <c r="B38" s="429">
        <v>52</v>
      </c>
      <c r="C38" s="434">
        <v>3904</v>
      </c>
      <c r="D38" s="434" t="s">
        <v>860</v>
      </c>
      <c r="E38" s="434" t="s">
        <v>860</v>
      </c>
      <c r="F38" s="434">
        <v>3904</v>
      </c>
      <c r="G38" s="422" t="s">
        <v>885</v>
      </c>
      <c r="H38" s="308"/>
      <c r="I38" s="308"/>
      <c r="J38" s="308"/>
    </row>
    <row r="39" spans="1:10">
      <c r="A39" s="461" t="s">
        <v>886</v>
      </c>
      <c r="B39" s="429">
        <v>55</v>
      </c>
      <c r="C39" s="434">
        <v>8507</v>
      </c>
      <c r="D39" s="434" t="s">
        <v>860</v>
      </c>
      <c r="E39" s="434">
        <v>7504</v>
      </c>
      <c r="F39" s="434">
        <v>1003</v>
      </c>
      <c r="G39" s="422" t="s">
        <v>887</v>
      </c>
      <c r="H39" s="308"/>
      <c r="I39" s="308"/>
      <c r="J39" s="308"/>
    </row>
    <row r="40" spans="1:10" ht="21.6">
      <c r="A40" s="461" t="s">
        <v>888</v>
      </c>
      <c r="B40" s="429">
        <v>56</v>
      </c>
      <c r="C40" s="434">
        <v>1649179</v>
      </c>
      <c r="D40" s="434" t="s">
        <v>860</v>
      </c>
      <c r="E40" s="434">
        <v>18718</v>
      </c>
      <c r="F40" s="434">
        <v>1630461</v>
      </c>
      <c r="G40" s="422" t="s">
        <v>889</v>
      </c>
      <c r="H40" s="308"/>
      <c r="I40" s="308"/>
      <c r="J40" s="308"/>
    </row>
    <row r="41" spans="1:10">
      <c r="A41" s="461" t="s">
        <v>890</v>
      </c>
      <c r="B41" s="429">
        <v>68</v>
      </c>
      <c r="C41" s="434">
        <v>58390</v>
      </c>
      <c r="D41" s="434" t="s">
        <v>860</v>
      </c>
      <c r="E41" s="434">
        <v>3707</v>
      </c>
      <c r="F41" s="434">
        <v>54683</v>
      </c>
      <c r="G41" s="422" t="s">
        <v>891</v>
      </c>
      <c r="H41" s="308"/>
      <c r="I41" s="308"/>
      <c r="J41" s="308"/>
    </row>
    <row r="42" spans="1:10">
      <c r="A42" s="461" t="s">
        <v>892</v>
      </c>
      <c r="B42" s="429">
        <v>77</v>
      </c>
      <c r="C42" s="434">
        <v>99889</v>
      </c>
      <c r="D42" s="434" t="s">
        <v>860</v>
      </c>
      <c r="E42" s="434">
        <v>3241</v>
      </c>
      <c r="F42" s="434">
        <v>96648</v>
      </c>
      <c r="G42" s="422" t="s">
        <v>893</v>
      </c>
      <c r="H42" s="308"/>
      <c r="I42" s="308"/>
      <c r="J42" s="308"/>
    </row>
    <row r="43" spans="1:10">
      <c r="A43" s="461" t="s">
        <v>894</v>
      </c>
      <c r="B43" s="429">
        <v>85</v>
      </c>
      <c r="C43" s="434">
        <v>447817</v>
      </c>
      <c r="D43" s="434">
        <v>289661</v>
      </c>
      <c r="E43" s="434">
        <v>158156</v>
      </c>
      <c r="F43" s="434" t="s">
        <v>860</v>
      </c>
      <c r="G43" s="426" t="s">
        <v>895</v>
      </c>
      <c r="H43" s="308"/>
      <c r="I43" s="308"/>
      <c r="J43" s="308"/>
    </row>
    <row r="44" spans="1:10" ht="21.6">
      <c r="A44" s="461" t="s">
        <v>896</v>
      </c>
      <c r="B44" s="429">
        <v>93</v>
      </c>
      <c r="C44" s="434">
        <v>48</v>
      </c>
      <c r="D44" s="434" t="s">
        <v>860</v>
      </c>
      <c r="E44" s="434">
        <v>48</v>
      </c>
      <c r="F44" s="434" t="s">
        <v>860</v>
      </c>
      <c r="G44" s="426" t="s">
        <v>897</v>
      </c>
      <c r="H44" s="308"/>
      <c r="I44" s="308"/>
      <c r="J44" s="308"/>
    </row>
    <row r="45" spans="1:10">
      <c r="A45" s="462" t="s">
        <v>898</v>
      </c>
      <c r="B45" s="428">
        <v>96</v>
      </c>
      <c r="C45" s="435">
        <v>550284</v>
      </c>
      <c r="D45" s="435" t="s">
        <v>860</v>
      </c>
      <c r="E45" s="435">
        <v>444975</v>
      </c>
      <c r="F45" s="435">
        <v>105309</v>
      </c>
      <c r="G45" s="425" t="s">
        <v>899</v>
      </c>
      <c r="H45" s="308"/>
      <c r="I45" s="308"/>
      <c r="J45" s="308"/>
    </row>
  </sheetData>
  <mergeCells count="10">
    <mergeCell ref="A6:A7"/>
    <mergeCell ref="B6:B7"/>
    <mergeCell ref="C6:C7"/>
    <mergeCell ref="D6:F6"/>
    <mergeCell ref="G6:G7"/>
    <mergeCell ref="A1:G1"/>
    <mergeCell ref="A3:G3"/>
    <mergeCell ref="A5:C5"/>
    <mergeCell ref="D5:E5"/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2"/>
  <sheetViews>
    <sheetView view="pageBreakPreview" zoomScale="60" zoomScaleNormal="80" workbookViewId="0">
      <selection activeCell="E9" sqref="E9"/>
    </sheetView>
  </sheetViews>
  <sheetFormatPr defaultColWidth="9.109375" defaultRowHeight="13.8"/>
  <cols>
    <col min="1" max="1" width="7.109375" style="80" customWidth="1"/>
    <col min="2" max="2" width="24.5546875" style="80" customWidth="1"/>
    <col min="3" max="3" width="16.5546875" style="84" customWidth="1"/>
    <col min="4" max="4" width="15.88671875" style="80" bestFit="1" customWidth="1"/>
    <col min="5" max="5" width="13.88671875" style="80" customWidth="1"/>
    <col min="6" max="6" width="9.109375" style="80"/>
    <col min="7" max="7" width="13.6640625" style="80" customWidth="1"/>
    <col min="8" max="8" width="15.109375" style="84" customWidth="1"/>
    <col min="9" max="9" width="12.109375" style="84" customWidth="1"/>
    <col min="10" max="10" width="12.5546875" style="80" customWidth="1"/>
    <col min="11" max="11" width="12.109375" style="80" customWidth="1"/>
    <col min="12" max="12" width="11.6640625" style="80" customWidth="1"/>
    <col min="13" max="13" width="17.33203125" style="80" customWidth="1"/>
    <col min="14" max="14" width="11.44140625" style="84" customWidth="1"/>
    <col min="15" max="15" width="13.88671875" style="84" bestFit="1" customWidth="1"/>
    <col min="16" max="16" width="14" style="84" customWidth="1"/>
    <col min="17" max="17" width="12.33203125" style="84" customWidth="1"/>
    <col min="18" max="18" width="12" style="80" customWidth="1"/>
    <col min="19" max="19" width="11.33203125" style="80" customWidth="1"/>
    <col min="20" max="20" width="14.44140625" style="84" customWidth="1"/>
    <col min="21" max="16384" width="9.109375" style="80"/>
  </cols>
  <sheetData>
    <row r="1" spans="1:20">
      <c r="A1" s="705"/>
      <c r="B1" s="706"/>
      <c r="C1" s="711" t="s">
        <v>0</v>
      </c>
      <c r="D1" s="711"/>
      <c r="E1" s="712"/>
      <c r="F1" s="712"/>
      <c r="G1" s="712"/>
      <c r="H1" s="57"/>
      <c r="I1" s="711"/>
      <c r="J1" s="711"/>
      <c r="K1" s="711"/>
      <c r="L1" s="711"/>
      <c r="M1" s="711"/>
      <c r="N1" s="699" t="s">
        <v>1</v>
      </c>
      <c r="O1" s="713"/>
      <c r="P1" s="701"/>
      <c r="Q1" s="699" t="s">
        <v>2</v>
      </c>
      <c r="R1" s="700"/>
      <c r="S1" s="701"/>
      <c r="T1" s="702" t="s">
        <v>3</v>
      </c>
    </row>
    <row r="2" spans="1:20">
      <c r="A2" s="707"/>
      <c r="B2" s="708"/>
      <c r="C2" s="107" t="s">
        <v>4</v>
      </c>
      <c r="D2" s="114" t="s">
        <v>5</v>
      </c>
      <c r="E2" s="115" t="s">
        <v>6</v>
      </c>
      <c r="F2" s="115" t="s">
        <v>7</v>
      </c>
      <c r="G2" s="115" t="s">
        <v>8</v>
      </c>
      <c r="H2" s="109" t="s">
        <v>9</v>
      </c>
      <c r="I2" s="109" t="s">
        <v>10</v>
      </c>
      <c r="J2" s="115" t="s">
        <v>11</v>
      </c>
      <c r="K2" s="115" t="s">
        <v>12</v>
      </c>
      <c r="L2" s="115" t="s">
        <v>13</v>
      </c>
      <c r="M2" s="115" t="s">
        <v>14</v>
      </c>
      <c r="N2" s="109" t="s">
        <v>15</v>
      </c>
      <c r="O2" s="111" t="s">
        <v>16</v>
      </c>
      <c r="P2" s="112" t="s">
        <v>17</v>
      </c>
      <c r="Q2" s="113" t="s">
        <v>18</v>
      </c>
      <c r="R2" s="116" t="s">
        <v>19</v>
      </c>
      <c r="S2" s="117" t="s">
        <v>20</v>
      </c>
      <c r="T2" s="702"/>
    </row>
    <row r="3" spans="1:20" ht="82.8">
      <c r="A3" s="709"/>
      <c r="B3" s="710"/>
      <c r="C3" s="107" t="s">
        <v>21</v>
      </c>
      <c r="D3" s="114" t="s">
        <v>22</v>
      </c>
      <c r="E3" s="115" t="s">
        <v>23</v>
      </c>
      <c r="F3" s="115" t="s">
        <v>24</v>
      </c>
      <c r="G3" s="115" t="s">
        <v>25</v>
      </c>
      <c r="H3" s="109" t="s">
        <v>26</v>
      </c>
      <c r="I3" s="109" t="s">
        <v>27</v>
      </c>
      <c r="J3" s="115" t="s">
        <v>28</v>
      </c>
      <c r="K3" s="115" t="s">
        <v>29</v>
      </c>
      <c r="L3" s="115" t="s">
        <v>30</v>
      </c>
      <c r="M3" s="115" t="s">
        <v>31</v>
      </c>
      <c r="N3" s="109" t="s">
        <v>32</v>
      </c>
      <c r="O3" s="111" t="s">
        <v>33</v>
      </c>
      <c r="P3" s="112" t="s">
        <v>34</v>
      </c>
      <c r="Q3" s="113" t="s">
        <v>35</v>
      </c>
      <c r="R3" s="116" t="s">
        <v>36</v>
      </c>
      <c r="S3" s="117" t="s">
        <v>37</v>
      </c>
      <c r="T3" s="702"/>
    </row>
    <row r="4" spans="1:20" ht="55.2">
      <c r="A4" s="99" t="s">
        <v>38</v>
      </c>
      <c r="B4" s="99" t="s">
        <v>39</v>
      </c>
      <c r="C4" s="100">
        <f>D4+E4+F4+G4</f>
        <v>1161718797.6811366</v>
      </c>
      <c r="D4" s="100">
        <f>D5+D8</f>
        <v>1161718797.6811366</v>
      </c>
      <c r="E4" s="100">
        <f t="shared" ref="E4:G4" si="0">E5+E8</f>
        <v>0</v>
      </c>
      <c r="F4" s="100">
        <f t="shared" si="0"/>
        <v>0</v>
      </c>
      <c r="G4" s="100">
        <f t="shared" si="0"/>
        <v>0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>
        <f t="shared" ref="T4:T8" si="1">C4+H4+I4+N4+O4+P4+Q4</f>
        <v>1161718797.6811366</v>
      </c>
    </row>
    <row r="5" spans="1:20">
      <c r="A5" s="55" t="s">
        <v>40</v>
      </c>
      <c r="B5" s="11" t="s">
        <v>41</v>
      </c>
      <c r="C5" s="108">
        <f>D5+E5+F5+G5</f>
        <v>1161718797.6811366</v>
      </c>
      <c r="D5" s="106">
        <f>D6+D7</f>
        <v>1161718797.6811366</v>
      </c>
      <c r="E5" s="106"/>
      <c r="F5" s="106"/>
      <c r="G5" s="106"/>
      <c r="H5" s="110">
        <f>H6+H7</f>
        <v>0</v>
      </c>
      <c r="I5" s="110"/>
      <c r="J5" s="106"/>
      <c r="K5" s="106"/>
      <c r="L5" s="106"/>
      <c r="M5" s="106"/>
      <c r="N5" s="110"/>
      <c r="O5" s="100"/>
      <c r="P5" s="100"/>
      <c r="Q5" s="100"/>
      <c r="R5" s="13"/>
      <c r="S5" s="13"/>
      <c r="T5" s="100">
        <f t="shared" si="1"/>
        <v>1161718797.6811366</v>
      </c>
    </row>
    <row r="6" spans="1:20" s="142" customFormat="1" ht="10.199999999999999">
      <c r="A6" s="136" t="s">
        <v>225</v>
      </c>
      <c r="B6" s="137" t="s">
        <v>256</v>
      </c>
      <c r="C6" s="138">
        <f t="shared" ref="C6:C7" si="2">D6+E6+F6+G6</f>
        <v>1103256546.4047866</v>
      </c>
      <c r="D6" s="139">
        <f>'РБ здрав'!H62</f>
        <v>1103256546.4047866</v>
      </c>
      <c r="E6" s="139"/>
      <c r="F6" s="139"/>
      <c r="G6" s="140"/>
      <c r="H6" s="138"/>
      <c r="I6" s="141"/>
      <c r="J6" s="140"/>
      <c r="K6" s="140"/>
      <c r="L6" s="140"/>
      <c r="M6" s="140"/>
      <c r="N6" s="141"/>
      <c r="O6" s="138"/>
      <c r="P6" s="138"/>
      <c r="Q6" s="138"/>
      <c r="R6" s="139"/>
      <c r="S6" s="139"/>
      <c r="T6" s="138">
        <f t="shared" si="1"/>
        <v>1103256546.4047866</v>
      </c>
    </row>
    <row r="7" spans="1:20" s="142" customFormat="1" ht="10.199999999999999">
      <c r="A7" s="136" t="s">
        <v>226</v>
      </c>
      <c r="B7" s="143" t="s">
        <v>257</v>
      </c>
      <c r="C7" s="138">
        <f t="shared" si="2"/>
        <v>58462251.276349999</v>
      </c>
      <c r="D7" s="139">
        <f>'МБ здрав+образ'!G89</f>
        <v>58462251.276349999</v>
      </c>
      <c r="E7" s="139"/>
      <c r="F7" s="139"/>
      <c r="G7" s="140"/>
      <c r="H7" s="141"/>
      <c r="I7" s="141"/>
      <c r="J7" s="140"/>
      <c r="K7" s="140"/>
      <c r="L7" s="140"/>
      <c r="M7" s="140"/>
      <c r="N7" s="141"/>
      <c r="O7" s="138"/>
      <c r="P7" s="138"/>
      <c r="Q7" s="138"/>
      <c r="R7" s="139"/>
      <c r="S7" s="139"/>
      <c r="T7" s="138">
        <f t="shared" si="1"/>
        <v>58462251.276349999</v>
      </c>
    </row>
    <row r="8" spans="1:20" ht="41.4">
      <c r="A8" s="55" t="s">
        <v>42</v>
      </c>
      <c r="B8" s="11" t="s">
        <v>43</v>
      </c>
      <c r="C8" s="108"/>
      <c r="D8" s="106"/>
      <c r="E8" s="106"/>
      <c r="F8" s="106"/>
      <c r="G8" s="106"/>
      <c r="H8" s="110"/>
      <c r="I8" s="110"/>
      <c r="J8" s="106"/>
      <c r="K8" s="106"/>
      <c r="L8" s="106"/>
      <c r="M8" s="106"/>
      <c r="N8" s="110"/>
      <c r="O8" s="100"/>
      <c r="P8" s="100"/>
      <c r="Q8" s="100"/>
      <c r="R8" s="13"/>
      <c r="S8" s="13"/>
      <c r="T8" s="100">
        <f t="shared" si="1"/>
        <v>0</v>
      </c>
    </row>
    <row r="9" spans="1:20" ht="27.6">
      <c r="A9" s="101" t="s">
        <v>44</v>
      </c>
      <c r="B9" s="99" t="s">
        <v>45</v>
      </c>
      <c r="C9" s="102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>
        <f>O10+O11+O12</f>
        <v>31068388</v>
      </c>
      <c r="P9" s="100">
        <f>P10+P11+P12</f>
        <v>89059162</v>
      </c>
      <c r="Q9" s="100"/>
      <c r="R9" s="102"/>
      <c r="S9" s="102"/>
      <c r="T9" s="100">
        <f>C9+H9+I9+N9+O9+P9+Q9</f>
        <v>120127550</v>
      </c>
    </row>
    <row r="10" spans="1:20" ht="27.6">
      <c r="A10" s="10" t="s">
        <v>46</v>
      </c>
      <c r="B10" s="11" t="s">
        <v>47</v>
      </c>
      <c r="C10" s="102"/>
      <c r="D10" s="13"/>
      <c r="E10" s="13"/>
      <c r="F10" s="13"/>
      <c r="G10" s="13"/>
      <c r="H10" s="100"/>
      <c r="I10" s="100"/>
      <c r="J10" s="13"/>
      <c r="K10" s="13"/>
      <c r="L10" s="13"/>
      <c r="M10" s="13"/>
      <c r="N10" s="100"/>
      <c r="O10" s="102">
        <f>премии!Q36</f>
        <v>31068388</v>
      </c>
      <c r="P10" s="102"/>
      <c r="Q10" s="100"/>
      <c r="R10" s="71"/>
      <c r="S10" s="71"/>
      <c r="T10" s="100">
        <f t="shared" ref="T10:T20" si="3">C10+H10+I10+N10+O10+P10+Q10</f>
        <v>31068388</v>
      </c>
    </row>
    <row r="11" spans="1:20" ht="41.4">
      <c r="A11" s="10" t="s">
        <v>48</v>
      </c>
      <c r="B11" s="11" t="s">
        <v>49</v>
      </c>
      <c r="C11" s="102"/>
      <c r="D11" s="13"/>
      <c r="E11" s="13"/>
      <c r="F11" s="13"/>
      <c r="G11" s="13"/>
      <c r="H11" s="100"/>
      <c r="I11" s="100"/>
      <c r="J11" s="13"/>
      <c r="K11" s="13"/>
      <c r="L11" s="13"/>
      <c r="M11" s="13"/>
      <c r="N11" s="100"/>
      <c r="O11" s="102"/>
      <c r="P11" s="102"/>
      <c r="Q11" s="100"/>
      <c r="R11" s="71"/>
      <c r="S11" s="71"/>
      <c r="T11" s="100">
        <f t="shared" si="3"/>
        <v>0</v>
      </c>
    </row>
    <row r="12" spans="1:20" ht="27.6">
      <c r="A12" s="12" t="s">
        <v>50</v>
      </c>
      <c r="B12" s="11" t="s">
        <v>51</v>
      </c>
      <c r="C12" s="104"/>
      <c r="D12" s="13"/>
      <c r="E12" s="13"/>
      <c r="F12" s="13"/>
      <c r="G12" s="13"/>
      <c r="H12" s="100"/>
      <c r="I12" s="100"/>
      <c r="J12" s="13"/>
      <c r="K12" s="13"/>
      <c r="L12" s="13"/>
      <c r="M12" s="13"/>
      <c r="N12" s="100"/>
      <c r="P12" s="104">
        <f>'ООУ предпр '!E29</f>
        <v>89059162</v>
      </c>
      <c r="Q12" s="100"/>
      <c r="R12" s="63"/>
      <c r="S12" s="63"/>
      <c r="T12" s="100">
        <f>C12+H12+I12+N12+P12+O12+Q12</f>
        <v>89059162</v>
      </c>
    </row>
    <row r="13" spans="1:20" ht="27.6">
      <c r="A13" s="103" t="s">
        <v>52</v>
      </c>
      <c r="B13" s="99" t="s">
        <v>53</v>
      </c>
      <c r="C13" s="104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4"/>
      <c r="P13" s="100">
        <f>P14+P15</f>
        <v>656345874.39999998</v>
      </c>
      <c r="Q13" s="100"/>
      <c r="R13" s="104"/>
      <c r="S13" s="104"/>
      <c r="T13" s="100">
        <f t="shared" si="3"/>
        <v>656345874.39999998</v>
      </c>
    </row>
    <row r="14" spans="1:20" ht="41.4">
      <c r="A14" s="12" t="s">
        <v>54</v>
      </c>
      <c r="B14" s="11" t="s">
        <v>55</v>
      </c>
      <c r="C14" s="104"/>
      <c r="D14" s="13"/>
      <c r="E14" s="13"/>
      <c r="F14" s="13"/>
      <c r="G14" s="13"/>
      <c r="H14" s="100"/>
      <c r="I14" s="100"/>
      <c r="J14" s="13"/>
      <c r="K14" s="13"/>
      <c r="L14" s="13"/>
      <c r="M14" s="13"/>
      <c r="N14" s="100"/>
      <c r="O14" s="104"/>
      <c r="P14" s="102">
        <f>'ООУ население'!D28+'ЛС розница'!R27+'ЛС розница'!R26</f>
        <v>656345874.39999998</v>
      </c>
      <c r="Q14" s="100"/>
      <c r="R14" s="63"/>
      <c r="S14" s="63"/>
      <c r="T14" s="100">
        <f t="shared" si="3"/>
        <v>656345874.39999998</v>
      </c>
    </row>
    <row r="15" spans="1:20" ht="55.2">
      <c r="A15" s="12" t="s">
        <v>56</v>
      </c>
      <c r="B15" s="11" t="s">
        <v>57</v>
      </c>
      <c r="C15" s="104"/>
      <c r="D15" s="13"/>
      <c r="E15" s="13"/>
      <c r="F15" s="13"/>
      <c r="G15" s="13"/>
      <c r="H15" s="100"/>
      <c r="I15" s="100"/>
      <c r="J15" s="13"/>
      <c r="K15" s="13"/>
      <c r="L15" s="13"/>
      <c r="M15" s="13"/>
      <c r="N15" s="100"/>
      <c r="O15" s="104"/>
      <c r="P15" s="104"/>
      <c r="Q15" s="100"/>
      <c r="R15" s="63"/>
      <c r="S15" s="63"/>
      <c r="T15" s="100">
        <f t="shared" si="3"/>
        <v>0</v>
      </c>
    </row>
    <row r="16" spans="1:20" ht="27.6">
      <c r="A16" s="103" t="s">
        <v>58</v>
      </c>
      <c r="B16" s="99" t="s">
        <v>59</v>
      </c>
      <c r="C16" s="104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4"/>
      <c r="P16" s="104"/>
      <c r="Q16" s="100">
        <f>R16+S16</f>
        <v>0</v>
      </c>
      <c r="R16" s="104"/>
      <c r="S16" s="104">
        <f>S17+S18</f>
        <v>0</v>
      </c>
      <c r="T16" s="100">
        <f t="shared" si="3"/>
        <v>0</v>
      </c>
    </row>
    <row r="17" spans="1:20" ht="27.6">
      <c r="A17" s="12" t="s">
        <v>60</v>
      </c>
      <c r="B17" s="11" t="s">
        <v>61</v>
      </c>
      <c r="C17" s="104"/>
      <c r="D17" s="13"/>
      <c r="E17" s="13"/>
      <c r="F17" s="13"/>
      <c r="G17" s="13"/>
      <c r="H17" s="100"/>
      <c r="I17" s="100"/>
      <c r="J17" s="13"/>
      <c r="K17" s="13"/>
      <c r="L17" s="13"/>
      <c r="M17" s="13"/>
      <c r="N17" s="100"/>
      <c r="O17" s="104"/>
      <c r="P17" s="104"/>
      <c r="Q17" s="100"/>
      <c r="R17" s="63"/>
      <c r="S17" s="63"/>
      <c r="T17" s="100">
        <f t="shared" si="3"/>
        <v>0</v>
      </c>
    </row>
    <row r="18" spans="1:20" ht="27.6">
      <c r="A18" s="12" t="s">
        <v>62</v>
      </c>
      <c r="B18" s="11" t="s">
        <v>63</v>
      </c>
      <c r="C18" s="104"/>
      <c r="D18" s="13"/>
      <c r="E18" s="13"/>
      <c r="F18" s="13"/>
      <c r="G18" s="13"/>
      <c r="H18" s="100"/>
      <c r="I18" s="100"/>
      <c r="J18" s="13"/>
      <c r="K18" s="13"/>
      <c r="L18" s="13"/>
      <c r="M18" s="13"/>
      <c r="N18" s="100"/>
      <c r="O18" s="104"/>
      <c r="P18" s="104"/>
      <c r="Q18" s="100"/>
      <c r="R18" s="13"/>
      <c r="S18" s="13"/>
      <c r="T18" s="100">
        <f t="shared" si="3"/>
        <v>0</v>
      </c>
    </row>
    <row r="19" spans="1:20" ht="27.6">
      <c r="A19" s="103" t="s">
        <v>64</v>
      </c>
      <c r="B19" s="105" t="s">
        <v>65</v>
      </c>
      <c r="C19" s="104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4"/>
      <c r="P19" s="104"/>
      <c r="Q19" s="100"/>
      <c r="R19" s="104"/>
      <c r="S19" s="104"/>
      <c r="T19" s="100">
        <f t="shared" si="3"/>
        <v>0</v>
      </c>
    </row>
    <row r="20" spans="1:20">
      <c r="A20" s="703" t="s">
        <v>66</v>
      </c>
      <c r="B20" s="704"/>
      <c r="C20" s="104">
        <f t="shared" ref="C20:N20" si="4">C19+C16+C13+C9+C4</f>
        <v>1161718797.6811366</v>
      </c>
      <c r="D20" s="104">
        <f t="shared" si="4"/>
        <v>1161718797.6811366</v>
      </c>
      <c r="E20" s="104">
        <f t="shared" si="4"/>
        <v>0</v>
      </c>
      <c r="F20" s="104">
        <f t="shared" si="4"/>
        <v>0</v>
      </c>
      <c r="G20" s="104">
        <f t="shared" si="4"/>
        <v>0</v>
      </c>
      <c r="H20" s="104">
        <f t="shared" si="4"/>
        <v>0</v>
      </c>
      <c r="I20" s="104">
        <f t="shared" si="4"/>
        <v>0</v>
      </c>
      <c r="J20" s="104">
        <f t="shared" si="4"/>
        <v>0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04">
        <f>O19+O16+O13+O9+O4</f>
        <v>31068388</v>
      </c>
      <c r="P20" s="104">
        <f t="shared" ref="P20:S20" si="5">P19+P16+P13+P9+P4</f>
        <v>745405036.39999998</v>
      </c>
      <c r="Q20" s="104">
        <f t="shared" si="5"/>
        <v>0</v>
      </c>
      <c r="R20" s="104">
        <f t="shared" si="5"/>
        <v>0</v>
      </c>
      <c r="S20" s="104">
        <f t="shared" si="5"/>
        <v>0</v>
      </c>
      <c r="T20" s="100">
        <f t="shared" si="3"/>
        <v>1938192222.0811367</v>
      </c>
    </row>
    <row r="21" spans="1:20">
      <c r="A21" s="66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4"/>
      <c r="Q21" s="64"/>
      <c r="R21" s="64"/>
      <c r="S21" s="64"/>
      <c r="T21" s="66"/>
    </row>
    <row r="22" spans="1:20">
      <c r="A22" s="16"/>
      <c r="B22" s="16"/>
      <c r="C22" s="16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16"/>
      <c r="P22" s="16"/>
      <c r="Q22" s="16"/>
      <c r="R22" s="16"/>
      <c r="S22" s="16"/>
      <c r="T22" s="16"/>
    </row>
    <row r="23" spans="1:20">
      <c r="C23" s="80"/>
      <c r="H23" s="80"/>
      <c r="I23" s="80"/>
      <c r="N23" s="80"/>
      <c r="O23" s="80"/>
      <c r="P23" s="80"/>
      <c r="Q23" s="80"/>
      <c r="T23" s="80"/>
    </row>
    <row r="24" spans="1:20">
      <c r="C24" s="80"/>
      <c r="H24" s="80"/>
      <c r="I24" s="80"/>
      <c r="N24" s="80"/>
      <c r="O24" s="80"/>
      <c r="P24" s="80"/>
      <c r="Q24" s="80"/>
      <c r="T24" s="80"/>
    </row>
    <row r="25" spans="1:20">
      <c r="C25" s="80"/>
      <c r="D25" s="147"/>
      <c r="H25" s="80"/>
      <c r="I25" s="80"/>
      <c r="N25" s="80"/>
      <c r="O25" s="80"/>
      <c r="P25" s="80"/>
      <c r="Q25" s="80"/>
      <c r="T25" s="80"/>
    </row>
    <row r="26" spans="1:20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54"/>
      <c r="R26" s="16"/>
      <c r="S26" s="16"/>
      <c r="T26" s="16"/>
    </row>
    <row r="27" spans="1:20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45"/>
      <c r="N27" s="16"/>
      <c r="O27" s="58"/>
      <c r="P27" s="54"/>
      <c r="Q27" s="16"/>
      <c r="R27" s="16"/>
      <c r="S27" s="16"/>
      <c r="T27" s="16"/>
    </row>
    <row r="28" spans="1:20">
      <c r="C28" s="80"/>
      <c r="H28" s="80"/>
      <c r="I28" s="80"/>
      <c r="N28" s="80"/>
      <c r="O28" s="80"/>
      <c r="P28" s="80"/>
      <c r="Q28" s="80"/>
      <c r="T28" s="80"/>
    </row>
    <row r="29" spans="1:20">
      <c r="A29" s="16"/>
      <c r="B29" s="16"/>
      <c r="C29" s="16"/>
      <c r="D29" s="16"/>
      <c r="E29" s="16"/>
      <c r="F29" s="16"/>
      <c r="G29" s="16"/>
      <c r="H29" s="98"/>
      <c r="I29" s="98"/>
      <c r="J29" s="98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C30" s="80"/>
      <c r="H30" s="80"/>
      <c r="I30" s="80"/>
      <c r="N30" s="80"/>
      <c r="O30" s="80"/>
      <c r="P30" s="80"/>
      <c r="Q30" s="80"/>
      <c r="T30" s="80"/>
    </row>
    <row r="3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58"/>
      <c r="P31" s="16"/>
      <c r="Q31" s="16"/>
      <c r="R31" s="16"/>
      <c r="S31" s="16"/>
      <c r="T31" s="16"/>
    </row>
    <row r="32" spans="1:20">
      <c r="C32" s="80"/>
      <c r="H32" s="80"/>
      <c r="I32" s="80"/>
      <c r="N32" s="80"/>
      <c r="O32" s="80"/>
      <c r="P32" s="80"/>
      <c r="Q32" s="80"/>
      <c r="T32" s="80"/>
    </row>
    <row r="33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58"/>
      <c r="P33" s="16"/>
      <c r="Q33" s="16"/>
      <c r="R33" s="16"/>
      <c r="S33" s="16"/>
      <c r="T33" s="16"/>
    </row>
    <row r="34" spans="1:20">
      <c r="C34" s="80"/>
      <c r="H34" s="80"/>
      <c r="I34" s="80"/>
      <c r="N34" s="80"/>
      <c r="O34" s="80"/>
      <c r="P34" s="80"/>
      <c r="Q34" s="80"/>
      <c r="T34" s="80"/>
    </row>
    <row r="35" spans="1:20">
      <c r="C35" s="80"/>
      <c r="H35" s="80"/>
      <c r="I35" s="80"/>
      <c r="N35" s="80"/>
      <c r="O35" s="80"/>
      <c r="P35" s="80"/>
      <c r="Q35" s="80"/>
      <c r="T35" s="80"/>
    </row>
    <row r="36" spans="1:20">
      <c r="C36" s="80"/>
      <c r="H36" s="80"/>
      <c r="I36" s="80"/>
      <c r="N36" s="80"/>
      <c r="O36" s="58"/>
      <c r="P36" s="80"/>
      <c r="Q36" s="80"/>
      <c r="T36" s="80"/>
    </row>
    <row r="37" spans="1:20">
      <c r="C37" s="80"/>
      <c r="H37" s="80"/>
      <c r="I37" s="80"/>
      <c r="N37" s="80"/>
      <c r="O37" s="80"/>
      <c r="P37" s="80"/>
      <c r="Q37" s="80"/>
      <c r="T37" s="80"/>
    </row>
    <row r="38" spans="1:20">
      <c r="C38" s="80"/>
      <c r="H38" s="80"/>
      <c r="I38" s="80"/>
      <c r="N38" s="80"/>
      <c r="O38" s="80"/>
      <c r="P38" s="80"/>
      <c r="Q38" s="80"/>
      <c r="T38" s="80"/>
    </row>
    <row r="39" spans="1:20">
      <c r="C39" s="80"/>
      <c r="H39" s="80"/>
      <c r="I39" s="80"/>
      <c r="N39" s="80"/>
      <c r="O39" s="80"/>
      <c r="P39" s="80"/>
      <c r="Q39" s="80"/>
      <c r="T39" s="80"/>
    </row>
    <row r="40" spans="1:20">
      <c r="C40" s="80"/>
      <c r="H40" s="80"/>
      <c r="I40" s="80"/>
      <c r="N40" s="80"/>
      <c r="O40" s="80"/>
      <c r="P40" s="80"/>
      <c r="Q40" s="80"/>
      <c r="T40" s="80"/>
    </row>
    <row r="41" spans="1:20">
      <c r="C41" s="80"/>
      <c r="H41" s="80"/>
      <c r="I41" s="80"/>
      <c r="N41" s="80"/>
      <c r="O41" s="80"/>
      <c r="P41" s="80"/>
      <c r="Q41" s="80"/>
      <c r="T41" s="80"/>
    </row>
    <row r="42" spans="1:20">
      <c r="C42" s="80"/>
      <c r="H42" s="80"/>
      <c r="I42" s="80"/>
      <c r="N42" s="80"/>
      <c r="O42" s="80"/>
      <c r="P42" s="80"/>
      <c r="Q42" s="80"/>
      <c r="T42" s="80"/>
    </row>
    <row r="43" spans="1:20">
      <c r="C43" s="80"/>
      <c r="H43" s="80"/>
      <c r="I43" s="80"/>
      <c r="N43" s="80"/>
      <c r="O43" s="80"/>
      <c r="P43" s="80"/>
      <c r="Q43" s="80"/>
      <c r="T43" s="80"/>
    </row>
    <row r="44" spans="1:20">
      <c r="C44" s="80"/>
      <c r="H44" s="80"/>
      <c r="I44" s="80"/>
      <c r="N44" s="80"/>
      <c r="O44" s="80"/>
      <c r="P44" s="80"/>
      <c r="Q44" s="80"/>
      <c r="T44" s="80"/>
    </row>
    <row r="45" spans="1:20">
      <c r="C45" s="80"/>
      <c r="H45" s="80"/>
      <c r="I45" s="80"/>
      <c r="N45" s="80"/>
      <c r="O45" s="80"/>
      <c r="P45" s="80"/>
      <c r="Q45" s="80"/>
      <c r="T45" s="80"/>
    </row>
    <row r="46" spans="1:20">
      <c r="C46" s="80"/>
      <c r="H46" s="80"/>
      <c r="I46" s="80"/>
      <c r="N46" s="80"/>
      <c r="O46" s="80"/>
      <c r="P46" s="80"/>
      <c r="Q46" s="80"/>
      <c r="T46" s="80"/>
    </row>
    <row r="47" spans="1:20">
      <c r="C47" s="80"/>
      <c r="H47" s="80"/>
      <c r="I47" s="80"/>
      <c r="N47" s="80"/>
      <c r="O47" s="80"/>
      <c r="P47" s="80"/>
      <c r="Q47" s="80"/>
      <c r="T47" s="80"/>
    </row>
    <row r="48" spans="1:20">
      <c r="C48" s="80"/>
      <c r="H48" s="80"/>
      <c r="I48" s="80"/>
      <c r="N48" s="80"/>
      <c r="O48" s="80"/>
      <c r="P48" s="80"/>
      <c r="Q48" s="80"/>
      <c r="T48" s="80"/>
    </row>
    <row r="49" s="80" customFormat="1"/>
    <row r="50" s="80" customFormat="1"/>
    <row r="51" s="80" customFormat="1"/>
    <row r="52" s="80" customFormat="1"/>
    <row r="53" s="80" customFormat="1"/>
    <row r="54" s="80" customFormat="1"/>
    <row r="55" s="80" customFormat="1"/>
    <row r="56" s="80" customFormat="1"/>
    <row r="57" s="80" customFormat="1"/>
    <row r="58" s="80" customFormat="1"/>
    <row r="59" s="80" customFormat="1"/>
    <row r="60" s="80" customFormat="1"/>
    <row r="61" s="80" customFormat="1"/>
    <row r="62" s="80" customFormat="1"/>
    <row r="63" s="80" customFormat="1"/>
    <row r="64" s="80" customFormat="1"/>
    <row r="65" s="80" customFormat="1"/>
    <row r="66" s="80" customFormat="1"/>
    <row r="67" s="80" customFormat="1"/>
    <row r="68" s="80" customFormat="1"/>
    <row r="69" s="80" customFormat="1"/>
    <row r="70" s="80" customFormat="1"/>
    <row r="71" s="80" customFormat="1"/>
    <row r="72" s="80" customFormat="1"/>
    <row r="73" s="80" customFormat="1"/>
    <row r="74" s="80" customFormat="1"/>
    <row r="75" s="80" customFormat="1"/>
    <row r="76" s="80" customFormat="1"/>
    <row r="77" s="80" customFormat="1"/>
    <row r="78" s="80" customFormat="1"/>
    <row r="79" s="80" customFormat="1"/>
    <row r="80" s="80" customFormat="1"/>
    <row r="81" s="80" customFormat="1"/>
    <row r="82" s="80" customFormat="1"/>
    <row r="83" s="80" customFormat="1"/>
    <row r="84" s="80" customFormat="1"/>
    <row r="85" s="80" customFormat="1"/>
    <row r="86" s="80" customFormat="1"/>
    <row r="87" s="80" customFormat="1"/>
    <row r="88" s="80" customFormat="1"/>
    <row r="89" s="80" customFormat="1"/>
    <row r="90" s="80" customFormat="1"/>
    <row r="91" s="80" customFormat="1"/>
    <row r="92" s="80" customFormat="1"/>
    <row r="93" s="80" customFormat="1"/>
    <row r="94" s="80" customFormat="1"/>
    <row r="95" s="80" customFormat="1"/>
    <row r="96" s="80" customFormat="1"/>
    <row r="97" s="80" customFormat="1"/>
    <row r="98" s="80" customFormat="1"/>
    <row r="99" s="80" customFormat="1"/>
    <row r="100" s="80" customFormat="1"/>
    <row r="101" s="80" customFormat="1"/>
    <row r="102" s="80" customFormat="1"/>
    <row r="103" s="80" customFormat="1"/>
    <row r="104" s="80" customFormat="1"/>
    <row r="105" s="80" customFormat="1"/>
    <row r="106" s="80" customFormat="1"/>
    <row r="107" s="80" customFormat="1"/>
    <row r="108" s="80" customFormat="1"/>
    <row r="109" s="80" customFormat="1"/>
    <row r="110" s="80" customFormat="1"/>
    <row r="111" s="80" customFormat="1"/>
    <row r="112" s="80" customFormat="1"/>
    <row r="113" s="80" customFormat="1"/>
    <row r="114" s="80" customFormat="1"/>
    <row r="115" s="80" customFormat="1"/>
    <row r="116" s="80" customFormat="1"/>
    <row r="117" s="80" customFormat="1"/>
    <row r="118" s="80" customFormat="1"/>
    <row r="119" s="80" customFormat="1"/>
    <row r="120" s="80" customFormat="1"/>
    <row r="121" s="80" customFormat="1"/>
    <row r="122" s="80" customFormat="1"/>
    <row r="123" s="80" customFormat="1"/>
    <row r="124" s="80" customFormat="1"/>
    <row r="125" s="80" customFormat="1"/>
    <row r="126" s="80" customFormat="1"/>
    <row r="127" s="80" customFormat="1"/>
    <row r="128" s="80" customFormat="1"/>
    <row r="129" s="80" customFormat="1"/>
    <row r="130" s="80" customFormat="1"/>
    <row r="131" s="80" customFormat="1"/>
    <row r="132" s="80" customFormat="1"/>
    <row r="133" s="80" customFormat="1"/>
    <row r="134" s="80" customFormat="1"/>
    <row r="135" s="80" customFormat="1"/>
    <row r="136" s="80" customFormat="1"/>
    <row r="137" s="80" customFormat="1"/>
    <row r="138" s="80" customFormat="1"/>
    <row r="139" s="80" customFormat="1"/>
    <row r="140" s="80" customFormat="1"/>
    <row r="141" s="80" customFormat="1"/>
    <row r="142" s="80" customFormat="1"/>
    <row r="143" s="80" customFormat="1"/>
    <row r="144" s="80" customFormat="1"/>
    <row r="145" s="80" customFormat="1"/>
    <row r="146" s="80" customFormat="1"/>
    <row r="147" s="80" customFormat="1"/>
    <row r="148" s="80" customFormat="1"/>
    <row r="149" s="80" customFormat="1"/>
    <row r="150" s="80" customFormat="1"/>
    <row r="151" s="80" customFormat="1"/>
    <row r="152" s="80" customFormat="1"/>
    <row r="153" s="80" customFormat="1"/>
    <row r="154" s="80" customFormat="1"/>
    <row r="155" s="80" customFormat="1"/>
    <row r="156" s="80" customFormat="1"/>
    <row r="157" s="80" customFormat="1"/>
    <row r="158" s="80" customFormat="1"/>
    <row r="159" s="80" customFormat="1"/>
    <row r="160" s="80" customFormat="1"/>
    <row r="161" s="80" customFormat="1"/>
    <row r="162" s="80" customFormat="1"/>
    <row r="163" s="80" customFormat="1"/>
    <row r="164" s="80" customFormat="1"/>
    <row r="165" s="80" customFormat="1"/>
    <row r="166" s="80" customFormat="1"/>
    <row r="167" s="80" customFormat="1"/>
    <row r="168" s="80" customFormat="1"/>
    <row r="169" s="80" customFormat="1"/>
    <row r="170" s="80" customFormat="1"/>
    <row r="171" s="80" customFormat="1"/>
    <row r="172" s="80" customFormat="1"/>
    <row r="173" s="80" customFormat="1"/>
    <row r="174" s="80" customFormat="1"/>
    <row r="175" s="80" customFormat="1"/>
    <row r="176" s="80" customFormat="1"/>
    <row r="177" s="80" customFormat="1"/>
    <row r="178" s="80" customFormat="1"/>
    <row r="179" s="80" customFormat="1"/>
    <row r="180" s="80" customFormat="1"/>
    <row r="181" s="80" customFormat="1"/>
    <row r="182" s="80" customFormat="1"/>
    <row r="183" s="80" customFormat="1"/>
    <row r="184" s="80" customFormat="1"/>
    <row r="185" s="80" customFormat="1"/>
    <row r="186" s="80" customFormat="1"/>
    <row r="187" s="80" customFormat="1"/>
    <row r="188" s="80" customFormat="1"/>
    <row r="189" s="80" customFormat="1"/>
    <row r="190" s="80" customFormat="1"/>
    <row r="191" s="80" customFormat="1"/>
    <row r="192" s="80" customFormat="1"/>
    <row r="193" s="80" customFormat="1"/>
    <row r="194" s="80" customFormat="1"/>
    <row r="195" s="80" customFormat="1"/>
    <row r="196" s="80" customFormat="1"/>
    <row r="197" s="80" customFormat="1"/>
    <row r="198" s="80" customFormat="1"/>
    <row r="199" s="80" customFormat="1"/>
    <row r="200" s="80" customFormat="1"/>
    <row r="201" s="80" customFormat="1"/>
    <row r="202" s="80" customFormat="1"/>
    <row r="203" s="80" customFormat="1"/>
    <row r="204" s="80" customFormat="1"/>
    <row r="205" s="80" customFormat="1"/>
    <row r="206" s="80" customFormat="1"/>
    <row r="207" s="80" customFormat="1"/>
    <row r="208" s="80" customFormat="1"/>
    <row r="209" s="80" customFormat="1"/>
    <row r="210" s="80" customFormat="1"/>
    <row r="211" s="80" customFormat="1"/>
    <row r="212" s="80" customFormat="1"/>
    <row r="213" s="80" customFormat="1"/>
    <row r="214" s="80" customFormat="1"/>
    <row r="215" s="80" customFormat="1"/>
    <row r="216" s="80" customFormat="1"/>
    <row r="217" s="80" customFormat="1"/>
    <row r="218" s="80" customFormat="1"/>
    <row r="219" s="80" customFormat="1"/>
    <row r="220" s="80" customFormat="1"/>
    <row r="221" s="80" customFormat="1"/>
    <row r="222" s="80" customFormat="1"/>
    <row r="223" s="80" customFormat="1"/>
    <row r="224" s="80" customFormat="1"/>
    <row r="225" s="80" customFormat="1"/>
    <row r="226" s="80" customFormat="1"/>
    <row r="227" s="80" customFormat="1"/>
    <row r="228" s="80" customFormat="1"/>
    <row r="229" s="80" customFormat="1"/>
    <row r="230" s="80" customFormat="1"/>
    <row r="231" s="80" customFormat="1"/>
    <row r="232" s="80" customFormat="1"/>
    <row r="233" s="80" customFormat="1"/>
    <row r="234" s="80" customFormat="1"/>
    <row r="235" s="80" customFormat="1"/>
    <row r="236" s="80" customFormat="1"/>
    <row r="237" s="80" customFormat="1"/>
    <row r="238" s="80" customFormat="1"/>
    <row r="239" s="80" customFormat="1"/>
    <row r="240" s="80" customFormat="1"/>
    <row r="241" s="80" customFormat="1"/>
    <row r="242" s="80" customFormat="1"/>
    <row r="243" s="80" customFormat="1"/>
    <row r="244" s="80" customFormat="1"/>
    <row r="245" s="80" customFormat="1"/>
    <row r="246" s="80" customFormat="1"/>
    <row r="247" s="80" customFormat="1"/>
    <row r="248" s="80" customFormat="1"/>
    <row r="249" s="80" customFormat="1"/>
    <row r="250" s="80" customFormat="1"/>
    <row r="251" s="80" customFormat="1"/>
    <row r="252" s="80" customFormat="1"/>
    <row r="253" s="80" customFormat="1"/>
    <row r="254" s="80" customFormat="1"/>
    <row r="255" s="80" customFormat="1"/>
    <row r="256" s="80" customFormat="1"/>
    <row r="257" s="80" customFormat="1"/>
    <row r="258" s="80" customFormat="1"/>
    <row r="259" s="80" customFormat="1"/>
    <row r="260" s="80" customFormat="1"/>
    <row r="261" s="80" customFormat="1"/>
    <row r="262" s="80" customFormat="1"/>
    <row r="263" s="80" customFormat="1"/>
    <row r="264" s="80" customFormat="1"/>
    <row r="265" s="80" customFormat="1"/>
    <row r="266" s="80" customFormat="1"/>
    <row r="267" s="80" customFormat="1"/>
    <row r="268" s="80" customFormat="1"/>
    <row r="269" s="80" customFormat="1"/>
    <row r="270" s="80" customFormat="1"/>
    <row r="271" s="80" customFormat="1"/>
    <row r="272" s="80" customFormat="1"/>
    <row r="273" s="80" customFormat="1"/>
    <row r="274" s="80" customFormat="1"/>
    <row r="275" s="80" customFormat="1"/>
    <row r="276" s="80" customFormat="1"/>
    <row r="277" s="80" customFormat="1"/>
    <row r="278" s="80" customFormat="1"/>
    <row r="279" s="80" customFormat="1"/>
    <row r="280" s="80" customFormat="1"/>
    <row r="281" s="80" customFormat="1"/>
    <row r="282" s="80" customFormat="1"/>
    <row r="283" s="80" customFormat="1"/>
    <row r="284" s="80" customFormat="1"/>
    <row r="285" s="80" customFormat="1"/>
    <row r="286" s="80" customFormat="1"/>
    <row r="287" s="80" customFormat="1"/>
    <row r="288" s="80" customFormat="1"/>
    <row r="289" s="80" customFormat="1"/>
    <row r="290" s="80" customFormat="1"/>
    <row r="291" s="80" customFormat="1"/>
    <row r="292" s="80" customFormat="1"/>
    <row r="293" s="80" customFormat="1"/>
    <row r="294" s="80" customFormat="1"/>
    <row r="295" s="80" customFormat="1"/>
    <row r="296" s="80" customFormat="1"/>
    <row r="297" s="80" customFormat="1"/>
    <row r="298" s="80" customFormat="1"/>
    <row r="299" s="80" customFormat="1"/>
    <row r="300" s="80" customFormat="1"/>
    <row r="301" s="80" customFormat="1"/>
    <row r="302" s="80" customFormat="1"/>
    <row r="303" s="80" customFormat="1"/>
    <row r="304" s="80" customFormat="1"/>
    <row r="305" s="80" customFormat="1"/>
    <row r="306" s="80" customFormat="1"/>
    <row r="307" s="80" customFormat="1"/>
    <row r="308" s="80" customFormat="1"/>
    <row r="309" s="80" customFormat="1"/>
    <row r="310" s="80" customFormat="1"/>
    <row r="311" s="80" customFormat="1"/>
    <row r="312" s="80" customFormat="1"/>
    <row r="313" s="80" customFormat="1"/>
    <row r="314" s="80" customFormat="1"/>
    <row r="315" s="80" customFormat="1"/>
    <row r="316" s="80" customFormat="1"/>
    <row r="317" s="80" customFormat="1"/>
    <row r="318" s="80" customFormat="1"/>
    <row r="319" s="80" customFormat="1"/>
    <row r="320" s="80" customFormat="1"/>
    <row r="321" s="80" customFormat="1"/>
    <row r="322" s="80" customFormat="1"/>
    <row r="323" s="80" customFormat="1"/>
    <row r="324" s="80" customFormat="1"/>
    <row r="325" s="80" customFormat="1"/>
    <row r="326" s="80" customFormat="1"/>
    <row r="327" s="80" customFormat="1"/>
    <row r="328" s="80" customFormat="1"/>
    <row r="329" s="80" customFormat="1"/>
    <row r="330" s="80" customFormat="1"/>
    <row r="331" s="80" customFormat="1"/>
    <row r="332" s="80" customFormat="1"/>
    <row r="333" s="80" customFormat="1"/>
    <row r="334" s="80" customFormat="1"/>
    <row r="335" s="80" customFormat="1"/>
    <row r="336" s="80" customFormat="1"/>
    <row r="337" s="80" customFormat="1"/>
    <row r="338" s="80" customFormat="1"/>
    <row r="339" s="80" customFormat="1"/>
    <row r="340" s="80" customFormat="1"/>
    <row r="341" s="80" customFormat="1"/>
    <row r="342" s="80" customFormat="1"/>
    <row r="343" s="80" customFormat="1"/>
    <row r="344" s="80" customFormat="1"/>
    <row r="345" s="80" customFormat="1"/>
    <row r="346" s="80" customFormat="1"/>
    <row r="347" s="80" customFormat="1"/>
    <row r="348" s="80" customFormat="1"/>
    <row r="349" s="80" customFormat="1"/>
    <row r="350" s="80" customFormat="1"/>
    <row r="351" s="80" customFormat="1"/>
    <row r="352" s="80" customFormat="1"/>
    <row r="353" s="80" customFormat="1"/>
    <row r="354" s="80" customFormat="1"/>
    <row r="355" s="80" customFormat="1"/>
    <row r="356" s="80" customFormat="1"/>
    <row r="357" s="80" customFormat="1"/>
    <row r="358" s="80" customFormat="1"/>
    <row r="359" s="80" customFormat="1"/>
    <row r="360" s="80" customFormat="1"/>
    <row r="361" s="80" customFormat="1"/>
    <row r="362" s="80" customFormat="1"/>
    <row r="363" s="80" customFormat="1"/>
    <row r="364" s="80" customFormat="1"/>
    <row r="365" s="80" customFormat="1"/>
    <row r="366" s="80" customFormat="1"/>
    <row r="367" s="80" customFormat="1"/>
    <row r="368" s="80" customFormat="1"/>
    <row r="369" s="80" customFormat="1"/>
    <row r="370" s="80" customFormat="1"/>
    <row r="371" s="80" customFormat="1"/>
    <row r="372" s="80" customFormat="1"/>
    <row r="373" s="80" customFormat="1"/>
    <row r="374" s="80" customFormat="1"/>
    <row r="375" s="80" customFormat="1"/>
    <row r="376" s="80" customFormat="1"/>
    <row r="377" s="80" customFormat="1"/>
    <row r="378" s="80" customFormat="1"/>
    <row r="379" s="80" customFormat="1"/>
    <row r="380" s="80" customFormat="1"/>
    <row r="381" s="80" customFormat="1"/>
    <row r="382" s="80" customFormat="1"/>
    <row r="383" s="80" customFormat="1"/>
    <row r="384" s="80" customFormat="1"/>
    <row r="385" s="80" customFormat="1"/>
    <row r="386" s="80" customFormat="1"/>
    <row r="387" s="80" customFormat="1"/>
    <row r="388" s="80" customFormat="1"/>
    <row r="389" s="80" customFormat="1"/>
    <row r="390" s="80" customFormat="1"/>
    <row r="391" s="80" customFormat="1"/>
    <row r="392" s="80" customFormat="1"/>
    <row r="393" s="80" customFormat="1"/>
    <row r="394" s="80" customFormat="1"/>
    <row r="395" s="80" customFormat="1"/>
    <row r="396" s="80" customFormat="1"/>
    <row r="397" s="80" customFormat="1"/>
    <row r="398" s="80" customFormat="1"/>
    <row r="399" s="80" customFormat="1"/>
    <row r="400" s="80" customFormat="1"/>
    <row r="401" s="80" customFormat="1"/>
    <row r="402" s="80" customFormat="1"/>
    <row r="403" s="80" customFormat="1"/>
    <row r="404" s="80" customFormat="1"/>
    <row r="405" s="80" customFormat="1"/>
    <row r="406" s="80" customFormat="1"/>
    <row r="407" s="80" customFormat="1"/>
    <row r="408" s="80" customFormat="1"/>
    <row r="409" s="80" customFormat="1"/>
    <row r="410" s="80" customFormat="1"/>
    <row r="411" s="80" customFormat="1"/>
    <row r="412" s="80" customFormat="1"/>
    <row r="413" s="80" customFormat="1"/>
    <row r="414" s="80" customFormat="1"/>
    <row r="415" s="80" customFormat="1"/>
    <row r="416" s="80" customFormat="1"/>
    <row r="417" s="80" customFormat="1"/>
    <row r="418" s="80" customFormat="1"/>
    <row r="419" s="80" customFormat="1"/>
    <row r="420" s="80" customFormat="1"/>
    <row r="421" s="80" customFormat="1"/>
    <row r="422" s="80" customFormat="1"/>
    <row r="423" s="80" customFormat="1"/>
    <row r="424" s="80" customFormat="1"/>
    <row r="425" s="80" customFormat="1"/>
    <row r="426" s="80" customFormat="1"/>
    <row r="427" s="80" customFormat="1"/>
    <row r="428" s="80" customFormat="1"/>
    <row r="429" s="80" customFormat="1"/>
    <row r="430" s="80" customFormat="1"/>
    <row r="431" s="80" customFormat="1"/>
    <row r="432" s="80" customFormat="1"/>
    <row r="433" s="80" customFormat="1"/>
    <row r="434" s="80" customFormat="1"/>
    <row r="435" s="80" customFormat="1"/>
    <row r="436" s="80" customFormat="1"/>
    <row r="437" s="80" customFormat="1"/>
    <row r="438" s="80" customFormat="1"/>
    <row r="439" s="80" customFormat="1"/>
    <row r="440" s="80" customFormat="1"/>
    <row r="441" s="80" customFormat="1"/>
    <row r="442" s="80" customFormat="1"/>
    <row r="443" s="80" customFormat="1"/>
    <row r="444" s="80" customFormat="1"/>
    <row r="445" s="80" customFormat="1"/>
    <row r="446" s="80" customFormat="1"/>
    <row r="447" s="80" customFormat="1"/>
    <row r="448" s="80" customFormat="1"/>
    <row r="449" s="80" customFormat="1"/>
    <row r="450" s="80" customFormat="1"/>
    <row r="451" s="80" customFormat="1"/>
    <row r="452" s="80" customFormat="1"/>
    <row r="453" s="80" customFormat="1"/>
    <row r="454" s="80" customFormat="1"/>
    <row r="455" s="80" customFormat="1"/>
    <row r="456" s="80" customFormat="1"/>
    <row r="457" s="80" customFormat="1"/>
    <row r="458" s="80" customFormat="1"/>
    <row r="459" s="80" customFormat="1"/>
    <row r="460" s="80" customFormat="1"/>
    <row r="461" s="80" customFormat="1"/>
    <row r="462" s="80" customFormat="1"/>
    <row r="463" s="80" customFormat="1"/>
    <row r="464" s="80" customFormat="1"/>
    <row r="465" s="80" customFormat="1"/>
    <row r="466" s="80" customFormat="1"/>
    <row r="467" s="80" customFormat="1"/>
    <row r="468" s="80" customFormat="1"/>
    <row r="469" s="80" customFormat="1"/>
    <row r="470" s="80" customFormat="1"/>
    <row r="471" s="80" customFormat="1"/>
    <row r="472" s="80" customFormat="1"/>
    <row r="473" s="80" customFormat="1"/>
    <row r="474" s="80" customFormat="1"/>
    <row r="475" s="80" customFormat="1"/>
    <row r="476" s="80" customFormat="1"/>
    <row r="477" s="80" customFormat="1"/>
    <row r="478" s="80" customFormat="1"/>
    <row r="479" s="80" customFormat="1"/>
    <row r="480" s="80" customFormat="1"/>
    <row r="481" s="80" customFormat="1"/>
    <row r="482" s="80" customFormat="1"/>
    <row r="483" s="80" customFormat="1"/>
    <row r="484" s="80" customFormat="1"/>
    <row r="485" s="80" customFormat="1"/>
    <row r="486" s="80" customFormat="1"/>
    <row r="487" s="80" customFormat="1"/>
    <row r="488" s="80" customFormat="1"/>
    <row r="489" s="80" customFormat="1"/>
    <row r="490" s="80" customFormat="1"/>
    <row r="491" s="80" customFormat="1"/>
    <row r="492" s="80" customFormat="1"/>
    <row r="493" s="80" customFormat="1"/>
    <row r="494" s="80" customFormat="1"/>
    <row r="495" s="80" customFormat="1"/>
    <row r="496" s="80" customFormat="1"/>
    <row r="497" s="80" customFormat="1"/>
    <row r="498" s="80" customFormat="1"/>
    <row r="499" s="80" customFormat="1"/>
    <row r="500" s="80" customFormat="1"/>
    <row r="501" s="80" customFormat="1"/>
    <row r="502" s="80" customFormat="1"/>
    <row r="503" s="80" customFormat="1"/>
    <row r="504" s="80" customFormat="1"/>
    <row r="505" s="80" customFormat="1"/>
    <row r="506" s="80" customFormat="1"/>
    <row r="507" s="80" customFormat="1"/>
    <row r="508" s="80" customFormat="1"/>
    <row r="509" s="80" customFormat="1"/>
    <row r="510" s="80" customFormat="1"/>
    <row r="511" s="80" customFormat="1"/>
    <row r="512" s="80" customFormat="1"/>
    <row r="513" s="80" customFormat="1"/>
    <row r="514" s="80" customFormat="1"/>
    <row r="515" s="80" customFormat="1"/>
    <row r="516" s="80" customFormat="1"/>
    <row r="517" s="80" customFormat="1"/>
    <row r="518" s="80" customFormat="1"/>
    <row r="519" s="80" customFormat="1"/>
    <row r="520" s="80" customFormat="1"/>
    <row r="521" s="80" customFormat="1"/>
    <row r="522" s="80" customFormat="1"/>
    <row r="523" s="80" customFormat="1"/>
    <row r="524" s="80" customFormat="1"/>
    <row r="525" s="80" customFormat="1"/>
    <row r="526" s="80" customFormat="1"/>
    <row r="527" s="80" customFormat="1"/>
    <row r="528" s="80" customFormat="1"/>
    <row r="529" s="80" customFormat="1"/>
    <row r="530" s="80" customFormat="1"/>
    <row r="531" s="80" customFormat="1"/>
    <row r="532" s="80" customFormat="1"/>
    <row r="533" s="80" customFormat="1"/>
    <row r="534" s="80" customFormat="1"/>
    <row r="535" s="80" customFormat="1"/>
    <row r="536" s="80" customFormat="1"/>
    <row r="537" s="80" customFormat="1"/>
    <row r="538" s="80" customFormat="1"/>
    <row r="539" s="80" customFormat="1"/>
    <row r="540" s="80" customFormat="1"/>
    <row r="541" s="80" customFormat="1"/>
    <row r="542" s="80" customFormat="1"/>
    <row r="543" s="80" customFormat="1"/>
    <row r="544" s="80" customFormat="1"/>
    <row r="545" s="80" customFormat="1"/>
    <row r="546" s="80" customFormat="1"/>
    <row r="547" s="80" customFormat="1"/>
    <row r="548" s="80" customFormat="1"/>
    <row r="549" s="80" customFormat="1"/>
    <row r="550" s="80" customFormat="1"/>
    <row r="551" s="80" customFormat="1"/>
    <row r="552" s="80" customFormat="1"/>
    <row r="553" s="80" customFormat="1"/>
    <row r="554" s="80" customFormat="1"/>
    <row r="555" s="80" customFormat="1"/>
    <row r="556" s="80" customFormat="1"/>
    <row r="557" s="80" customFormat="1"/>
    <row r="558" s="80" customFormat="1"/>
    <row r="559" s="80" customFormat="1"/>
    <row r="560" s="80" customFormat="1"/>
    <row r="561" s="80" customFormat="1"/>
    <row r="562" s="80" customFormat="1"/>
    <row r="563" s="80" customFormat="1"/>
    <row r="564" s="80" customFormat="1"/>
    <row r="565" s="80" customFormat="1"/>
    <row r="566" s="80" customFormat="1"/>
    <row r="567" s="80" customFormat="1"/>
    <row r="568" s="80" customFormat="1"/>
    <row r="569" s="80" customFormat="1"/>
    <row r="570" s="80" customFormat="1"/>
    <row r="571" s="80" customFormat="1"/>
    <row r="572" s="80" customFormat="1"/>
    <row r="573" s="80" customFormat="1"/>
    <row r="574" s="80" customFormat="1"/>
    <row r="575" s="80" customFormat="1"/>
    <row r="576" s="80" customFormat="1"/>
    <row r="577" s="80" customFormat="1"/>
    <row r="578" s="80" customFormat="1"/>
    <row r="579" s="80" customFormat="1"/>
    <row r="580" s="80" customFormat="1"/>
    <row r="581" s="80" customFormat="1"/>
    <row r="582" s="80" customFormat="1"/>
    <row r="583" s="80" customFormat="1"/>
    <row r="584" s="80" customFormat="1"/>
    <row r="585" s="80" customFormat="1"/>
    <row r="586" s="80" customFormat="1"/>
    <row r="587" s="80" customFormat="1"/>
    <row r="588" s="80" customFormat="1"/>
    <row r="589" s="80" customFormat="1"/>
    <row r="590" s="80" customFormat="1"/>
    <row r="591" s="80" customFormat="1"/>
    <row r="592" s="80" customFormat="1"/>
    <row r="593" s="80" customFormat="1"/>
    <row r="594" s="80" customFormat="1"/>
    <row r="595" s="80" customFormat="1"/>
    <row r="596" s="80" customFormat="1"/>
    <row r="597" s="80" customFormat="1"/>
    <row r="598" s="80" customFormat="1"/>
    <row r="599" s="80" customFormat="1"/>
    <row r="600" s="80" customFormat="1"/>
    <row r="601" s="80" customFormat="1"/>
    <row r="602" s="80" customFormat="1"/>
    <row r="603" s="80" customFormat="1"/>
    <row r="604" s="80" customFormat="1"/>
    <row r="605" s="80" customFormat="1"/>
    <row r="606" s="80" customFormat="1"/>
    <row r="607" s="80" customFormat="1"/>
    <row r="608" s="80" customFormat="1"/>
    <row r="609" s="80" customFormat="1"/>
    <row r="610" s="80" customFormat="1"/>
    <row r="611" s="80" customFormat="1"/>
    <row r="612" s="80" customFormat="1"/>
    <row r="613" s="80" customFormat="1"/>
    <row r="614" s="80" customFormat="1"/>
    <row r="615" s="80" customFormat="1"/>
    <row r="616" s="80" customFormat="1"/>
    <row r="617" s="80" customFormat="1"/>
    <row r="618" s="80" customFormat="1"/>
    <row r="619" s="80" customFormat="1"/>
    <row r="620" s="80" customFormat="1"/>
    <row r="621" s="80" customFormat="1"/>
    <row r="622" s="80" customFormat="1"/>
    <row r="623" s="80" customFormat="1"/>
    <row r="624" s="80" customFormat="1"/>
    <row r="625" s="80" customFormat="1"/>
    <row r="626" s="80" customFormat="1"/>
    <row r="627" s="80" customFormat="1"/>
    <row r="628" s="80" customFormat="1"/>
    <row r="629" s="80" customFormat="1"/>
    <row r="630" s="80" customFormat="1"/>
    <row r="631" s="80" customFormat="1"/>
    <row r="632" s="80" customFormat="1"/>
    <row r="633" s="80" customFormat="1"/>
    <row r="634" s="80" customFormat="1"/>
    <row r="635" s="80" customFormat="1"/>
    <row r="636" s="80" customFormat="1"/>
    <row r="637" s="80" customFormat="1"/>
    <row r="638" s="80" customFormat="1"/>
    <row r="639" s="80" customFormat="1"/>
    <row r="640" s="80" customFormat="1"/>
    <row r="641" s="80" customFormat="1"/>
    <row r="642" s="80" customFormat="1"/>
    <row r="643" s="80" customFormat="1"/>
    <row r="644" s="80" customFormat="1"/>
    <row r="645" s="80" customFormat="1"/>
    <row r="646" s="80" customFormat="1"/>
    <row r="647" s="80" customFormat="1"/>
    <row r="648" s="80" customFormat="1"/>
    <row r="649" s="80" customFormat="1"/>
    <row r="650" s="80" customFormat="1"/>
    <row r="651" s="80" customFormat="1"/>
    <row r="652" s="80" customFormat="1"/>
    <row r="653" s="80" customFormat="1"/>
    <row r="654" s="80" customFormat="1"/>
    <row r="655" s="80" customFormat="1"/>
    <row r="656" s="80" customFormat="1"/>
    <row r="657" s="80" customFormat="1"/>
    <row r="658" s="80" customFormat="1"/>
    <row r="659" s="80" customFormat="1"/>
    <row r="660" s="80" customFormat="1"/>
    <row r="661" s="80" customFormat="1"/>
    <row r="662" s="80" customFormat="1"/>
    <row r="663" s="80" customFormat="1"/>
    <row r="664" s="80" customFormat="1"/>
    <row r="665" s="80" customFormat="1"/>
    <row r="666" s="80" customFormat="1"/>
    <row r="667" s="80" customFormat="1"/>
    <row r="668" s="80" customFormat="1"/>
    <row r="669" s="80" customFormat="1"/>
    <row r="670" s="80" customFormat="1"/>
    <row r="671" s="80" customFormat="1"/>
    <row r="672" s="80" customFormat="1"/>
    <row r="673" s="80" customFormat="1"/>
    <row r="674" s="80" customFormat="1"/>
    <row r="675" s="80" customFormat="1"/>
    <row r="676" s="80" customFormat="1"/>
    <row r="677" s="80" customFormat="1"/>
    <row r="678" s="80" customFormat="1"/>
    <row r="679" s="80" customFormat="1"/>
    <row r="680" s="80" customFormat="1"/>
    <row r="681" s="80" customFormat="1"/>
    <row r="682" s="80" customFormat="1"/>
    <row r="683" s="80" customFormat="1"/>
    <row r="684" s="80" customFormat="1"/>
    <row r="685" s="80" customFormat="1"/>
    <row r="686" s="80" customFormat="1"/>
    <row r="687" s="80" customFormat="1"/>
    <row r="688" s="80" customFormat="1"/>
    <row r="689" s="80" customFormat="1"/>
    <row r="690" s="80" customFormat="1"/>
    <row r="691" s="80" customFormat="1"/>
    <row r="692" s="80" customFormat="1"/>
    <row r="693" s="80" customFormat="1"/>
    <row r="694" s="80" customFormat="1"/>
    <row r="695" s="80" customFormat="1"/>
    <row r="696" s="80" customFormat="1"/>
    <row r="697" s="80" customFormat="1"/>
    <row r="698" s="80" customFormat="1"/>
    <row r="699" s="80" customFormat="1"/>
    <row r="700" s="80" customFormat="1"/>
    <row r="701" s="80" customFormat="1"/>
    <row r="702" s="80" customFormat="1"/>
    <row r="703" s="80" customFormat="1"/>
    <row r="704" s="80" customFormat="1"/>
    <row r="705" s="80" customFormat="1"/>
    <row r="706" s="80" customFormat="1"/>
    <row r="707" s="80" customFormat="1"/>
    <row r="708" s="80" customFormat="1"/>
    <row r="709" s="80" customFormat="1"/>
    <row r="710" s="80" customFormat="1"/>
    <row r="711" s="80" customFormat="1"/>
    <row r="712" s="80" customFormat="1"/>
    <row r="713" s="80" customFormat="1"/>
    <row r="714" s="80" customFormat="1"/>
    <row r="715" s="80" customFormat="1"/>
    <row r="716" s="80" customFormat="1"/>
    <row r="717" s="80" customFormat="1"/>
    <row r="718" s="80" customFormat="1"/>
    <row r="719" s="80" customFormat="1"/>
    <row r="720" s="80" customFormat="1"/>
    <row r="721" s="80" customFormat="1"/>
    <row r="722" s="80" customFormat="1"/>
    <row r="723" s="80" customFormat="1"/>
    <row r="724" s="80" customFormat="1"/>
    <row r="725" s="80" customFormat="1"/>
    <row r="726" s="80" customFormat="1"/>
    <row r="727" s="80" customFormat="1"/>
    <row r="728" s="80" customFormat="1"/>
    <row r="729" s="80" customFormat="1"/>
    <row r="730" s="80" customFormat="1"/>
    <row r="731" s="80" customFormat="1"/>
    <row r="732" s="80" customFormat="1"/>
    <row r="733" s="80" customFormat="1"/>
    <row r="734" s="80" customFormat="1"/>
    <row r="735" s="80" customFormat="1"/>
    <row r="736" s="80" customFormat="1"/>
    <row r="737" s="80" customFormat="1"/>
    <row r="738" s="80" customFormat="1"/>
    <row r="739" s="80" customFormat="1"/>
    <row r="740" s="80" customFormat="1"/>
    <row r="741" s="80" customFormat="1"/>
    <row r="742" s="80" customFormat="1"/>
    <row r="743" s="80" customFormat="1"/>
    <row r="744" s="80" customFormat="1"/>
    <row r="745" s="80" customFormat="1"/>
    <row r="746" s="80" customFormat="1"/>
    <row r="747" s="80" customFormat="1"/>
    <row r="748" s="80" customFormat="1"/>
    <row r="749" s="80" customFormat="1"/>
    <row r="750" s="80" customFormat="1"/>
    <row r="751" s="80" customFormat="1"/>
    <row r="752" s="80" customFormat="1"/>
    <row r="753" s="80" customFormat="1"/>
    <row r="754" s="80" customFormat="1"/>
    <row r="755" s="80" customFormat="1"/>
    <row r="756" s="80" customFormat="1"/>
    <row r="757" s="80" customFormat="1"/>
    <row r="758" s="80" customFormat="1"/>
    <row r="759" s="80" customFormat="1"/>
    <row r="760" s="80" customFormat="1"/>
    <row r="761" s="80" customFormat="1"/>
    <row r="762" s="80" customFormat="1"/>
    <row r="763" s="80" customFormat="1"/>
    <row r="764" s="80" customFormat="1"/>
    <row r="765" s="80" customFormat="1"/>
    <row r="766" s="80" customFormat="1"/>
    <row r="767" s="80" customFormat="1"/>
    <row r="768" s="80" customFormat="1"/>
    <row r="769" s="80" customFormat="1"/>
    <row r="770" s="80" customFormat="1"/>
    <row r="771" s="80" customFormat="1"/>
    <row r="772" s="80" customFormat="1"/>
    <row r="773" s="80" customFormat="1"/>
    <row r="774" s="80" customFormat="1"/>
    <row r="775" s="80" customFormat="1"/>
    <row r="776" s="80" customFormat="1"/>
    <row r="777" s="80" customFormat="1"/>
    <row r="778" s="80" customFormat="1"/>
    <row r="779" s="80" customFormat="1"/>
    <row r="780" s="80" customFormat="1"/>
    <row r="781" s="80" customFormat="1"/>
    <row r="782" s="80" customFormat="1"/>
    <row r="783" s="80" customFormat="1"/>
    <row r="784" s="80" customFormat="1"/>
    <row r="785" s="80" customFormat="1"/>
    <row r="786" s="80" customFormat="1"/>
    <row r="787" s="80" customFormat="1"/>
    <row r="788" s="80" customFormat="1"/>
    <row r="789" s="80" customFormat="1"/>
    <row r="790" s="80" customFormat="1"/>
    <row r="791" s="80" customFormat="1"/>
    <row r="792" s="80" customFormat="1"/>
    <row r="793" s="80" customFormat="1"/>
    <row r="794" s="80" customFormat="1"/>
    <row r="795" s="80" customFormat="1"/>
    <row r="796" s="80" customFormat="1"/>
    <row r="797" s="80" customFormat="1"/>
    <row r="798" s="80" customFormat="1"/>
    <row r="799" s="80" customFormat="1"/>
    <row r="800" s="80" customFormat="1"/>
    <row r="801" s="80" customFormat="1"/>
    <row r="802" s="80" customFormat="1"/>
    <row r="803" s="80" customFormat="1"/>
    <row r="804" s="80" customFormat="1"/>
    <row r="805" s="80" customFormat="1"/>
    <row r="806" s="80" customFormat="1"/>
    <row r="807" s="80" customFormat="1"/>
    <row r="808" s="80" customFormat="1"/>
    <row r="809" s="80" customFormat="1"/>
    <row r="810" s="80" customFormat="1"/>
    <row r="811" s="80" customFormat="1"/>
    <row r="812" s="80" customFormat="1"/>
    <row r="813" s="80" customFormat="1"/>
    <row r="814" s="80" customFormat="1"/>
    <row r="815" s="80" customFormat="1"/>
    <row r="816" s="80" customFormat="1"/>
    <row r="817" s="80" customFormat="1"/>
    <row r="818" s="80" customFormat="1"/>
    <row r="819" s="80" customFormat="1"/>
    <row r="820" s="80" customFormat="1"/>
    <row r="821" s="80" customFormat="1"/>
    <row r="822" s="80" customFormat="1"/>
    <row r="823" s="80" customFormat="1"/>
    <row r="824" s="80" customFormat="1"/>
    <row r="825" s="80" customFormat="1"/>
    <row r="826" s="80" customFormat="1"/>
    <row r="827" s="80" customFormat="1"/>
    <row r="828" s="80" customFormat="1"/>
    <row r="829" s="80" customFormat="1"/>
    <row r="830" s="80" customFormat="1"/>
    <row r="831" s="80" customFormat="1"/>
    <row r="832" s="80" customFormat="1"/>
    <row r="833" s="80" customFormat="1"/>
    <row r="834" s="80" customFormat="1"/>
    <row r="835" s="80" customFormat="1"/>
    <row r="836" s="80" customFormat="1"/>
    <row r="837" s="80" customFormat="1"/>
    <row r="838" s="80" customFormat="1"/>
    <row r="839" s="80" customFormat="1"/>
    <row r="840" s="80" customFormat="1"/>
    <row r="841" s="80" customFormat="1"/>
    <row r="842" s="80" customFormat="1"/>
    <row r="843" s="80" customFormat="1"/>
    <row r="844" s="80" customFormat="1"/>
    <row r="845" s="80" customFormat="1"/>
    <row r="846" s="80" customFormat="1"/>
    <row r="847" s="80" customFormat="1"/>
    <row r="848" s="80" customFormat="1"/>
    <row r="849" s="80" customFormat="1"/>
    <row r="850" s="80" customFormat="1"/>
    <row r="851" s="80" customFormat="1"/>
    <row r="852" s="80" customFormat="1"/>
    <row r="853" s="80" customFormat="1"/>
    <row r="854" s="80" customFormat="1"/>
    <row r="855" s="80" customFormat="1"/>
    <row r="856" s="80" customFormat="1"/>
    <row r="857" s="80" customFormat="1"/>
    <row r="858" s="80" customFormat="1"/>
    <row r="859" s="80" customFormat="1"/>
    <row r="860" s="80" customFormat="1"/>
    <row r="861" s="80" customFormat="1"/>
    <row r="862" s="80" customFormat="1"/>
    <row r="863" s="80" customFormat="1"/>
    <row r="864" s="80" customFormat="1"/>
    <row r="865" s="80" customFormat="1"/>
    <row r="866" s="80" customFormat="1"/>
    <row r="867" s="80" customFormat="1"/>
    <row r="868" s="80" customFormat="1"/>
    <row r="869" s="80" customFormat="1"/>
    <row r="870" s="80" customFormat="1"/>
    <row r="871" s="80" customFormat="1"/>
    <row r="872" s="80" customFormat="1"/>
    <row r="873" s="80" customFormat="1"/>
    <row r="874" s="80" customFormat="1"/>
    <row r="875" s="80" customFormat="1"/>
    <row r="876" s="80" customFormat="1"/>
    <row r="877" s="80" customFormat="1"/>
    <row r="878" s="80" customFormat="1"/>
    <row r="879" s="80" customFormat="1"/>
    <row r="880" s="80" customFormat="1"/>
    <row r="881" s="80" customFormat="1"/>
    <row r="882" s="80" customFormat="1"/>
    <row r="883" s="80" customFormat="1"/>
    <row r="884" s="80" customFormat="1"/>
    <row r="885" s="80" customFormat="1"/>
    <row r="886" s="80" customFormat="1"/>
    <row r="887" s="80" customFormat="1"/>
    <row r="888" s="80" customFormat="1"/>
    <row r="889" s="80" customFormat="1"/>
    <row r="890" s="80" customFormat="1"/>
    <row r="891" s="80" customFormat="1"/>
    <row r="892" s="80" customFormat="1"/>
    <row r="893" s="80" customFormat="1"/>
    <row r="894" s="80" customFormat="1"/>
    <row r="895" s="80" customFormat="1"/>
    <row r="896" s="80" customFormat="1"/>
    <row r="897" s="80" customFormat="1"/>
    <row r="898" s="80" customFormat="1"/>
    <row r="899" s="80" customFormat="1"/>
    <row r="900" s="80" customFormat="1"/>
    <row r="901" s="80" customFormat="1"/>
    <row r="902" s="80" customFormat="1"/>
    <row r="903" s="80" customFormat="1"/>
    <row r="904" s="80" customFormat="1"/>
    <row r="905" s="80" customFormat="1"/>
    <row r="906" s="80" customFormat="1"/>
    <row r="907" s="80" customFormat="1"/>
    <row r="908" s="80" customFormat="1"/>
    <row r="909" s="80" customFormat="1"/>
    <row r="910" s="80" customFormat="1"/>
    <row r="911" s="80" customFormat="1"/>
    <row r="912" s="80" customFormat="1"/>
    <row r="913" s="80" customFormat="1"/>
    <row r="914" s="80" customFormat="1"/>
    <row r="915" s="80" customFormat="1"/>
    <row r="916" s="80" customFormat="1"/>
    <row r="917" s="80" customFormat="1"/>
    <row r="918" s="80" customFormat="1"/>
    <row r="919" s="80" customFormat="1"/>
    <row r="920" s="80" customFormat="1"/>
    <row r="921" s="80" customFormat="1"/>
    <row r="922" s="80" customFormat="1"/>
    <row r="923" s="80" customFormat="1"/>
    <row r="924" s="80" customFormat="1"/>
    <row r="925" s="80" customFormat="1"/>
    <row r="926" s="80" customFormat="1"/>
    <row r="927" s="80" customFormat="1"/>
    <row r="928" s="80" customFormat="1"/>
    <row r="929" s="80" customFormat="1"/>
    <row r="930" s="80" customFormat="1"/>
    <row r="931" s="80" customFormat="1"/>
    <row r="932" s="80" customFormat="1"/>
    <row r="933" s="80" customFormat="1"/>
    <row r="934" s="80" customFormat="1"/>
    <row r="935" s="80" customFormat="1"/>
    <row r="936" s="80" customFormat="1"/>
    <row r="937" s="80" customFormat="1"/>
    <row r="938" s="80" customFormat="1"/>
    <row r="939" s="80" customFormat="1"/>
    <row r="940" s="80" customFormat="1"/>
    <row r="941" s="80" customFormat="1"/>
    <row r="942" s="80" customFormat="1"/>
    <row r="943" s="80" customFormat="1"/>
    <row r="944" s="80" customFormat="1"/>
    <row r="945" s="80" customFormat="1"/>
    <row r="946" s="80" customFormat="1"/>
    <row r="947" s="80" customFormat="1"/>
    <row r="948" s="80" customFormat="1"/>
    <row r="949" s="80" customFormat="1"/>
    <row r="950" s="80" customFormat="1"/>
    <row r="951" s="80" customFormat="1"/>
    <row r="952" s="80" customFormat="1"/>
    <row r="953" s="80" customFormat="1"/>
    <row r="954" s="80" customFormat="1"/>
    <row r="955" s="80" customFormat="1"/>
    <row r="956" s="80" customFormat="1"/>
    <row r="957" s="80" customFormat="1"/>
    <row r="958" s="80" customFormat="1"/>
    <row r="959" s="80" customFormat="1"/>
    <row r="960" s="80" customFormat="1"/>
    <row r="961" s="80" customFormat="1"/>
    <row r="962" s="80" customFormat="1"/>
    <row r="963" s="80" customFormat="1"/>
    <row r="964" s="80" customFormat="1"/>
    <row r="965" s="80" customFormat="1"/>
    <row r="966" s="80" customFormat="1"/>
    <row r="967" s="80" customFormat="1"/>
    <row r="968" s="80" customFormat="1"/>
    <row r="969" s="80" customFormat="1"/>
    <row r="970" s="80" customFormat="1"/>
    <row r="971" s="80" customFormat="1"/>
    <row r="972" s="80" customFormat="1"/>
    <row r="973" s="80" customFormat="1"/>
    <row r="974" s="80" customFormat="1"/>
    <row r="975" s="80" customFormat="1"/>
    <row r="976" s="80" customFormat="1"/>
    <row r="977" s="80" customFormat="1"/>
    <row r="978" s="80" customFormat="1"/>
    <row r="979" s="80" customFormat="1"/>
    <row r="980" s="80" customFormat="1"/>
    <row r="981" s="80" customFormat="1"/>
    <row r="982" s="80" customFormat="1"/>
    <row r="983" s="80" customFormat="1"/>
    <row r="984" s="80" customFormat="1"/>
    <row r="985" s="80" customFormat="1"/>
    <row r="986" s="80" customFormat="1"/>
    <row r="987" s="80" customFormat="1"/>
    <row r="988" s="80" customFormat="1"/>
    <row r="989" s="80" customFormat="1"/>
    <row r="990" s="80" customFormat="1"/>
    <row r="991" s="80" customFormat="1"/>
    <row r="992" s="80" customFormat="1"/>
    <row r="993" s="80" customFormat="1"/>
    <row r="994" s="80" customFormat="1"/>
    <row r="995" s="80" customFormat="1"/>
    <row r="996" s="80" customFormat="1"/>
    <row r="997" s="80" customFormat="1"/>
    <row r="998" s="80" customFormat="1"/>
    <row r="999" s="80" customFormat="1"/>
    <row r="1000" s="80" customFormat="1"/>
    <row r="1001" s="80" customFormat="1"/>
    <row r="1002" s="80" customFormat="1"/>
    <row r="1003" s="80" customFormat="1"/>
    <row r="1004" s="80" customFormat="1"/>
    <row r="1005" s="80" customFormat="1"/>
    <row r="1006" s="80" customFormat="1"/>
    <row r="1007" s="80" customFormat="1"/>
    <row r="1008" s="80" customFormat="1"/>
    <row r="1009" s="80" customFormat="1"/>
    <row r="1010" s="80" customFormat="1"/>
    <row r="1011" s="80" customFormat="1"/>
    <row r="1012" s="80" customFormat="1"/>
    <row r="1013" s="80" customFormat="1"/>
    <row r="1014" s="80" customFormat="1"/>
    <row r="1015" s="80" customFormat="1"/>
    <row r="1016" s="80" customFormat="1"/>
    <row r="1017" s="80" customFormat="1"/>
    <row r="1018" s="80" customFormat="1"/>
    <row r="1019" s="80" customFormat="1"/>
    <row r="1020" s="80" customFormat="1"/>
    <row r="1021" s="80" customFormat="1"/>
    <row r="1022" s="80" customFormat="1"/>
    <row r="1023" s="80" customFormat="1"/>
    <row r="1024" s="80" customFormat="1"/>
    <row r="1025" s="80" customFormat="1"/>
    <row r="1026" s="80" customFormat="1"/>
    <row r="1027" s="80" customFormat="1"/>
    <row r="1028" s="80" customFormat="1"/>
    <row r="1029" s="80" customFormat="1"/>
    <row r="1030" s="80" customFormat="1"/>
    <row r="1031" s="80" customFormat="1"/>
    <row r="1032" s="80" customFormat="1"/>
    <row r="1033" s="80" customFormat="1"/>
    <row r="1034" s="80" customFormat="1"/>
    <row r="1035" s="80" customFormat="1"/>
    <row r="1036" s="80" customFormat="1"/>
    <row r="1037" s="80" customFormat="1"/>
    <row r="1038" s="80" customFormat="1"/>
    <row r="1039" s="80" customFormat="1"/>
    <row r="1040" s="80" customFormat="1"/>
    <row r="1041" s="80" customFormat="1"/>
    <row r="1042" s="80" customFormat="1"/>
    <row r="1043" s="80" customFormat="1"/>
    <row r="1044" s="80" customFormat="1"/>
    <row r="1045" s="80" customFormat="1"/>
    <row r="1046" s="80" customFormat="1"/>
    <row r="1047" s="80" customFormat="1"/>
    <row r="1048" s="80" customFormat="1"/>
    <row r="1049" s="80" customFormat="1"/>
    <row r="1050" s="80" customFormat="1"/>
    <row r="1051" s="80" customFormat="1"/>
    <row r="1052" s="80" customFormat="1"/>
    <row r="1053" s="80" customFormat="1"/>
    <row r="1054" s="80" customFormat="1"/>
    <row r="1055" s="80" customFormat="1"/>
    <row r="1056" s="80" customFormat="1"/>
    <row r="1057" s="80" customFormat="1"/>
    <row r="1058" s="80" customFormat="1"/>
    <row r="1059" s="80" customFormat="1"/>
    <row r="1060" s="80" customFormat="1"/>
    <row r="1061" s="80" customFormat="1"/>
    <row r="1062" s="80" customFormat="1"/>
    <row r="1063" s="80" customFormat="1"/>
    <row r="1064" s="80" customFormat="1"/>
    <row r="1065" s="80" customFormat="1"/>
    <row r="1066" s="80" customFormat="1"/>
    <row r="1067" s="80" customFormat="1"/>
    <row r="1068" s="80" customFormat="1"/>
    <row r="1069" s="80" customFormat="1"/>
    <row r="1070" s="80" customFormat="1"/>
    <row r="1071" s="80" customFormat="1"/>
    <row r="1072" s="80" customFormat="1"/>
    <row r="1073" s="80" customFormat="1"/>
    <row r="1074" s="80" customFormat="1"/>
    <row r="1075" s="80" customFormat="1"/>
    <row r="1076" s="80" customFormat="1"/>
    <row r="1077" s="80" customFormat="1"/>
    <row r="1078" s="80" customFormat="1"/>
    <row r="1079" s="80" customFormat="1"/>
    <row r="1080" s="80" customFormat="1"/>
    <row r="1081" s="80" customFormat="1"/>
    <row r="1082" s="80" customFormat="1"/>
    <row r="1083" s="80" customFormat="1"/>
    <row r="1084" s="80" customFormat="1"/>
    <row r="1085" s="80" customFormat="1"/>
    <row r="1086" s="80" customFormat="1"/>
    <row r="1087" s="80" customFormat="1"/>
    <row r="1088" s="80" customFormat="1"/>
    <row r="1089" s="80" customFormat="1"/>
    <row r="1090" s="80" customFormat="1"/>
    <row r="1091" s="80" customFormat="1"/>
    <row r="1092" s="80" customFormat="1"/>
    <row r="1093" s="80" customFormat="1"/>
    <row r="1094" s="80" customFormat="1"/>
    <row r="1095" s="80" customFormat="1"/>
    <row r="1096" s="80" customFormat="1"/>
    <row r="1097" s="80" customFormat="1"/>
    <row r="1098" s="80" customFormat="1"/>
    <row r="1099" s="80" customFormat="1"/>
    <row r="1100" s="80" customFormat="1"/>
    <row r="1101" s="80" customFormat="1"/>
    <row r="1102" s="80" customFormat="1"/>
    <row r="1103" s="80" customFormat="1"/>
    <row r="1104" s="80" customFormat="1"/>
    <row r="1105" s="80" customFormat="1"/>
    <row r="1106" s="80" customFormat="1"/>
    <row r="1107" s="80" customFormat="1"/>
    <row r="1108" s="80" customFormat="1"/>
    <row r="1109" s="80" customFormat="1"/>
    <row r="1110" s="80" customFormat="1"/>
    <row r="1111" s="80" customFormat="1"/>
    <row r="1112" s="80" customFormat="1"/>
    <row r="1113" s="80" customFormat="1"/>
    <row r="1114" s="80" customFormat="1"/>
    <row r="1115" s="80" customFormat="1"/>
    <row r="1116" s="80" customFormat="1"/>
    <row r="1117" s="80" customFormat="1"/>
    <row r="1118" s="80" customFormat="1"/>
    <row r="1119" s="80" customFormat="1"/>
    <row r="1120" s="80" customFormat="1"/>
    <row r="1121" s="80" customFormat="1"/>
    <row r="1122" s="80" customFormat="1"/>
    <row r="1123" s="80" customFormat="1"/>
    <row r="1124" s="80" customFormat="1"/>
    <row r="1125" s="80" customFormat="1"/>
    <row r="1126" s="80" customFormat="1"/>
    <row r="1127" s="80" customFormat="1"/>
    <row r="1128" s="80" customFormat="1"/>
    <row r="1129" s="80" customFormat="1"/>
    <row r="1130" s="80" customFormat="1"/>
    <row r="1131" s="80" customFormat="1"/>
    <row r="1132" s="80" customFormat="1"/>
    <row r="1133" s="80" customFormat="1"/>
    <row r="1134" s="80" customFormat="1"/>
    <row r="1135" s="80" customFormat="1"/>
    <row r="1136" s="80" customFormat="1"/>
    <row r="1137" s="80" customFormat="1"/>
    <row r="1138" s="80" customFormat="1"/>
    <row r="1139" s="80" customFormat="1"/>
    <row r="1140" s="80" customFormat="1"/>
    <row r="1141" s="80" customFormat="1"/>
    <row r="1142" s="80" customFormat="1"/>
    <row r="1143" s="80" customFormat="1"/>
    <row r="1144" s="80" customFormat="1"/>
    <row r="1145" s="80" customFormat="1"/>
    <row r="1146" s="80" customFormat="1"/>
    <row r="1147" s="80" customFormat="1"/>
    <row r="1148" s="80" customFormat="1"/>
    <row r="1149" s="80" customFormat="1"/>
    <row r="1150" s="80" customFormat="1"/>
    <row r="1151" s="80" customFormat="1"/>
    <row r="1152" s="80" customFormat="1"/>
    <row r="1153" s="80" customFormat="1"/>
    <row r="1154" s="80" customFormat="1"/>
    <row r="1155" s="80" customFormat="1"/>
    <row r="1156" s="80" customFormat="1"/>
    <row r="1157" s="80" customFormat="1"/>
    <row r="1158" s="80" customFormat="1"/>
    <row r="1159" s="80" customFormat="1"/>
    <row r="1160" s="80" customFormat="1"/>
    <row r="1161" s="80" customFormat="1"/>
    <row r="1162" s="80" customFormat="1"/>
    <row r="1163" s="80" customFormat="1"/>
    <row r="1164" s="80" customFormat="1"/>
    <row r="1165" s="80" customFormat="1"/>
    <row r="1166" s="80" customFormat="1"/>
    <row r="1167" s="80" customFormat="1"/>
    <row r="1168" s="80" customFormat="1"/>
    <row r="1169" s="80" customFormat="1"/>
    <row r="1170" s="80" customFormat="1"/>
    <row r="1171" s="80" customFormat="1"/>
    <row r="1172" s="80" customFormat="1"/>
    <row r="1173" s="80" customFormat="1"/>
    <row r="1174" s="80" customFormat="1"/>
    <row r="1175" s="80" customFormat="1"/>
    <row r="1176" s="80" customFormat="1"/>
    <row r="1177" s="80" customFormat="1"/>
    <row r="1178" s="80" customFormat="1"/>
    <row r="1179" s="80" customFormat="1"/>
    <row r="1180" s="80" customFormat="1"/>
    <row r="1181" s="80" customFormat="1"/>
    <row r="1182" s="80" customFormat="1"/>
    <row r="1183" s="80" customFormat="1"/>
    <row r="1184" s="80" customFormat="1"/>
    <row r="1185" s="80" customFormat="1"/>
    <row r="1186" s="80" customFormat="1"/>
    <row r="1187" s="80" customFormat="1"/>
    <row r="1188" s="80" customFormat="1"/>
    <row r="1189" s="80" customFormat="1"/>
    <row r="1190" s="80" customFormat="1"/>
    <row r="1191" s="80" customFormat="1"/>
    <row r="1192" s="80" customFormat="1"/>
    <row r="1193" s="80" customFormat="1"/>
    <row r="1194" s="80" customFormat="1"/>
    <row r="1195" s="80" customFormat="1"/>
    <row r="1196" s="80" customFormat="1"/>
    <row r="1197" s="80" customFormat="1"/>
    <row r="1198" s="80" customFormat="1"/>
    <row r="1199" s="80" customFormat="1"/>
    <row r="1200" s="80" customFormat="1"/>
    <row r="1201" s="80" customFormat="1"/>
    <row r="1202" s="80" customFormat="1"/>
    <row r="1203" s="80" customFormat="1"/>
    <row r="1204" s="80" customFormat="1"/>
    <row r="1205" s="80" customFormat="1"/>
    <row r="1206" s="80" customFormat="1"/>
    <row r="1207" s="80" customFormat="1"/>
    <row r="1208" s="80" customFormat="1"/>
    <row r="1209" s="80" customFormat="1"/>
    <row r="1210" s="80" customFormat="1"/>
    <row r="1211" s="80" customFormat="1"/>
    <row r="1212" s="80" customFormat="1"/>
    <row r="1213" s="80" customFormat="1"/>
    <row r="1214" s="80" customFormat="1"/>
    <row r="1215" s="80" customFormat="1"/>
    <row r="1216" s="80" customFormat="1"/>
    <row r="1217" s="80" customFormat="1"/>
    <row r="1218" s="80" customFormat="1"/>
    <row r="1219" s="80" customFormat="1"/>
    <row r="1220" s="80" customFormat="1"/>
    <row r="1221" s="80" customFormat="1"/>
    <row r="1222" s="80" customFormat="1"/>
    <row r="1223" s="80" customFormat="1"/>
    <row r="1224" s="80" customFormat="1"/>
    <row r="1225" s="80" customFormat="1"/>
    <row r="1226" s="80" customFormat="1"/>
    <row r="1227" s="80" customFormat="1"/>
    <row r="1228" s="80" customFormat="1"/>
    <row r="1229" s="80" customFormat="1"/>
    <row r="1230" s="80" customFormat="1"/>
    <row r="1231" s="80" customFormat="1"/>
    <row r="1232" s="80" customFormat="1"/>
    <row r="1233" s="80" customFormat="1"/>
    <row r="1234" s="80" customFormat="1"/>
    <row r="1235" s="80" customFormat="1"/>
    <row r="1236" s="80" customFormat="1"/>
    <row r="1237" s="80" customFormat="1"/>
    <row r="1238" s="80" customFormat="1"/>
    <row r="1239" s="80" customFormat="1"/>
    <row r="1240" s="80" customFormat="1"/>
    <row r="1241" s="80" customFormat="1"/>
    <row r="1242" s="80" customFormat="1"/>
    <row r="1243" s="80" customFormat="1"/>
    <row r="1244" s="80" customFormat="1"/>
    <row r="1245" s="80" customFormat="1"/>
    <row r="1246" s="80" customFormat="1"/>
    <row r="1247" s="80" customFormat="1"/>
    <row r="1248" s="80" customFormat="1"/>
    <row r="1249" s="80" customFormat="1"/>
    <row r="1250" s="80" customFormat="1"/>
    <row r="1251" s="80" customFormat="1"/>
    <row r="1252" s="80" customFormat="1"/>
    <row r="1253" s="80" customFormat="1"/>
    <row r="1254" s="80" customFormat="1"/>
    <row r="1255" s="80" customFormat="1"/>
    <row r="1256" s="80" customFormat="1"/>
    <row r="1257" s="80" customFormat="1"/>
    <row r="1258" s="80" customFormat="1"/>
    <row r="1259" s="80" customFormat="1"/>
    <row r="1260" s="80" customFormat="1"/>
    <row r="1261" s="80" customFormat="1"/>
    <row r="1262" s="80" customFormat="1"/>
    <row r="1263" s="80" customFormat="1"/>
    <row r="1264" s="80" customFormat="1"/>
    <row r="1265" s="80" customFormat="1"/>
    <row r="1266" s="80" customFormat="1"/>
    <row r="1267" s="80" customFormat="1"/>
    <row r="1268" s="80" customFormat="1"/>
    <row r="1269" s="80" customFormat="1"/>
    <row r="1270" s="80" customFormat="1"/>
    <row r="1271" s="80" customFormat="1"/>
    <row r="1272" s="80" customFormat="1"/>
    <row r="1273" s="80" customFormat="1"/>
    <row r="1274" s="80" customFormat="1"/>
    <row r="1275" s="80" customFormat="1"/>
    <row r="1276" s="80" customFormat="1"/>
    <row r="1277" s="80" customFormat="1"/>
    <row r="1278" s="80" customFormat="1"/>
    <row r="1279" s="80" customFormat="1"/>
    <row r="1280" s="80" customFormat="1"/>
    <row r="1281" s="80" customFormat="1"/>
    <row r="1282" s="80" customFormat="1"/>
    <row r="1283" s="80" customFormat="1"/>
    <row r="1284" s="80" customFormat="1"/>
    <row r="1285" s="80" customFormat="1"/>
    <row r="1286" s="80" customFormat="1"/>
    <row r="1287" s="80" customFormat="1"/>
    <row r="1288" s="80" customFormat="1"/>
    <row r="1289" s="80" customFormat="1"/>
    <row r="1290" s="80" customFormat="1"/>
    <row r="1291" s="80" customFormat="1"/>
    <row r="1292" s="80" customFormat="1"/>
    <row r="1293" s="80" customFormat="1"/>
    <row r="1294" s="80" customFormat="1"/>
    <row r="1295" s="80" customFormat="1"/>
    <row r="1296" s="80" customFormat="1"/>
    <row r="1297" s="80" customFormat="1"/>
    <row r="1298" s="80" customFormat="1"/>
    <row r="1299" s="80" customFormat="1"/>
    <row r="1300" s="80" customFormat="1"/>
    <row r="1301" s="80" customFormat="1"/>
    <row r="1302" s="80" customFormat="1"/>
    <row r="1303" s="80" customFormat="1"/>
    <row r="1304" s="80" customFormat="1"/>
    <row r="1305" s="80" customFormat="1"/>
    <row r="1306" s="80" customFormat="1"/>
    <row r="1307" s="80" customFormat="1"/>
    <row r="1308" s="80" customFormat="1"/>
    <row r="1309" s="80" customFormat="1"/>
    <row r="1310" s="80" customFormat="1"/>
    <row r="1311" s="80" customFormat="1"/>
    <row r="1312" s="80" customFormat="1"/>
    <row r="1313" s="80" customFormat="1"/>
    <row r="1314" s="80" customFormat="1"/>
    <row r="1315" s="80" customFormat="1"/>
    <row r="1316" s="80" customFormat="1"/>
    <row r="1317" s="80" customFormat="1"/>
    <row r="1318" s="80" customFormat="1"/>
    <row r="1319" s="80" customFormat="1"/>
    <row r="1320" s="80" customFormat="1"/>
    <row r="1321" s="80" customFormat="1"/>
    <row r="1322" s="80" customFormat="1"/>
    <row r="1323" s="80" customFormat="1"/>
    <row r="1324" s="80" customFormat="1"/>
    <row r="1325" s="80" customFormat="1"/>
    <row r="1326" s="80" customFormat="1"/>
    <row r="1327" s="80" customFormat="1"/>
    <row r="1328" s="80" customFormat="1"/>
    <row r="1329" s="80" customFormat="1"/>
    <row r="1330" s="80" customFormat="1"/>
    <row r="1331" s="80" customFormat="1"/>
    <row r="1332" s="80" customFormat="1"/>
    <row r="1333" s="80" customFormat="1"/>
    <row r="1334" s="80" customFormat="1"/>
    <row r="1335" s="80" customFormat="1"/>
    <row r="1336" s="80" customFormat="1"/>
    <row r="1337" s="80" customFormat="1"/>
    <row r="1338" s="80" customFormat="1"/>
    <row r="1339" s="80" customFormat="1"/>
    <row r="1340" s="80" customFormat="1"/>
    <row r="1341" s="80" customFormat="1"/>
    <row r="1342" s="80" customFormat="1"/>
    <row r="1343" s="80" customFormat="1"/>
    <row r="1344" s="80" customFormat="1"/>
    <row r="1345" s="80" customFormat="1"/>
    <row r="1346" s="80" customFormat="1"/>
    <row r="1347" s="80" customFormat="1"/>
    <row r="1348" s="80" customFormat="1"/>
    <row r="1349" s="80" customFormat="1"/>
    <row r="1350" s="80" customFormat="1"/>
    <row r="1351" s="80" customFormat="1"/>
    <row r="1352" s="80" customFormat="1"/>
    <row r="1353" s="80" customFormat="1"/>
    <row r="1354" s="80" customFormat="1"/>
    <row r="1355" s="80" customFormat="1"/>
    <row r="1356" s="80" customFormat="1"/>
    <row r="1357" s="80" customFormat="1"/>
    <row r="1358" s="80" customFormat="1"/>
    <row r="1359" s="80" customFormat="1"/>
    <row r="1360" s="80" customFormat="1"/>
    <row r="1361" s="80" customFormat="1"/>
    <row r="1362" s="80" customFormat="1"/>
    <row r="1363" s="80" customFormat="1"/>
    <row r="1364" s="80" customFormat="1"/>
    <row r="1365" s="80" customFormat="1"/>
    <row r="1366" s="80" customFormat="1"/>
    <row r="1367" s="80" customFormat="1"/>
    <row r="1368" s="80" customFormat="1"/>
    <row r="1369" s="80" customFormat="1"/>
    <row r="1370" s="80" customFormat="1"/>
    <row r="1371" s="80" customFormat="1"/>
    <row r="1372" s="80" customFormat="1"/>
    <row r="1373" s="80" customFormat="1"/>
    <row r="1374" s="80" customFormat="1"/>
    <row r="1375" s="80" customFormat="1"/>
    <row r="1376" s="80" customFormat="1"/>
    <row r="1377" s="80" customFormat="1"/>
    <row r="1378" s="80" customFormat="1"/>
    <row r="1379" s="80" customFormat="1"/>
    <row r="1380" s="80" customFormat="1"/>
    <row r="1381" s="80" customFormat="1"/>
    <row r="1382" s="80" customFormat="1"/>
    <row r="1383" s="80" customFormat="1"/>
    <row r="1384" s="80" customFormat="1"/>
    <row r="1385" s="80" customFormat="1"/>
    <row r="1386" s="80" customFormat="1"/>
    <row r="1387" s="80" customFormat="1"/>
    <row r="1388" s="80" customFormat="1"/>
    <row r="1389" s="80" customFormat="1"/>
    <row r="1390" s="80" customFormat="1"/>
    <row r="1391" s="80" customFormat="1"/>
    <row r="1392" s="80" customFormat="1"/>
    <row r="1393" s="80" customFormat="1"/>
    <row r="1394" s="80" customFormat="1"/>
    <row r="1395" s="80" customFormat="1"/>
    <row r="1396" s="80" customFormat="1"/>
    <row r="1397" s="80" customFormat="1"/>
    <row r="1398" s="80" customFormat="1"/>
    <row r="1399" s="80" customFormat="1"/>
    <row r="1400" s="80" customFormat="1"/>
    <row r="1401" s="80" customFormat="1"/>
    <row r="1402" s="80" customFormat="1"/>
    <row r="1403" s="80" customFormat="1"/>
    <row r="1404" s="80" customFormat="1"/>
    <row r="1405" s="80" customFormat="1"/>
    <row r="1406" s="80" customFormat="1"/>
    <row r="1407" s="80" customFormat="1"/>
    <row r="1408" s="80" customFormat="1"/>
    <row r="1409" s="80" customFormat="1"/>
    <row r="1410" s="80" customFormat="1"/>
    <row r="1411" s="80" customFormat="1"/>
    <row r="1412" s="80" customFormat="1"/>
    <row r="1413" s="80" customFormat="1"/>
    <row r="1414" s="80" customFormat="1"/>
    <row r="1415" s="80" customFormat="1"/>
    <row r="1416" s="80" customFormat="1"/>
    <row r="1417" s="80" customFormat="1"/>
    <row r="1418" s="80" customFormat="1"/>
    <row r="1419" s="80" customFormat="1"/>
    <row r="1420" s="80" customFormat="1"/>
    <row r="1421" s="80" customFormat="1"/>
    <row r="1422" s="80" customFormat="1"/>
    <row r="1423" s="80" customFormat="1"/>
    <row r="1424" s="80" customFormat="1"/>
    <row r="1425" s="80" customFormat="1"/>
    <row r="1426" s="80" customFormat="1"/>
    <row r="1427" s="80" customFormat="1"/>
    <row r="1428" s="80" customFormat="1"/>
    <row r="1429" s="80" customFormat="1"/>
    <row r="1430" s="80" customFormat="1"/>
    <row r="1431" s="80" customFormat="1"/>
    <row r="1432" s="80" customFormat="1"/>
    <row r="1433" s="80" customFormat="1"/>
    <row r="1434" s="80" customFormat="1"/>
    <row r="1435" s="80" customFormat="1"/>
    <row r="1436" s="80" customFormat="1"/>
    <row r="1437" s="80" customFormat="1"/>
    <row r="1438" s="80" customFormat="1"/>
    <row r="1439" s="80" customFormat="1"/>
    <row r="1440" s="80" customFormat="1"/>
    <row r="1441" s="80" customFormat="1"/>
    <row r="1442" s="80" customFormat="1"/>
    <row r="1443" s="80" customFormat="1"/>
    <row r="1444" s="80" customFormat="1"/>
    <row r="1445" s="80" customFormat="1"/>
    <row r="1446" s="80" customFormat="1"/>
    <row r="1447" s="80" customFormat="1"/>
    <row r="1448" s="80" customFormat="1"/>
    <row r="1449" s="80" customFormat="1"/>
    <row r="1450" s="80" customFormat="1"/>
    <row r="1451" s="80" customFormat="1"/>
    <row r="1452" s="80" customFormat="1"/>
    <row r="1453" s="80" customFormat="1"/>
    <row r="1454" s="80" customFormat="1"/>
    <row r="1455" s="80" customFormat="1"/>
    <row r="1456" s="80" customFormat="1"/>
    <row r="1457" s="80" customFormat="1"/>
    <row r="1458" s="80" customFormat="1"/>
    <row r="1459" s="80" customFormat="1"/>
    <row r="1460" s="80" customFormat="1"/>
    <row r="1461" s="80" customFormat="1"/>
    <row r="1462" s="80" customFormat="1"/>
    <row r="1463" s="80" customFormat="1"/>
    <row r="1464" s="80" customFormat="1"/>
    <row r="1465" s="80" customFormat="1"/>
    <row r="1466" s="80" customFormat="1"/>
    <row r="1467" s="80" customFormat="1"/>
    <row r="1468" s="80" customFormat="1"/>
    <row r="1469" s="80" customFormat="1"/>
    <row r="1470" s="80" customFormat="1"/>
    <row r="1471" s="80" customFormat="1"/>
    <row r="1472" s="80" customFormat="1"/>
    <row r="1473" s="80" customFormat="1"/>
    <row r="1474" s="80" customFormat="1"/>
    <row r="1475" s="80" customFormat="1"/>
    <row r="1476" s="80" customFormat="1"/>
    <row r="1477" s="80" customFormat="1"/>
    <row r="1478" s="80" customFormat="1"/>
    <row r="1479" s="80" customFormat="1"/>
    <row r="1480" s="80" customFormat="1"/>
    <row r="1481" s="80" customFormat="1"/>
    <row r="1482" s="80" customFormat="1"/>
    <row r="1483" s="80" customFormat="1"/>
    <row r="1484" s="80" customFormat="1"/>
    <row r="1485" s="80" customFormat="1"/>
    <row r="1486" s="80" customFormat="1"/>
    <row r="1487" s="80" customFormat="1"/>
    <row r="1488" s="80" customFormat="1"/>
    <row r="1489" s="80" customFormat="1"/>
    <row r="1490" s="80" customFormat="1"/>
    <row r="1491" s="80" customFormat="1"/>
    <row r="1492" s="80" customFormat="1"/>
    <row r="1493" s="80" customFormat="1"/>
    <row r="1494" s="80" customFormat="1"/>
    <row r="1495" s="80" customFormat="1"/>
    <row r="1496" s="80" customFormat="1"/>
    <row r="1497" s="80" customFormat="1"/>
    <row r="1498" s="80" customFormat="1"/>
    <row r="1499" s="80" customFormat="1"/>
    <row r="1500" s="80" customFormat="1"/>
    <row r="1501" s="80" customFormat="1"/>
    <row r="1502" s="80" customFormat="1"/>
    <row r="1503" s="80" customFormat="1"/>
    <row r="1504" s="80" customFormat="1"/>
    <row r="1505" s="80" customFormat="1"/>
    <row r="1506" s="80" customFormat="1"/>
    <row r="1507" s="80" customFormat="1"/>
    <row r="1508" s="80" customFormat="1"/>
    <row r="1509" s="80" customFormat="1"/>
    <row r="1510" s="80" customFormat="1"/>
    <row r="1511" s="80" customFormat="1"/>
    <row r="1512" s="80" customFormat="1"/>
    <row r="1513" s="80" customFormat="1"/>
    <row r="1514" s="80" customFormat="1"/>
    <row r="1515" s="80" customFormat="1"/>
    <row r="1516" s="80" customFormat="1"/>
    <row r="1517" s="80" customFormat="1"/>
    <row r="1518" s="80" customFormat="1"/>
    <row r="1519" s="80" customFormat="1"/>
    <row r="1520" s="80" customFormat="1"/>
    <row r="1521" s="80" customFormat="1"/>
    <row r="1522" s="80" customFormat="1"/>
    <row r="1523" s="80" customFormat="1"/>
    <row r="1524" s="80" customFormat="1"/>
    <row r="1525" s="80" customFormat="1"/>
    <row r="1526" s="80" customFormat="1"/>
    <row r="1527" s="80" customFormat="1"/>
    <row r="1528" s="80" customFormat="1"/>
    <row r="1529" s="80" customFormat="1"/>
    <row r="1530" s="80" customFormat="1"/>
    <row r="1531" s="80" customFormat="1"/>
    <row r="1532" s="80" customFormat="1"/>
    <row r="1533" s="80" customFormat="1"/>
    <row r="1534" s="80" customFormat="1"/>
    <row r="1535" s="80" customFormat="1"/>
    <row r="1536" s="80" customFormat="1"/>
    <row r="1537" s="80" customFormat="1"/>
    <row r="1538" s="80" customFormat="1"/>
    <row r="1539" s="80" customFormat="1"/>
    <row r="1540" s="80" customFormat="1"/>
    <row r="1541" s="80" customFormat="1"/>
    <row r="1542" s="80" customFormat="1"/>
    <row r="1543" s="80" customFormat="1"/>
    <row r="1544" s="80" customFormat="1"/>
    <row r="1545" s="80" customFormat="1"/>
    <row r="1546" s="80" customFormat="1"/>
    <row r="1547" s="80" customFormat="1"/>
    <row r="1548" s="80" customFormat="1"/>
    <row r="1549" s="80" customFormat="1"/>
    <row r="1550" s="80" customFormat="1"/>
    <row r="1551" s="80" customFormat="1"/>
    <row r="1552" s="80" customFormat="1"/>
    <row r="1553" s="80" customFormat="1"/>
    <row r="1554" s="80" customFormat="1"/>
    <row r="1555" s="80" customFormat="1"/>
    <row r="1556" s="80" customFormat="1"/>
    <row r="1557" s="80" customFormat="1"/>
    <row r="1558" s="80" customFormat="1"/>
    <row r="1559" s="80" customFormat="1"/>
    <row r="1560" s="80" customFormat="1"/>
    <row r="1561" s="80" customFormat="1"/>
    <row r="1562" s="80" customFormat="1"/>
  </sheetData>
  <mergeCells count="7">
    <mergeCell ref="Q1:S1"/>
    <mergeCell ref="T1:T3"/>
    <mergeCell ref="A20:B20"/>
    <mergeCell ref="A1:B3"/>
    <mergeCell ref="C1:G1"/>
    <mergeCell ref="I1:M1"/>
    <mergeCell ref="N1:P1"/>
  </mergeCells>
  <pageMargins left="0.7" right="0.7" top="0.75" bottom="0.75" header="0.3" footer="0.3"/>
  <pageSetup paperSize="9" scale="3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6" workbookViewId="0">
      <selection activeCell="E9" sqref="E9:E22"/>
    </sheetView>
  </sheetViews>
  <sheetFormatPr defaultRowHeight="14.4"/>
  <cols>
    <col min="1" max="1" width="34.33203125" customWidth="1"/>
    <col min="7" max="7" width="30.88671875" customWidth="1"/>
  </cols>
  <sheetData>
    <row r="1" spans="1:10">
      <c r="A1" s="843" t="s">
        <v>823</v>
      </c>
      <c r="B1" s="843"/>
      <c r="C1" s="843"/>
      <c r="D1" s="843"/>
      <c r="E1" s="843"/>
      <c r="F1" s="843"/>
      <c r="G1" s="843"/>
      <c r="H1" s="463"/>
      <c r="I1" s="430"/>
      <c r="J1" s="430"/>
    </row>
    <row r="2" spans="1:10">
      <c r="A2" s="464"/>
      <c r="B2" s="430"/>
      <c r="C2" s="464"/>
      <c r="D2" s="464"/>
      <c r="E2" s="464"/>
      <c r="F2" s="464"/>
      <c r="G2" s="465"/>
      <c r="H2" s="465"/>
      <c r="I2" s="430"/>
      <c r="J2" s="430"/>
    </row>
    <row r="3" spans="1:10" ht="33.6" customHeight="1">
      <c r="A3" s="843" t="s">
        <v>900</v>
      </c>
      <c r="B3" s="843"/>
      <c r="C3" s="843"/>
      <c r="D3" s="843"/>
      <c r="E3" s="843"/>
      <c r="F3" s="843"/>
      <c r="G3" s="843"/>
      <c r="H3" s="466"/>
      <c r="I3" s="430"/>
      <c r="J3" s="430"/>
    </row>
    <row r="4" spans="1:10">
      <c r="A4" s="467"/>
      <c r="B4" s="460"/>
      <c r="C4" s="467"/>
      <c r="D4" s="467"/>
      <c r="E4" s="467"/>
      <c r="F4" s="467"/>
      <c r="G4" s="467"/>
      <c r="H4" s="467"/>
      <c r="I4" s="430"/>
      <c r="J4" s="430"/>
    </row>
    <row r="5" spans="1:10">
      <c r="A5" s="844" t="s">
        <v>825</v>
      </c>
      <c r="B5" s="844"/>
      <c r="C5" s="845"/>
      <c r="D5" s="846"/>
      <c r="E5" s="846"/>
      <c r="F5" s="846" t="s">
        <v>826</v>
      </c>
      <c r="G5" s="846"/>
      <c r="H5" s="423"/>
      <c r="I5" s="430"/>
      <c r="J5" s="430"/>
    </row>
    <row r="6" spans="1:10">
      <c r="A6" s="847"/>
      <c r="B6" s="848" t="s">
        <v>827</v>
      </c>
      <c r="C6" s="850" t="s">
        <v>828</v>
      </c>
      <c r="D6" s="850" t="s">
        <v>829</v>
      </c>
      <c r="E6" s="850"/>
      <c r="F6" s="850"/>
      <c r="G6" s="851"/>
      <c r="H6" s="430"/>
      <c r="I6" s="430"/>
      <c r="J6" s="430"/>
    </row>
    <row r="7" spans="1:10" ht="30.6">
      <c r="A7" s="847"/>
      <c r="B7" s="849"/>
      <c r="C7" s="850"/>
      <c r="D7" s="419" t="s">
        <v>830</v>
      </c>
      <c r="E7" s="419" t="s">
        <v>831</v>
      </c>
      <c r="F7" s="419" t="s">
        <v>832</v>
      </c>
      <c r="G7" s="851"/>
      <c r="H7" s="430"/>
      <c r="I7" s="430"/>
      <c r="J7" s="430"/>
    </row>
    <row r="8" spans="1:10" ht="21.6">
      <c r="A8" s="422" t="s">
        <v>833</v>
      </c>
      <c r="B8" s="432"/>
      <c r="C8" s="436">
        <v>193186527</v>
      </c>
      <c r="D8" s="436">
        <v>136627439</v>
      </c>
      <c r="E8" s="436">
        <v>33460041</v>
      </c>
      <c r="F8" s="436">
        <v>23099046</v>
      </c>
      <c r="G8" s="422" t="s">
        <v>821</v>
      </c>
      <c r="H8" s="430"/>
      <c r="I8" s="430"/>
      <c r="J8" s="430"/>
    </row>
    <row r="9" spans="1:10" ht="21.6">
      <c r="A9" s="420" t="s">
        <v>901</v>
      </c>
      <c r="B9" s="427" t="s">
        <v>835</v>
      </c>
      <c r="C9" s="437">
        <v>192777441</v>
      </c>
      <c r="D9" s="437">
        <v>136627439</v>
      </c>
      <c r="E9" s="437">
        <v>33229661</v>
      </c>
      <c r="F9" s="437">
        <v>22920340</v>
      </c>
      <c r="G9" s="420" t="s">
        <v>385</v>
      </c>
      <c r="H9" s="420"/>
      <c r="I9" s="468"/>
      <c r="J9" s="468"/>
    </row>
    <row r="10" spans="1:10" ht="21.6">
      <c r="A10" s="420" t="s">
        <v>836</v>
      </c>
      <c r="B10" s="427">
        <v>86</v>
      </c>
      <c r="C10" s="437">
        <v>192768026</v>
      </c>
      <c r="D10" s="437">
        <v>136618024</v>
      </c>
      <c r="E10" s="437">
        <v>33229661</v>
      </c>
      <c r="F10" s="437">
        <v>22920340</v>
      </c>
      <c r="G10" s="420" t="s">
        <v>386</v>
      </c>
      <c r="H10" s="420"/>
      <c r="I10" s="468"/>
      <c r="J10" s="468"/>
    </row>
    <row r="11" spans="1:10">
      <c r="A11" s="421" t="s">
        <v>837</v>
      </c>
      <c r="B11" s="427"/>
      <c r="C11" s="438" t="s">
        <v>822</v>
      </c>
      <c r="D11" s="438" t="s">
        <v>822</v>
      </c>
      <c r="E11" s="438" t="s">
        <v>822</v>
      </c>
      <c r="F11" s="438" t="s">
        <v>822</v>
      </c>
      <c r="G11" s="421" t="s">
        <v>387</v>
      </c>
      <c r="H11" s="421"/>
      <c r="I11" s="468"/>
      <c r="J11" s="468"/>
    </row>
    <row r="12" spans="1:10">
      <c r="A12" s="422" t="s">
        <v>381</v>
      </c>
      <c r="B12" s="427" t="s">
        <v>838</v>
      </c>
      <c r="C12" s="437">
        <v>10944566</v>
      </c>
      <c r="D12" s="437">
        <v>8509510</v>
      </c>
      <c r="E12" s="437">
        <v>1369004</v>
      </c>
      <c r="F12" s="437">
        <v>1066052</v>
      </c>
      <c r="G12" s="422" t="s">
        <v>388</v>
      </c>
      <c r="H12" s="422"/>
      <c r="I12" s="468"/>
      <c r="J12" s="468"/>
    </row>
    <row r="13" spans="1:10" ht="21.6">
      <c r="A13" s="422" t="s">
        <v>839</v>
      </c>
      <c r="B13" s="427" t="s">
        <v>840</v>
      </c>
      <c r="C13" s="437">
        <v>2183648</v>
      </c>
      <c r="D13" s="437">
        <v>1879625</v>
      </c>
      <c r="E13" s="437">
        <v>300881</v>
      </c>
      <c r="F13" s="437">
        <v>3142</v>
      </c>
      <c r="G13" s="422" t="s">
        <v>389</v>
      </c>
      <c r="H13" s="422"/>
      <c r="I13" s="468"/>
      <c r="J13" s="468"/>
    </row>
    <row r="14" spans="1:10" ht="21.6">
      <c r="A14" s="422" t="s">
        <v>841</v>
      </c>
      <c r="B14" s="427" t="s">
        <v>842</v>
      </c>
      <c r="C14" s="437">
        <v>1527715</v>
      </c>
      <c r="D14" s="437">
        <v>1047487</v>
      </c>
      <c r="E14" s="437">
        <v>480228</v>
      </c>
      <c r="F14" s="439" t="s">
        <v>860</v>
      </c>
      <c r="G14" s="422" t="s">
        <v>390</v>
      </c>
      <c r="H14" s="422"/>
      <c r="I14" s="468"/>
      <c r="J14" s="468"/>
    </row>
    <row r="15" spans="1:10">
      <c r="A15" s="422" t="s">
        <v>843</v>
      </c>
      <c r="B15" s="427" t="s">
        <v>844</v>
      </c>
      <c r="C15" s="437">
        <v>1018674</v>
      </c>
      <c r="D15" s="437">
        <v>18811</v>
      </c>
      <c r="E15" s="437">
        <v>101110</v>
      </c>
      <c r="F15" s="437">
        <v>898753</v>
      </c>
      <c r="G15" s="422" t="s">
        <v>391</v>
      </c>
      <c r="H15" s="422"/>
      <c r="I15" s="468"/>
      <c r="J15" s="468"/>
    </row>
    <row r="16" spans="1:10">
      <c r="A16" s="422" t="s">
        <v>845</v>
      </c>
      <c r="B16" s="427" t="s">
        <v>846</v>
      </c>
      <c r="C16" s="437">
        <v>33501</v>
      </c>
      <c r="D16" s="437">
        <v>33044</v>
      </c>
      <c r="E16" s="437">
        <v>457</v>
      </c>
      <c r="F16" s="439" t="s">
        <v>860</v>
      </c>
      <c r="G16" s="422" t="s">
        <v>392</v>
      </c>
      <c r="H16" s="422"/>
      <c r="I16" s="468"/>
      <c r="J16" s="468"/>
    </row>
    <row r="17" spans="1:10" ht="21.6">
      <c r="A17" s="422" t="s">
        <v>847</v>
      </c>
      <c r="B17" s="427" t="s">
        <v>848</v>
      </c>
      <c r="C17" s="437">
        <v>227256</v>
      </c>
      <c r="D17" s="437">
        <v>202181</v>
      </c>
      <c r="E17" s="437">
        <v>25075</v>
      </c>
      <c r="F17" s="439" t="s">
        <v>860</v>
      </c>
      <c r="G17" s="422" t="s">
        <v>393</v>
      </c>
      <c r="H17" s="422"/>
      <c r="I17" s="468"/>
      <c r="J17" s="468"/>
    </row>
    <row r="18" spans="1:10">
      <c r="A18" s="422" t="s">
        <v>849</v>
      </c>
      <c r="B18" s="427" t="s">
        <v>850</v>
      </c>
      <c r="C18" s="437">
        <v>5953772</v>
      </c>
      <c r="D18" s="437">
        <v>5328362</v>
      </c>
      <c r="E18" s="437">
        <v>461253</v>
      </c>
      <c r="F18" s="437">
        <v>164157</v>
      </c>
      <c r="G18" s="422" t="s">
        <v>394</v>
      </c>
      <c r="H18" s="422"/>
      <c r="I18" s="468"/>
      <c r="J18" s="468"/>
    </row>
    <row r="19" spans="1:10" ht="21.6">
      <c r="A19" s="422" t="s">
        <v>851</v>
      </c>
      <c r="B19" s="427" t="s">
        <v>852</v>
      </c>
      <c r="C19" s="437">
        <v>163366635</v>
      </c>
      <c r="D19" s="437">
        <v>114773898</v>
      </c>
      <c r="E19" s="437">
        <v>28515416</v>
      </c>
      <c r="F19" s="437">
        <v>20077321</v>
      </c>
      <c r="G19" s="422" t="s">
        <v>395</v>
      </c>
      <c r="H19" s="422"/>
      <c r="I19" s="468"/>
      <c r="J19" s="468"/>
    </row>
    <row r="20" spans="1:10" ht="21.6">
      <c r="A20" s="422" t="s">
        <v>853</v>
      </c>
      <c r="B20" s="427" t="s">
        <v>854</v>
      </c>
      <c r="C20" s="437">
        <v>11710911</v>
      </c>
      <c r="D20" s="437">
        <v>8706405</v>
      </c>
      <c r="E20" s="437">
        <v>2015979</v>
      </c>
      <c r="F20" s="437">
        <v>988528</v>
      </c>
      <c r="G20" s="422" t="s">
        <v>396</v>
      </c>
      <c r="H20" s="422"/>
      <c r="I20" s="468"/>
      <c r="J20" s="468"/>
    </row>
    <row r="21" spans="1:10">
      <c r="A21" s="422" t="s">
        <v>855</v>
      </c>
      <c r="B21" s="427" t="s">
        <v>856</v>
      </c>
      <c r="C21" s="437">
        <v>1190084</v>
      </c>
      <c r="D21" s="437">
        <v>336721</v>
      </c>
      <c r="E21" s="437">
        <v>689848</v>
      </c>
      <c r="F21" s="437">
        <v>163514</v>
      </c>
      <c r="G21" s="422" t="s">
        <v>397</v>
      </c>
      <c r="H21" s="422"/>
      <c r="I21" s="468"/>
      <c r="J21" s="468"/>
    </row>
    <row r="22" spans="1:10" ht="21.6">
      <c r="A22" s="422" t="s">
        <v>857</v>
      </c>
      <c r="B22" s="427" t="s">
        <v>858</v>
      </c>
      <c r="C22" s="437">
        <v>5555830</v>
      </c>
      <c r="D22" s="437">
        <v>4291491</v>
      </c>
      <c r="E22" s="437">
        <v>639414</v>
      </c>
      <c r="F22" s="437">
        <v>624924</v>
      </c>
      <c r="G22" s="422" t="s">
        <v>398</v>
      </c>
      <c r="H22" s="422"/>
      <c r="I22" s="468"/>
      <c r="J22" s="468"/>
    </row>
    <row r="23" spans="1:10">
      <c r="A23" s="421" t="s">
        <v>837</v>
      </c>
      <c r="B23" s="427"/>
      <c r="C23" s="438" t="s">
        <v>822</v>
      </c>
      <c r="D23" s="438" t="s">
        <v>822</v>
      </c>
      <c r="E23" s="438" t="s">
        <v>822</v>
      </c>
      <c r="F23" s="438" t="s">
        <v>822</v>
      </c>
      <c r="G23" s="421" t="s">
        <v>387</v>
      </c>
      <c r="H23" s="421"/>
      <c r="I23" s="468"/>
      <c r="J23" s="468"/>
    </row>
    <row r="24" spans="1:10" ht="31.8">
      <c r="A24" s="420" t="s">
        <v>863</v>
      </c>
      <c r="B24" s="427">
        <v>88</v>
      </c>
      <c r="C24" s="437">
        <v>9415</v>
      </c>
      <c r="D24" s="437">
        <v>9415</v>
      </c>
      <c r="E24" s="439" t="s">
        <v>860</v>
      </c>
      <c r="F24" s="439" t="s">
        <v>860</v>
      </c>
      <c r="G24" s="420" t="s">
        <v>404</v>
      </c>
      <c r="H24" s="420"/>
      <c r="I24" s="468"/>
      <c r="J24" s="468"/>
    </row>
    <row r="25" spans="1:10">
      <c r="A25" s="421" t="s">
        <v>837</v>
      </c>
      <c r="B25" s="427"/>
      <c r="C25" s="438" t="s">
        <v>822</v>
      </c>
      <c r="D25" s="438" t="s">
        <v>822</v>
      </c>
      <c r="E25" s="438" t="s">
        <v>822</v>
      </c>
      <c r="F25" s="438" t="s">
        <v>822</v>
      </c>
      <c r="G25" s="421" t="s">
        <v>387</v>
      </c>
      <c r="H25" s="421"/>
      <c r="I25" s="468"/>
      <c r="J25" s="468"/>
    </row>
    <row r="26" spans="1:10" ht="21.6">
      <c r="A26" s="426" t="s">
        <v>902</v>
      </c>
      <c r="B26" s="429" t="s">
        <v>903</v>
      </c>
      <c r="C26" s="437">
        <v>9415</v>
      </c>
      <c r="D26" s="437">
        <v>9415</v>
      </c>
      <c r="E26" s="439" t="s">
        <v>860</v>
      </c>
      <c r="F26" s="439" t="s">
        <v>860</v>
      </c>
      <c r="G26" s="426" t="s">
        <v>405</v>
      </c>
      <c r="H26" s="422"/>
      <c r="I26" s="468"/>
      <c r="J26" s="468"/>
    </row>
    <row r="27" spans="1:10" ht="21.6">
      <c r="A27" s="422" t="s">
        <v>866</v>
      </c>
      <c r="B27" s="427"/>
      <c r="C27" s="437">
        <v>409086</v>
      </c>
      <c r="D27" s="439" t="s">
        <v>860</v>
      </c>
      <c r="E27" s="437">
        <v>230380</v>
      </c>
      <c r="F27" s="437">
        <v>178706</v>
      </c>
      <c r="G27" s="422" t="s">
        <v>867</v>
      </c>
      <c r="H27" s="430"/>
      <c r="I27" s="430"/>
      <c r="J27" s="430"/>
    </row>
    <row r="28" spans="1:10">
      <c r="A28" s="461" t="s">
        <v>904</v>
      </c>
      <c r="B28" s="429">
        <v>17</v>
      </c>
      <c r="C28" s="437">
        <v>470</v>
      </c>
      <c r="D28" s="439" t="s">
        <v>860</v>
      </c>
      <c r="E28" s="437">
        <v>470</v>
      </c>
      <c r="F28" s="439" t="s">
        <v>860</v>
      </c>
      <c r="G28" s="422" t="s">
        <v>905</v>
      </c>
      <c r="H28" s="430"/>
      <c r="I28" s="430"/>
      <c r="J28" s="430"/>
    </row>
    <row r="29" spans="1:10">
      <c r="A29" s="461" t="s">
        <v>906</v>
      </c>
      <c r="B29" s="429">
        <v>18</v>
      </c>
      <c r="C29" s="437">
        <v>8</v>
      </c>
      <c r="D29" s="439" t="s">
        <v>860</v>
      </c>
      <c r="E29" s="437">
        <v>8</v>
      </c>
      <c r="F29" s="439" t="s">
        <v>860</v>
      </c>
      <c r="G29" s="422" t="s">
        <v>907</v>
      </c>
      <c r="H29" s="430"/>
      <c r="I29" s="430"/>
      <c r="J29" s="430"/>
    </row>
    <row r="30" spans="1:10" ht="21.6">
      <c r="A30" s="461" t="s">
        <v>872</v>
      </c>
      <c r="B30" s="429">
        <v>36</v>
      </c>
      <c r="C30" s="437">
        <v>416</v>
      </c>
      <c r="D30" s="439" t="s">
        <v>860</v>
      </c>
      <c r="E30" s="439" t="s">
        <v>860</v>
      </c>
      <c r="F30" s="437">
        <v>416</v>
      </c>
      <c r="G30" s="422" t="s">
        <v>873</v>
      </c>
      <c r="H30" s="430"/>
      <c r="I30" s="430"/>
      <c r="J30" s="430"/>
    </row>
    <row r="31" spans="1:10" ht="21.6">
      <c r="A31" s="461" t="s">
        <v>908</v>
      </c>
      <c r="B31" s="429">
        <v>47</v>
      </c>
      <c r="C31" s="437">
        <v>168159</v>
      </c>
      <c r="D31" s="439" t="s">
        <v>860</v>
      </c>
      <c r="E31" s="437">
        <v>161989</v>
      </c>
      <c r="F31" s="437">
        <v>6170</v>
      </c>
      <c r="G31" s="422" t="s">
        <v>881</v>
      </c>
      <c r="H31" s="430"/>
      <c r="I31" s="430"/>
      <c r="J31" s="430"/>
    </row>
    <row r="32" spans="1:10">
      <c r="A32" s="461" t="s">
        <v>890</v>
      </c>
      <c r="B32" s="429">
        <v>68</v>
      </c>
      <c r="C32" s="437">
        <v>212369</v>
      </c>
      <c r="D32" s="439" t="s">
        <v>860</v>
      </c>
      <c r="E32" s="437">
        <v>67893</v>
      </c>
      <c r="F32" s="437">
        <v>144476</v>
      </c>
      <c r="G32" s="422" t="s">
        <v>909</v>
      </c>
      <c r="H32" s="430"/>
      <c r="I32" s="430"/>
      <c r="J32" s="430"/>
    </row>
    <row r="33" spans="1:10" ht="21.6">
      <c r="A33" s="461" t="s">
        <v>910</v>
      </c>
      <c r="B33" s="429">
        <v>74</v>
      </c>
      <c r="C33" s="437">
        <v>2125</v>
      </c>
      <c r="D33" s="439" t="s">
        <v>860</v>
      </c>
      <c r="E33" s="439" t="s">
        <v>860</v>
      </c>
      <c r="F33" s="437">
        <v>2125</v>
      </c>
      <c r="G33" s="422" t="s">
        <v>911</v>
      </c>
      <c r="H33" s="308"/>
      <c r="I33" s="308"/>
      <c r="J33" s="308"/>
    </row>
    <row r="34" spans="1:10">
      <c r="A34" s="461" t="s">
        <v>892</v>
      </c>
      <c r="B34" s="429">
        <v>77</v>
      </c>
      <c r="C34" s="437">
        <v>25519</v>
      </c>
      <c r="D34" s="439" t="s">
        <v>860</v>
      </c>
      <c r="E34" s="439" t="s">
        <v>860</v>
      </c>
      <c r="F34" s="437">
        <v>25519</v>
      </c>
      <c r="G34" s="422" t="s">
        <v>893</v>
      </c>
      <c r="H34" s="308"/>
      <c r="I34" s="308"/>
      <c r="J34" s="308"/>
    </row>
    <row r="35" spans="1:10" ht="21.6">
      <c r="A35" s="462" t="s">
        <v>912</v>
      </c>
      <c r="B35" s="428">
        <v>82</v>
      </c>
      <c r="C35" s="440">
        <v>20</v>
      </c>
      <c r="D35" s="441" t="s">
        <v>860</v>
      </c>
      <c r="E35" s="440">
        <v>20</v>
      </c>
      <c r="F35" s="441" t="s">
        <v>860</v>
      </c>
      <c r="G35" s="425" t="s">
        <v>913</v>
      </c>
      <c r="H35" s="308"/>
      <c r="I35" s="308"/>
      <c r="J35" s="308"/>
    </row>
  </sheetData>
  <mergeCells count="10">
    <mergeCell ref="A6:A7"/>
    <mergeCell ref="B6:B7"/>
    <mergeCell ref="C6:C7"/>
    <mergeCell ref="D6:F6"/>
    <mergeCell ref="G6:G7"/>
    <mergeCell ref="A1:G1"/>
    <mergeCell ref="A3:G3"/>
    <mergeCell ref="A5:C5"/>
    <mergeCell ref="D5:E5"/>
    <mergeCell ref="F5:G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E9" sqref="E9:E20"/>
    </sheetView>
  </sheetViews>
  <sheetFormatPr defaultRowHeight="14.4"/>
  <cols>
    <col min="1" max="1" width="36.88671875" customWidth="1"/>
    <col min="7" max="7" width="30.5546875" customWidth="1"/>
  </cols>
  <sheetData>
    <row r="1" spans="1:8">
      <c r="A1" s="843" t="s">
        <v>823</v>
      </c>
      <c r="B1" s="843"/>
      <c r="C1" s="843"/>
      <c r="D1" s="843"/>
      <c r="E1" s="843"/>
      <c r="F1" s="843"/>
      <c r="G1" s="843"/>
      <c r="H1" s="463"/>
    </row>
    <row r="2" spans="1:8">
      <c r="A2" s="464"/>
      <c r="B2" s="430"/>
      <c r="C2" s="464"/>
      <c r="D2" s="464"/>
      <c r="E2" s="464"/>
      <c r="F2" s="464"/>
      <c r="G2" s="465"/>
      <c r="H2" s="465"/>
    </row>
    <row r="3" spans="1:8">
      <c r="A3" s="843" t="s">
        <v>914</v>
      </c>
      <c r="B3" s="843"/>
      <c r="C3" s="843"/>
      <c r="D3" s="843"/>
      <c r="E3" s="843"/>
      <c r="F3" s="843"/>
      <c r="G3" s="843"/>
      <c r="H3" s="466"/>
    </row>
    <row r="4" spans="1:8">
      <c r="A4" s="467"/>
      <c r="B4" s="460"/>
      <c r="C4" s="467"/>
      <c r="D4" s="467"/>
      <c r="E4" s="467"/>
      <c r="F4" s="467"/>
      <c r="G4" s="467"/>
      <c r="H4" s="467"/>
    </row>
    <row r="5" spans="1:8">
      <c r="A5" s="844" t="s">
        <v>825</v>
      </c>
      <c r="B5" s="844"/>
      <c r="C5" s="845"/>
      <c r="D5" s="846"/>
      <c r="E5" s="846"/>
      <c r="F5" s="846" t="s">
        <v>826</v>
      </c>
      <c r="G5" s="846"/>
      <c r="H5" s="423"/>
    </row>
    <row r="6" spans="1:8">
      <c r="A6" s="847"/>
      <c r="B6" s="848" t="s">
        <v>827</v>
      </c>
      <c r="C6" s="850" t="s">
        <v>828</v>
      </c>
      <c r="D6" s="850" t="s">
        <v>829</v>
      </c>
      <c r="E6" s="850"/>
      <c r="F6" s="850"/>
      <c r="G6" s="851"/>
      <c r="H6" s="430"/>
    </row>
    <row r="7" spans="1:8" ht="30.6">
      <c r="A7" s="847"/>
      <c r="B7" s="849"/>
      <c r="C7" s="850"/>
      <c r="D7" s="419" t="s">
        <v>830</v>
      </c>
      <c r="E7" s="419" t="s">
        <v>831</v>
      </c>
      <c r="F7" s="419" t="s">
        <v>832</v>
      </c>
      <c r="G7" s="851"/>
      <c r="H7" s="430"/>
    </row>
    <row r="8" spans="1:8" ht="21.6">
      <c r="A8" s="422" t="s">
        <v>833</v>
      </c>
      <c r="B8" s="432"/>
      <c r="C8" s="442">
        <v>72042109</v>
      </c>
      <c r="D8" s="442">
        <v>41800892</v>
      </c>
      <c r="E8" s="442">
        <v>21847932</v>
      </c>
      <c r="F8" s="442">
        <v>8393286</v>
      </c>
      <c r="G8" s="422" t="s">
        <v>821</v>
      </c>
      <c r="H8" s="430"/>
    </row>
    <row r="9" spans="1:8" ht="21.6">
      <c r="A9" s="420" t="s">
        <v>915</v>
      </c>
      <c r="B9" s="427" t="s">
        <v>835</v>
      </c>
      <c r="C9" s="443">
        <v>71742965</v>
      </c>
      <c r="D9" s="443">
        <v>41800892</v>
      </c>
      <c r="E9" s="443">
        <v>21804818</v>
      </c>
      <c r="F9" s="443">
        <v>8137256</v>
      </c>
      <c r="G9" s="420" t="s">
        <v>385</v>
      </c>
      <c r="H9" s="420"/>
    </row>
    <row r="10" spans="1:8" ht="21.6">
      <c r="A10" s="420" t="s">
        <v>916</v>
      </c>
      <c r="B10" s="427">
        <v>86</v>
      </c>
      <c r="C10" s="443">
        <v>71742965</v>
      </c>
      <c r="D10" s="443">
        <v>41800892</v>
      </c>
      <c r="E10" s="443">
        <v>21804818</v>
      </c>
      <c r="F10" s="443">
        <v>8137256</v>
      </c>
      <c r="G10" s="420" t="s">
        <v>386</v>
      </c>
      <c r="H10" s="420"/>
    </row>
    <row r="11" spans="1:8">
      <c r="A11" s="421" t="s">
        <v>837</v>
      </c>
      <c r="B11" s="427"/>
      <c r="C11" s="444" t="s">
        <v>822</v>
      </c>
      <c r="D11" s="444" t="s">
        <v>822</v>
      </c>
      <c r="E11" s="444" t="s">
        <v>822</v>
      </c>
      <c r="F11" s="444" t="s">
        <v>822</v>
      </c>
      <c r="G11" s="421" t="s">
        <v>387</v>
      </c>
      <c r="H11" s="421"/>
    </row>
    <row r="12" spans="1:8">
      <c r="A12" s="422" t="s">
        <v>381</v>
      </c>
      <c r="B12" s="427" t="s">
        <v>838</v>
      </c>
      <c r="C12" s="443">
        <v>2440899</v>
      </c>
      <c r="D12" s="443">
        <v>994585</v>
      </c>
      <c r="E12" s="443">
        <v>1261905</v>
      </c>
      <c r="F12" s="443">
        <v>184409</v>
      </c>
      <c r="G12" s="422" t="s">
        <v>388</v>
      </c>
      <c r="H12" s="422"/>
    </row>
    <row r="13" spans="1:8">
      <c r="A13" s="422" t="s">
        <v>839</v>
      </c>
      <c r="B13" s="427" t="s">
        <v>840</v>
      </c>
      <c r="C13" s="443">
        <v>1132215</v>
      </c>
      <c r="D13" s="443">
        <v>703503</v>
      </c>
      <c r="E13" s="443">
        <v>361212</v>
      </c>
      <c r="F13" s="443">
        <v>67500</v>
      </c>
      <c r="G13" s="422" t="s">
        <v>389</v>
      </c>
      <c r="H13" s="422"/>
    </row>
    <row r="14" spans="1:8" ht="21.6">
      <c r="A14" s="422" t="s">
        <v>841</v>
      </c>
      <c r="B14" s="427" t="s">
        <v>842</v>
      </c>
      <c r="C14" s="443">
        <v>92505</v>
      </c>
      <c r="D14" s="443">
        <v>17885</v>
      </c>
      <c r="E14" s="443">
        <v>73260</v>
      </c>
      <c r="F14" s="443">
        <v>1360</v>
      </c>
      <c r="G14" s="422" t="s">
        <v>390</v>
      </c>
      <c r="H14" s="422"/>
    </row>
    <row r="15" spans="1:8">
      <c r="A15" s="422" t="s">
        <v>843</v>
      </c>
      <c r="B15" s="427" t="s">
        <v>844</v>
      </c>
      <c r="C15" s="443">
        <v>150828</v>
      </c>
      <c r="D15" s="443">
        <v>3586</v>
      </c>
      <c r="E15" s="443">
        <v>108385</v>
      </c>
      <c r="F15" s="443">
        <v>38857</v>
      </c>
      <c r="G15" s="422" t="s">
        <v>391</v>
      </c>
      <c r="H15" s="422"/>
    </row>
    <row r="16" spans="1:8">
      <c r="A16" s="422" t="s">
        <v>849</v>
      </c>
      <c r="B16" s="427" t="s">
        <v>850</v>
      </c>
      <c r="C16" s="443">
        <v>1065351</v>
      </c>
      <c r="D16" s="443">
        <v>269611</v>
      </c>
      <c r="E16" s="443">
        <v>719048</v>
      </c>
      <c r="F16" s="443">
        <v>76692</v>
      </c>
      <c r="G16" s="422" t="s">
        <v>394</v>
      </c>
      <c r="H16" s="422"/>
    </row>
    <row r="17" spans="1:8">
      <c r="A17" s="422" t="s">
        <v>851</v>
      </c>
      <c r="B17" s="427" t="s">
        <v>852</v>
      </c>
      <c r="C17" s="443">
        <v>10966350</v>
      </c>
      <c r="D17" s="443">
        <v>9097351</v>
      </c>
      <c r="E17" s="443">
        <v>1249193</v>
      </c>
      <c r="F17" s="443">
        <v>619806</v>
      </c>
      <c r="G17" s="422" t="s">
        <v>395</v>
      </c>
      <c r="H17" s="422"/>
    </row>
    <row r="18" spans="1:8" ht="21.6">
      <c r="A18" s="422" t="s">
        <v>853</v>
      </c>
      <c r="B18" s="427" t="s">
        <v>854</v>
      </c>
      <c r="C18" s="443">
        <v>52227678</v>
      </c>
      <c r="D18" s="443">
        <v>29712716</v>
      </c>
      <c r="E18" s="443">
        <v>17125309</v>
      </c>
      <c r="F18" s="443">
        <v>5389652</v>
      </c>
      <c r="G18" s="422" t="s">
        <v>396</v>
      </c>
      <c r="H18" s="422"/>
    </row>
    <row r="19" spans="1:8">
      <c r="A19" s="422" t="s">
        <v>855</v>
      </c>
      <c r="B19" s="427" t="s">
        <v>856</v>
      </c>
      <c r="C19" s="443">
        <v>934733</v>
      </c>
      <c r="D19" s="443">
        <v>155035</v>
      </c>
      <c r="E19" s="443">
        <v>190317</v>
      </c>
      <c r="F19" s="443">
        <v>589381</v>
      </c>
      <c r="G19" s="422" t="s">
        <v>397</v>
      </c>
      <c r="H19" s="422"/>
    </row>
    <row r="20" spans="1:8">
      <c r="A20" s="426" t="s">
        <v>857</v>
      </c>
      <c r="B20" s="429" t="s">
        <v>858</v>
      </c>
      <c r="C20" s="443">
        <v>5173305</v>
      </c>
      <c r="D20" s="443">
        <v>1841205</v>
      </c>
      <c r="E20" s="443">
        <v>1978093</v>
      </c>
      <c r="F20" s="443">
        <v>1354008</v>
      </c>
      <c r="G20" s="426" t="s">
        <v>398</v>
      </c>
      <c r="H20" s="422"/>
    </row>
    <row r="21" spans="1:8" ht="21.6">
      <c r="A21" s="422" t="s">
        <v>866</v>
      </c>
      <c r="B21" s="424"/>
      <c r="C21" s="443">
        <v>299144</v>
      </c>
      <c r="D21" s="445" t="s">
        <v>860</v>
      </c>
      <c r="E21" s="443">
        <v>43114</v>
      </c>
      <c r="F21" s="443">
        <v>256030</v>
      </c>
      <c r="G21" s="422" t="s">
        <v>867</v>
      </c>
      <c r="H21" s="430"/>
    </row>
    <row r="22" spans="1:8" ht="21.6">
      <c r="A22" s="461" t="s">
        <v>878</v>
      </c>
      <c r="B22" s="429">
        <v>46</v>
      </c>
      <c r="C22" s="443">
        <v>164934</v>
      </c>
      <c r="D22" s="445" t="s">
        <v>860</v>
      </c>
      <c r="E22" s="445" t="s">
        <v>860</v>
      </c>
      <c r="F22" s="443">
        <v>164934</v>
      </c>
      <c r="G22" s="422" t="s">
        <v>879</v>
      </c>
      <c r="H22" s="461"/>
    </row>
    <row r="23" spans="1:8" ht="21.6">
      <c r="A23" s="461" t="s">
        <v>880</v>
      </c>
      <c r="B23" s="429">
        <v>47</v>
      </c>
      <c r="C23" s="443">
        <v>35880</v>
      </c>
      <c r="D23" s="445" t="s">
        <v>860</v>
      </c>
      <c r="E23" s="443">
        <v>34436</v>
      </c>
      <c r="F23" s="443">
        <v>1444</v>
      </c>
      <c r="G23" s="422" t="s">
        <v>881</v>
      </c>
      <c r="H23" s="461"/>
    </row>
    <row r="24" spans="1:8" ht="21.6">
      <c r="A24" s="461" t="s">
        <v>890</v>
      </c>
      <c r="B24" s="429">
        <v>68</v>
      </c>
      <c r="C24" s="443">
        <v>69208</v>
      </c>
      <c r="D24" s="445" t="s">
        <v>860</v>
      </c>
      <c r="E24" s="443">
        <v>1366</v>
      </c>
      <c r="F24" s="443">
        <v>67842</v>
      </c>
      <c r="G24" s="422" t="s">
        <v>909</v>
      </c>
      <c r="H24" s="461"/>
    </row>
    <row r="25" spans="1:8">
      <c r="A25" s="461" t="s">
        <v>892</v>
      </c>
      <c r="B25" s="429">
        <v>77</v>
      </c>
      <c r="C25" s="443">
        <v>20989</v>
      </c>
      <c r="D25" s="445" t="s">
        <v>860</v>
      </c>
      <c r="E25" s="445" t="s">
        <v>860</v>
      </c>
      <c r="F25" s="443">
        <v>20989</v>
      </c>
      <c r="G25" s="422" t="s">
        <v>893</v>
      </c>
      <c r="H25" s="461"/>
    </row>
    <row r="26" spans="1:8">
      <c r="A26" s="461" t="s">
        <v>917</v>
      </c>
      <c r="B26" s="429">
        <v>85</v>
      </c>
      <c r="C26" s="443">
        <v>100</v>
      </c>
      <c r="D26" s="445" t="s">
        <v>860</v>
      </c>
      <c r="E26" s="443">
        <v>100</v>
      </c>
      <c r="F26" s="445" t="s">
        <v>860</v>
      </c>
      <c r="G26" s="422" t="s">
        <v>895</v>
      </c>
      <c r="H26" s="462"/>
    </row>
    <row r="27" spans="1:8">
      <c r="A27" s="462" t="s">
        <v>898</v>
      </c>
      <c r="B27" s="428">
        <v>96</v>
      </c>
      <c r="C27" s="446">
        <v>8033</v>
      </c>
      <c r="D27" s="447" t="s">
        <v>860</v>
      </c>
      <c r="E27" s="446">
        <v>7212</v>
      </c>
      <c r="F27" s="446">
        <v>821</v>
      </c>
      <c r="G27" s="425" t="s">
        <v>899</v>
      </c>
      <c r="H27" s="430"/>
    </row>
    <row r="28" spans="1:8">
      <c r="A28" s="430"/>
      <c r="B28" s="430"/>
      <c r="C28" s="430"/>
      <c r="D28" s="430"/>
      <c r="E28" s="430"/>
      <c r="F28" s="430"/>
      <c r="G28" s="430"/>
      <c r="H28" s="430"/>
    </row>
    <row r="29" spans="1:8">
      <c r="A29" s="430"/>
      <c r="B29" s="430"/>
      <c r="C29" s="430"/>
      <c r="D29" s="430"/>
      <c r="E29" s="430"/>
      <c r="F29" s="430"/>
      <c r="G29" s="430"/>
      <c r="H29" s="430"/>
    </row>
    <row r="30" spans="1:8">
      <c r="A30" s="430"/>
      <c r="B30" s="430"/>
      <c r="C30" s="430"/>
      <c r="D30" s="430"/>
      <c r="E30" s="430"/>
      <c r="F30" s="430"/>
      <c r="G30" s="430"/>
      <c r="H30" s="430"/>
    </row>
    <row r="31" spans="1:8">
      <c r="A31" s="430"/>
      <c r="B31" s="430"/>
      <c r="C31" s="430"/>
      <c r="D31" s="430"/>
      <c r="E31" s="430"/>
      <c r="F31" s="430"/>
      <c r="G31" s="430"/>
      <c r="H31" s="430"/>
    </row>
    <row r="32" spans="1:8">
      <c r="A32" s="430"/>
      <c r="B32" s="430"/>
      <c r="C32" s="430"/>
      <c r="D32" s="430"/>
      <c r="E32" s="430"/>
      <c r="F32" s="430"/>
      <c r="G32" s="430"/>
      <c r="H32" s="430"/>
    </row>
    <row r="33" spans="1:8">
      <c r="A33" s="430"/>
      <c r="B33" s="430"/>
      <c r="C33" s="430"/>
      <c r="D33" s="430"/>
      <c r="E33" s="430"/>
      <c r="F33" s="430"/>
      <c r="G33" s="430"/>
      <c r="H33" s="308"/>
    </row>
    <row r="34" spans="1:8">
      <c r="A34" s="430"/>
      <c r="B34" s="430"/>
      <c r="C34" s="430"/>
      <c r="D34" s="430"/>
      <c r="E34" s="430"/>
      <c r="F34" s="430"/>
      <c r="G34" s="430"/>
      <c r="H34" s="308"/>
    </row>
    <row r="35" spans="1:8">
      <c r="A35" s="430"/>
      <c r="B35" s="430"/>
      <c r="C35" s="430"/>
      <c r="D35" s="430"/>
      <c r="E35" s="430"/>
      <c r="F35" s="430"/>
      <c r="G35" s="430"/>
      <c r="H35" s="308"/>
    </row>
    <row r="36" spans="1:8">
      <c r="A36" s="430"/>
      <c r="B36" s="430"/>
      <c r="C36" s="430"/>
      <c r="D36" s="430"/>
      <c r="E36" s="430"/>
      <c r="F36" s="430"/>
      <c r="G36" s="430"/>
      <c r="H36" s="308"/>
    </row>
    <row r="37" spans="1:8">
      <c r="A37" s="430"/>
      <c r="B37" s="430"/>
      <c r="C37" s="430"/>
      <c r="D37" s="430"/>
      <c r="E37" s="430"/>
      <c r="F37" s="430"/>
      <c r="G37" s="430"/>
      <c r="H37" s="308"/>
    </row>
    <row r="38" spans="1:8">
      <c r="A38" s="430"/>
      <c r="B38" s="430"/>
      <c r="C38" s="430"/>
      <c r="D38" s="430"/>
      <c r="E38" s="430"/>
      <c r="F38" s="430"/>
      <c r="G38" s="430"/>
      <c r="H38" s="308"/>
    </row>
    <row r="39" spans="1:8">
      <c r="A39" s="430"/>
      <c r="B39" s="430"/>
      <c r="C39" s="430"/>
      <c r="D39" s="430"/>
      <c r="E39" s="430"/>
      <c r="F39" s="430"/>
      <c r="G39" s="430"/>
      <c r="H39" s="308"/>
    </row>
    <row r="40" spans="1:8">
      <c r="A40" s="430"/>
      <c r="B40" s="430"/>
      <c r="C40" s="430"/>
      <c r="D40" s="430"/>
      <c r="E40" s="430"/>
      <c r="F40" s="430"/>
      <c r="G40" s="430"/>
      <c r="H40" s="308"/>
    </row>
    <row r="41" spans="1:8">
      <c r="A41" s="430"/>
      <c r="B41" s="430"/>
      <c r="C41" s="430"/>
      <c r="D41" s="430"/>
      <c r="E41" s="430"/>
      <c r="F41" s="430"/>
      <c r="G41" s="430"/>
      <c r="H41" s="308"/>
    </row>
    <row r="42" spans="1:8">
      <c r="A42" s="430"/>
      <c r="B42" s="430"/>
      <c r="C42" s="430"/>
      <c r="D42" s="430"/>
      <c r="E42" s="430"/>
      <c r="F42" s="430"/>
      <c r="G42" s="430"/>
      <c r="H42" s="308"/>
    </row>
    <row r="43" spans="1:8">
      <c r="A43" s="430"/>
      <c r="B43" s="430"/>
      <c r="C43" s="430"/>
      <c r="D43" s="430"/>
      <c r="E43" s="430"/>
      <c r="F43" s="430"/>
      <c r="G43" s="430"/>
      <c r="H43" s="308"/>
    </row>
    <row r="44" spans="1:8">
      <c r="A44" s="430"/>
      <c r="B44" s="430"/>
      <c r="C44" s="430"/>
      <c r="D44" s="430"/>
      <c r="E44" s="430"/>
      <c r="F44" s="430"/>
      <c r="G44" s="430"/>
      <c r="H44" s="308"/>
    </row>
    <row r="45" spans="1:8">
      <c r="A45" s="430"/>
      <c r="B45" s="430"/>
      <c r="C45" s="430"/>
      <c r="D45" s="430"/>
      <c r="E45" s="430"/>
      <c r="F45" s="430"/>
      <c r="G45" s="430"/>
      <c r="H45" s="308"/>
    </row>
    <row r="46" spans="1:8">
      <c r="A46" s="430"/>
      <c r="B46" s="430"/>
      <c r="C46" s="430"/>
      <c r="D46" s="430"/>
      <c r="E46" s="430"/>
      <c r="F46" s="430"/>
      <c r="G46" s="430"/>
      <c r="H46" s="308"/>
    </row>
    <row r="47" spans="1:8">
      <c r="A47" s="430"/>
      <c r="B47" s="430"/>
      <c r="C47" s="430"/>
      <c r="D47" s="430"/>
      <c r="E47" s="430"/>
      <c r="F47" s="430"/>
      <c r="G47" s="430"/>
      <c r="H47" s="308"/>
    </row>
  </sheetData>
  <mergeCells count="10">
    <mergeCell ref="A6:A7"/>
    <mergeCell ref="B6:B7"/>
    <mergeCell ref="C6:C7"/>
    <mergeCell ref="D6:F6"/>
    <mergeCell ref="G6:G7"/>
    <mergeCell ref="A1:G1"/>
    <mergeCell ref="A3:G3"/>
    <mergeCell ref="A5:C5"/>
    <mergeCell ref="D5:E5"/>
    <mergeCell ref="F5:G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E15" sqref="E15:E20"/>
    </sheetView>
  </sheetViews>
  <sheetFormatPr defaultRowHeight="14.4"/>
  <cols>
    <col min="1" max="1" width="38.5546875" customWidth="1"/>
    <col min="7" max="7" width="34.5546875" customWidth="1"/>
  </cols>
  <sheetData>
    <row r="1" spans="1:8">
      <c r="A1" s="843" t="s">
        <v>823</v>
      </c>
      <c r="B1" s="843"/>
      <c r="C1" s="843"/>
      <c r="D1" s="843"/>
      <c r="E1" s="843"/>
      <c r="F1" s="843"/>
      <c r="G1" s="843"/>
      <c r="H1" s="463"/>
    </row>
    <row r="2" spans="1:8">
      <c r="A2" s="464"/>
      <c r="B2" s="430"/>
      <c r="C2" s="464"/>
      <c r="D2" s="464"/>
      <c r="E2" s="464"/>
      <c r="F2" s="464"/>
      <c r="G2" s="465"/>
      <c r="H2" s="465"/>
    </row>
    <row r="3" spans="1:8">
      <c r="A3" s="843" t="s">
        <v>918</v>
      </c>
      <c r="B3" s="843"/>
      <c r="C3" s="843"/>
      <c r="D3" s="843"/>
      <c r="E3" s="843"/>
      <c r="F3" s="843"/>
      <c r="G3" s="843"/>
      <c r="H3" s="466"/>
    </row>
    <row r="4" spans="1:8">
      <c r="A4" s="467"/>
      <c r="B4" s="460"/>
      <c r="C4" s="467"/>
      <c r="D4" s="467"/>
      <c r="E4" s="467"/>
      <c r="F4" s="467"/>
      <c r="G4" s="467"/>
      <c r="H4" s="467"/>
    </row>
    <row r="5" spans="1:8">
      <c r="A5" s="844" t="s">
        <v>825</v>
      </c>
      <c r="B5" s="844"/>
      <c r="C5" s="845"/>
      <c r="D5" s="846"/>
      <c r="E5" s="846"/>
      <c r="F5" s="846" t="s">
        <v>826</v>
      </c>
      <c r="G5" s="846"/>
      <c r="H5" s="423"/>
    </row>
    <row r="6" spans="1:8">
      <c r="A6" s="847"/>
      <c r="B6" s="848" t="s">
        <v>827</v>
      </c>
      <c r="C6" s="850" t="s">
        <v>828</v>
      </c>
      <c r="D6" s="850" t="s">
        <v>829</v>
      </c>
      <c r="E6" s="850"/>
      <c r="F6" s="850"/>
      <c r="G6" s="851"/>
      <c r="H6" s="430"/>
    </row>
    <row r="7" spans="1:8" ht="30.6">
      <c r="A7" s="847"/>
      <c r="B7" s="849"/>
      <c r="C7" s="850"/>
      <c r="D7" s="419" t="s">
        <v>830</v>
      </c>
      <c r="E7" s="419" t="s">
        <v>831</v>
      </c>
      <c r="F7" s="419" t="s">
        <v>832</v>
      </c>
      <c r="G7" s="851"/>
      <c r="H7" s="430"/>
    </row>
    <row r="8" spans="1:8" ht="21.6">
      <c r="A8" s="422" t="s">
        <v>833</v>
      </c>
      <c r="B8" s="432"/>
      <c r="C8" s="448">
        <v>36994121</v>
      </c>
      <c r="D8" s="448">
        <v>5400405</v>
      </c>
      <c r="E8" s="448">
        <v>29021866</v>
      </c>
      <c r="F8" s="448">
        <v>2571851</v>
      </c>
      <c r="G8" s="422" t="s">
        <v>821</v>
      </c>
      <c r="H8" s="430"/>
    </row>
    <row r="9" spans="1:8" ht="21.6">
      <c r="A9" s="420" t="s">
        <v>901</v>
      </c>
      <c r="B9" s="427" t="s">
        <v>835</v>
      </c>
      <c r="C9" s="449">
        <v>36831367</v>
      </c>
      <c r="D9" s="449">
        <v>5400405</v>
      </c>
      <c r="E9" s="449">
        <v>28947504</v>
      </c>
      <c r="F9" s="449">
        <v>2483459</v>
      </c>
      <c r="G9" s="420" t="s">
        <v>385</v>
      </c>
      <c r="H9" s="420"/>
    </row>
    <row r="10" spans="1:8" ht="21.6">
      <c r="A10" s="420" t="s">
        <v>836</v>
      </c>
      <c r="B10" s="427">
        <v>86</v>
      </c>
      <c r="C10" s="449">
        <v>36831367</v>
      </c>
      <c r="D10" s="449">
        <v>5400405</v>
      </c>
      <c r="E10" s="449">
        <v>28947504</v>
      </c>
      <c r="F10" s="449">
        <v>2483459</v>
      </c>
      <c r="G10" s="420" t="s">
        <v>386</v>
      </c>
      <c r="H10" s="420"/>
    </row>
    <row r="11" spans="1:8">
      <c r="A11" s="421" t="s">
        <v>837</v>
      </c>
      <c r="B11" s="427"/>
      <c r="C11" s="450" t="s">
        <v>822</v>
      </c>
      <c r="D11" s="450" t="s">
        <v>822</v>
      </c>
      <c r="E11" s="450" t="s">
        <v>822</v>
      </c>
      <c r="F11" s="450" t="s">
        <v>822</v>
      </c>
      <c r="G11" s="421" t="s">
        <v>387</v>
      </c>
      <c r="H11" s="421"/>
    </row>
    <row r="12" spans="1:8">
      <c r="A12" s="422" t="s">
        <v>381</v>
      </c>
      <c r="B12" s="427" t="s">
        <v>838</v>
      </c>
      <c r="C12" s="449">
        <v>248638</v>
      </c>
      <c r="D12" s="449">
        <v>230615</v>
      </c>
      <c r="E12" s="449">
        <v>18023</v>
      </c>
      <c r="F12" s="451" t="s">
        <v>860</v>
      </c>
      <c r="G12" s="422" t="s">
        <v>388</v>
      </c>
      <c r="H12" s="422"/>
    </row>
    <row r="13" spans="1:8">
      <c r="A13" s="422" t="s">
        <v>839</v>
      </c>
      <c r="B13" s="427" t="s">
        <v>840</v>
      </c>
      <c r="C13" s="449">
        <v>202792</v>
      </c>
      <c r="D13" s="449">
        <v>195958</v>
      </c>
      <c r="E13" s="449">
        <v>6834</v>
      </c>
      <c r="F13" s="451" t="s">
        <v>860</v>
      </c>
      <c r="G13" s="422" t="s">
        <v>389</v>
      </c>
      <c r="H13" s="422"/>
    </row>
    <row r="14" spans="1:8" ht="21.6">
      <c r="A14" s="422" t="s">
        <v>841</v>
      </c>
      <c r="B14" s="427" t="s">
        <v>842</v>
      </c>
      <c r="C14" s="449">
        <v>7054</v>
      </c>
      <c r="D14" s="451" t="s">
        <v>860</v>
      </c>
      <c r="E14" s="449">
        <v>7054</v>
      </c>
      <c r="F14" s="451" t="s">
        <v>860</v>
      </c>
      <c r="G14" s="422" t="s">
        <v>390</v>
      </c>
      <c r="H14" s="422"/>
    </row>
    <row r="15" spans="1:8" ht="21.6">
      <c r="A15" s="422" t="s">
        <v>847</v>
      </c>
      <c r="B15" s="427" t="s">
        <v>848</v>
      </c>
      <c r="C15" s="449">
        <v>3365</v>
      </c>
      <c r="D15" s="451" t="s">
        <v>860</v>
      </c>
      <c r="E15" s="449">
        <v>3365</v>
      </c>
      <c r="F15" s="451" t="s">
        <v>860</v>
      </c>
      <c r="G15" s="422" t="s">
        <v>393</v>
      </c>
      <c r="H15" s="422"/>
    </row>
    <row r="16" spans="1:8">
      <c r="A16" s="422" t="s">
        <v>849</v>
      </c>
      <c r="B16" s="427" t="s">
        <v>850</v>
      </c>
      <c r="C16" s="449">
        <v>35427</v>
      </c>
      <c r="D16" s="449">
        <v>34657</v>
      </c>
      <c r="E16" s="449">
        <v>770</v>
      </c>
      <c r="F16" s="451" t="s">
        <v>860</v>
      </c>
      <c r="G16" s="422" t="s">
        <v>394</v>
      </c>
      <c r="H16" s="422"/>
    </row>
    <row r="17" spans="1:8">
      <c r="A17" s="422" t="s">
        <v>851</v>
      </c>
      <c r="B17" s="427" t="s">
        <v>852</v>
      </c>
      <c r="C17" s="449">
        <v>583540</v>
      </c>
      <c r="D17" s="449">
        <v>192314</v>
      </c>
      <c r="E17" s="449">
        <v>356031</v>
      </c>
      <c r="F17" s="449">
        <v>35195</v>
      </c>
      <c r="G17" s="422" t="s">
        <v>395</v>
      </c>
      <c r="H17" s="422"/>
    </row>
    <row r="18" spans="1:8" ht="21.6">
      <c r="A18" s="422" t="s">
        <v>853</v>
      </c>
      <c r="B18" s="427" t="s">
        <v>854</v>
      </c>
      <c r="C18" s="449">
        <v>294661</v>
      </c>
      <c r="D18" s="449">
        <v>186949</v>
      </c>
      <c r="E18" s="449">
        <v>106696</v>
      </c>
      <c r="F18" s="449">
        <v>1016</v>
      </c>
      <c r="G18" s="422" t="s">
        <v>396</v>
      </c>
      <c r="H18" s="422"/>
    </row>
    <row r="19" spans="1:8">
      <c r="A19" s="422" t="s">
        <v>855</v>
      </c>
      <c r="B19" s="427" t="s">
        <v>856</v>
      </c>
      <c r="C19" s="449">
        <v>35267781</v>
      </c>
      <c r="D19" s="449">
        <v>4553725</v>
      </c>
      <c r="E19" s="449">
        <v>28399674</v>
      </c>
      <c r="F19" s="449">
        <v>2314382</v>
      </c>
      <c r="G19" s="422" t="s">
        <v>397</v>
      </c>
      <c r="H19" s="422"/>
    </row>
    <row r="20" spans="1:8">
      <c r="A20" s="426" t="s">
        <v>857</v>
      </c>
      <c r="B20" s="429" t="s">
        <v>858</v>
      </c>
      <c r="C20" s="449">
        <v>436746</v>
      </c>
      <c r="D20" s="449">
        <v>236802</v>
      </c>
      <c r="E20" s="449">
        <v>67078</v>
      </c>
      <c r="F20" s="449">
        <v>132866</v>
      </c>
      <c r="G20" s="426" t="s">
        <v>398</v>
      </c>
      <c r="H20" s="422"/>
    </row>
    <row r="21" spans="1:8" ht="21.6">
      <c r="A21" s="422" t="s">
        <v>866</v>
      </c>
      <c r="B21" s="430"/>
      <c r="C21" s="449">
        <v>162754</v>
      </c>
      <c r="D21" s="451" t="s">
        <v>860</v>
      </c>
      <c r="E21" s="449">
        <v>74362</v>
      </c>
      <c r="F21" s="449">
        <v>88392</v>
      </c>
      <c r="G21" s="422" t="s">
        <v>867</v>
      </c>
      <c r="H21" s="430"/>
    </row>
    <row r="22" spans="1:8" ht="21.6">
      <c r="A22" s="461" t="s">
        <v>919</v>
      </c>
      <c r="B22" s="429">
        <v>21</v>
      </c>
      <c r="C22" s="449">
        <v>1072</v>
      </c>
      <c r="D22" s="451" t="s">
        <v>860</v>
      </c>
      <c r="E22" s="449">
        <v>1072</v>
      </c>
      <c r="F22" s="451" t="s">
        <v>860</v>
      </c>
      <c r="G22" s="422" t="s">
        <v>920</v>
      </c>
      <c r="H22" s="430"/>
    </row>
    <row r="23" spans="1:8" ht="21.6">
      <c r="A23" s="461" t="s">
        <v>880</v>
      </c>
      <c r="B23" s="429">
        <v>47</v>
      </c>
      <c r="C23" s="449">
        <v>71197</v>
      </c>
      <c r="D23" s="451" t="s">
        <v>860</v>
      </c>
      <c r="E23" s="449">
        <v>65609</v>
      </c>
      <c r="F23" s="449">
        <v>5588</v>
      </c>
      <c r="G23" s="422" t="s">
        <v>881</v>
      </c>
      <c r="H23" s="430"/>
    </row>
    <row r="24" spans="1:8">
      <c r="A24" s="461" t="s">
        <v>890</v>
      </c>
      <c r="B24" s="429">
        <v>68</v>
      </c>
      <c r="C24" s="449">
        <v>61996</v>
      </c>
      <c r="D24" s="451" t="s">
        <v>860</v>
      </c>
      <c r="E24" s="449">
        <v>2621</v>
      </c>
      <c r="F24" s="449">
        <v>59375</v>
      </c>
      <c r="G24" s="422" t="s">
        <v>891</v>
      </c>
      <c r="H24" s="430"/>
    </row>
    <row r="25" spans="1:8">
      <c r="A25" s="461" t="s">
        <v>892</v>
      </c>
      <c r="B25" s="429">
        <v>77</v>
      </c>
      <c r="C25" s="449">
        <v>23429</v>
      </c>
      <c r="D25" s="451" t="s">
        <v>860</v>
      </c>
      <c r="E25" s="451" t="s">
        <v>860</v>
      </c>
      <c r="F25" s="449">
        <v>23429</v>
      </c>
      <c r="G25" s="422" t="s">
        <v>893</v>
      </c>
      <c r="H25" s="430"/>
    </row>
    <row r="26" spans="1:8" ht="31.8">
      <c r="A26" s="461" t="s">
        <v>921</v>
      </c>
      <c r="B26" s="429">
        <v>79</v>
      </c>
      <c r="C26" s="449">
        <v>2735</v>
      </c>
      <c r="D26" s="451" t="s">
        <v>860</v>
      </c>
      <c r="E26" s="449">
        <v>2735</v>
      </c>
      <c r="F26" s="451" t="s">
        <v>860</v>
      </c>
      <c r="G26" s="422" t="s">
        <v>922</v>
      </c>
      <c r="H26" s="430"/>
    </row>
    <row r="27" spans="1:8" ht="21.6">
      <c r="A27" s="462" t="s">
        <v>912</v>
      </c>
      <c r="B27" s="428">
        <v>82</v>
      </c>
      <c r="C27" s="452">
        <v>2325</v>
      </c>
      <c r="D27" s="453" t="s">
        <v>860</v>
      </c>
      <c r="E27" s="452">
        <v>2325</v>
      </c>
      <c r="F27" s="453" t="s">
        <v>860</v>
      </c>
      <c r="G27" s="425" t="s">
        <v>913</v>
      </c>
      <c r="H27" s="430"/>
    </row>
    <row r="28" spans="1:8">
      <c r="A28" s="430"/>
      <c r="B28" s="430"/>
      <c r="C28" s="430"/>
      <c r="D28" s="430"/>
      <c r="E28" s="430"/>
      <c r="F28" s="430"/>
      <c r="G28" s="430"/>
      <c r="H28" s="430"/>
    </row>
    <row r="29" spans="1:8">
      <c r="A29" s="430"/>
      <c r="B29" s="430"/>
      <c r="C29" s="430"/>
      <c r="D29" s="430"/>
      <c r="E29" s="430"/>
      <c r="F29" s="430"/>
      <c r="G29" s="430"/>
      <c r="H29" s="430"/>
    </row>
    <row r="30" spans="1:8">
      <c r="A30" s="430"/>
      <c r="B30" s="430"/>
      <c r="C30" s="430"/>
      <c r="D30" s="430"/>
      <c r="E30" s="430"/>
      <c r="F30" s="430"/>
      <c r="G30" s="430"/>
      <c r="H30" s="430"/>
    </row>
    <row r="31" spans="1:8">
      <c r="A31" s="430"/>
      <c r="B31" s="430"/>
      <c r="C31" s="430"/>
      <c r="D31" s="430"/>
      <c r="E31" s="430"/>
      <c r="F31" s="430"/>
      <c r="G31" s="430"/>
      <c r="H31" s="430"/>
    </row>
    <row r="32" spans="1:8">
      <c r="A32" s="430"/>
      <c r="B32" s="430"/>
      <c r="C32" s="430"/>
      <c r="D32" s="430"/>
      <c r="E32" s="430"/>
      <c r="F32" s="430"/>
      <c r="G32" s="430"/>
      <c r="H32" s="430"/>
    </row>
    <row r="33" spans="1:8">
      <c r="A33" s="430"/>
      <c r="B33" s="430"/>
      <c r="C33" s="430"/>
      <c r="D33" s="430"/>
      <c r="E33" s="430"/>
      <c r="F33" s="430"/>
      <c r="G33" s="430"/>
      <c r="H33" s="308"/>
    </row>
    <row r="34" spans="1:8">
      <c r="A34" s="430"/>
      <c r="B34" s="430"/>
      <c r="C34" s="430"/>
      <c r="D34" s="430"/>
      <c r="E34" s="430"/>
      <c r="F34" s="430"/>
      <c r="G34" s="430"/>
      <c r="H34" s="308"/>
    </row>
    <row r="35" spans="1:8">
      <c r="A35" s="430"/>
      <c r="B35" s="430"/>
      <c r="C35" s="430"/>
      <c r="D35" s="430"/>
      <c r="E35" s="430"/>
      <c r="F35" s="430"/>
      <c r="G35" s="430"/>
      <c r="H35" s="308"/>
    </row>
    <row r="36" spans="1:8">
      <c r="A36" s="430"/>
      <c r="B36" s="430"/>
      <c r="C36" s="430"/>
      <c r="D36" s="430"/>
      <c r="E36" s="430"/>
      <c r="F36" s="430"/>
      <c r="G36" s="430"/>
      <c r="H36" s="308"/>
    </row>
    <row r="37" spans="1:8">
      <c r="A37" s="430"/>
      <c r="B37" s="430"/>
      <c r="C37" s="430"/>
      <c r="D37" s="430"/>
      <c r="E37" s="430"/>
      <c r="F37" s="430"/>
      <c r="G37" s="430"/>
      <c r="H37" s="308"/>
    </row>
    <row r="38" spans="1:8">
      <c r="A38" s="430"/>
      <c r="B38" s="430"/>
      <c r="C38" s="430"/>
      <c r="D38" s="430"/>
      <c r="E38" s="430"/>
      <c r="F38" s="430"/>
      <c r="G38" s="430"/>
      <c r="H38" s="308"/>
    </row>
    <row r="39" spans="1:8">
      <c r="A39" s="430"/>
      <c r="B39" s="430"/>
      <c r="C39" s="430"/>
      <c r="D39" s="430"/>
      <c r="E39" s="430"/>
      <c r="F39" s="430"/>
      <c r="G39" s="430"/>
      <c r="H39" s="308"/>
    </row>
    <row r="40" spans="1:8">
      <c r="A40" s="430"/>
      <c r="B40" s="430"/>
      <c r="C40" s="430"/>
      <c r="D40" s="430"/>
      <c r="E40" s="430"/>
      <c r="F40" s="430"/>
      <c r="G40" s="430"/>
      <c r="H40" s="308"/>
    </row>
    <row r="41" spans="1:8">
      <c r="A41" s="430"/>
      <c r="B41" s="430"/>
      <c r="C41" s="430"/>
      <c r="D41" s="430"/>
      <c r="E41" s="430"/>
      <c r="F41" s="430"/>
      <c r="G41" s="430"/>
      <c r="H41" s="308"/>
    </row>
    <row r="42" spans="1:8">
      <c r="A42" s="430"/>
      <c r="B42" s="430"/>
      <c r="C42" s="430"/>
      <c r="D42" s="430"/>
      <c r="E42" s="430"/>
      <c r="F42" s="430"/>
      <c r="G42" s="430"/>
      <c r="H42" s="308"/>
    </row>
    <row r="43" spans="1:8">
      <c r="A43" s="430"/>
      <c r="B43" s="430"/>
      <c r="C43" s="430"/>
      <c r="D43" s="430"/>
      <c r="E43" s="430"/>
      <c r="F43" s="430"/>
      <c r="G43" s="430"/>
      <c r="H43" s="308"/>
    </row>
    <row r="44" spans="1:8">
      <c r="A44" s="430"/>
      <c r="B44" s="430"/>
      <c r="C44" s="430"/>
      <c r="D44" s="430"/>
      <c r="E44" s="430"/>
      <c r="F44" s="430"/>
      <c r="G44" s="430"/>
      <c r="H44" s="308"/>
    </row>
    <row r="45" spans="1:8">
      <c r="A45" s="430"/>
      <c r="B45" s="430"/>
      <c r="C45" s="430"/>
      <c r="D45" s="430"/>
      <c r="E45" s="430"/>
      <c r="F45" s="430"/>
      <c r="G45" s="430"/>
      <c r="H45" s="308"/>
    </row>
    <row r="46" spans="1:8">
      <c r="A46" s="430"/>
      <c r="B46" s="430"/>
      <c r="C46" s="430"/>
      <c r="D46" s="430"/>
      <c r="E46" s="430"/>
      <c r="F46" s="430"/>
      <c r="G46" s="430"/>
      <c r="H46" s="308"/>
    </row>
    <row r="47" spans="1:8">
      <c r="A47" s="430"/>
      <c r="B47" s="430"/>
      <c r="C47" s="430"/>
      <c r="D47" s="430"/>
      <c r="E47" s="430"/>
      <c r="F47" s="430"/>
      <c r="G47" s="430"/>
      <c r="H47" s="308"/>
    </row>
  </sheetData>
  <mergeCells count="10">
    <mergeCell ref="A6:A7"/>
    <mergeCell ref="B6:B7"/>
    <mergeCell ref="C6:C7"/>
    <mergeCell ref="D6:F6"/>
    <mergeCell ref="G6:G7"/>
    <mergeCell ref="A1:G1"/>
    <mergeCell ref="A3:G3"/>
    <mergeCell ref="A5:C5"/>
    <mergeCell ref="D5:E5"/>
    <mergeCell ref="F5:G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0" workbookViewId="0">
      <selection activeCell="E9" sqref="E9:E22"/>
    </sheetView>
  </sheetViews>
  <sheetFormatPr defaultRowHeight="14.4"/>
  <cols>
    <col min="1" max="1" width="28.44140625" customWidth="1"/>
    <col min="7" max="7" width="39.88671875" customWidth="1"/>
  </cols>
  <sheetData>
    <row r="1" spans="1:8">
      <c r="A1" s="843" t="s">
        <v>823</v>
      </c>
      <c r="B1" s="843"/>
      <c r="C1" s="843"/>
      <c r="D1" s="843"/>
      <c r="E1" s="843"/>
      <c r="F1" s="843"/>
      <c r="G1" s="843"/>
      <c r="H1" s="463"/>
    </row>
    <row r="2" spans="1:8">
      <c r="A2" s="464"/>
      <c r="B2" s="430"/>
      <c r="C2" s="464"/>
      <c r="D2" s="464"/>
      <c r="E2" s="464"/>
      <c r="F2" s="464"/>
      <c r="G2" s="465"/>
      <c r="H2" s="465"/>
    </row>
    <row r="3" spans="1:8" ht="23.4" customHeight="1">
      <c r="A3" s="843" t="s">
        <v>923</v>
      </c>
      <c r="B3" s="843"/>
      <c r="C3" s="843"/>
      <c r="D3" s="843"/>
      <c r="E3" s="843"/>
      <c r="F3" s="843"/>
      <c r="G3" s="843"/>
      <c r="H3" s="466"/>
    </row>
    <row r="4" spans="1:8">
      <c r="A4" s="467"/>
      <c r="B4" s="460"/>
      <c r="C4" s="467"/>
      <c r="D4" s="467"/>
      <c r="E4" s="467"/>
      <c r="F4" s="467"/>
      <c r="G4" s="467"/>
      <c r="H4" s="467"/>
    </row>
    <row r="5" spans="1:8">
      <c r="A5" s="844" t="s">
        <v>825</v>
      </c>
      <c r="B5" s="844"/>
      <c r="C5" s="845"/>
      <c r="D5" s="846"/>
      <c r="E5" s="846"/>
      <c r="F5" s="846" t="s">
        <v>826</v>
      </c>
      <c r="G5" s="846"/>
      <c r="H5" s="423"/>
    </row>
    <row r="6" spans="1:8">
      <c r="A6" s="847"/>
      <c r="B6" s="848" t="s">
        <v>827</v>
      </c>
      <c r="C6" s="850" t="s">
        <v>828</v>
      </c>
      <c r="D6" s="850" t="s">
        <v>829</v>
      </c>
      <c r="E6" s="850"/>
      <c r="F6" s="850"/>
      <c r="G6" s="851"/>
      <c r="H6" s="430"/>
    </row>
    <row r="7" spans="1:8" ht="30.6">
      <c r="A7" s="847"/>
      <c r="B7" s="849"/>
      <c r="C7" s="850"/>
      <c r="D7" s="419" t="s">
        <v>830</v>
      </c>
      <c r="E7" s="419" t="s">
        <v>831</v>
      </c>
      <c r="F7" s="419" t="s">
        <v>832</v>
      </c>
      <c r="G7" s="851"/>
      <c r="H7" s="430"/>
    </row>
    <row r="8" spans="1:8" ht="21.6">
      <c r="A8" s="422" t="s">
        <v>833</v>
      </c>
      <c r="B8" s="432"/>
      <c r="C8" s="454">
        <v>237893842</v>
      </c>
      <c r="D8" s="454">
        <v>128943486</v>
      </c>
      <c r="E8" s="454">
        <v>63004522</v>
      </c>
      <c r="F8" s="454">
        <v>45945834</v>
      </c>
      <c r="G8" s="422" t="s">
        <v>821</v>
      </c>
      <c r="H8" s="430"/>
    </row>
    <row r="9" spans="1:8" ht="21.6">
      <c r="A9" s="420" t="s">
        <v>901</v>
      </c>
      <c r="B9" s="427" t="s">
        <v>835</v>
      </c>
      <c r="C9" s="455">
        <v>237602155</v>
      </c>
      <c r="D9" s="455">
        <v>128943486</v>
      </c>
      <c r="E9" s="455">
        <v>62770258</v>
      </c>
      <c r="F9" s="455">
        <v>45888411</v>
      </c>
      <c r="G9" s="420" t="s">
        <v>385</v>
      </c>
      <c r="H9" s="420"/>
    </row>
    <row r="10" spans="1:8" ht="31.8">
      <c r="A10" s="420" t="s">
        <v>836</v>
      </c>
      <c r="B10" s="427">
        <v>86</v>
      </c>
      <c r="C10" s="455">
        <v>237602155</v>
      </c>
      <c r="D10" s="455">
        <v>128943486</v>
      </c>
      <c r="E10" s="455">
        <v>62770258</v>
      </c>
      <c r="F10" s="455">
        <v>45888411</v>
      </c>
      <c r="G10" s="420" t="s">
        <v>386</v>
      </c>
      <c r="H10" s="420"/>
    </row>
    <row r="11" spans="1:8">
      <c r="A11" s="421" t="s">
        <v>837</v>
      </c>
      <c r="B11" s="427"/>
      <c r="C11" s="456" t="s">
        <v>822</v>
      </c>
      <c r="D11" s="456" t="s">
        <v>822</v>
      </c>
      <c r="E11" s="456" t="s">
        <v>822</v>
      </c>
      <c r="F11" s="456" t="s">
        <v>822</v>
      </c>
      <c r="G11" s="421" t="s">
        <v>387</v>
      </c>
      <c r="H11" s="421"/>
    </row>
    <row r="12" spans="1:8">
      <c r="A12" s="422" t="s">
        <v>381</v>
      </c>
      <c r="B12" s="427" t="s">
        <v>838</v>
      </c>
      <c r="C12" s="455">
        <v>12104367</v>
      </c>
      <c r="D12" s="455">
        <v>5796474</v>
      </c>
      <c r="E12" s="455">
        <v>3710640</v>
      </c>
      <c r="F12" s="455">
        <v>2597254</v>
      </c>
      <c r="G12" s="422" t="s">
        <v>388</v>
      </c>
      <c r="H12" s="422"/>
    </row>
    <row r="13" spans="1:8" ht="21.6">
      <c r="A13" s="422" t="s">
        <v>839</v>
      </c>
      <c r="B13" s="427" t="s">
        <v>840</v>
      </c>
      <c r="C13" s="455">
        <v>629763</v>
      </c>
      <c r="D13" s="455">
        <v>280255</v>
      </c>
      <c r="E13" s="455">
        <v>332547</v>
      </c>
      <c r="F13" s="455">
        <v>16961</v>
      </c>
      <c r="G13" s="422" t="s">
        <v>389</v>
      </c>
      <c r="H13" s="422"/>
    </row>
    <row r="14" spans="1:8" ht="31.8">
      <c r="A14" s="422" t="s">
        <v>841</v>
      </c>
      <c r="B14" s="427" t="s">
        <v>842</v>
      </c>
      <c r="C14" s="455">
        <v>532058</v>
      </c>
      <c r="D14" s="455">
        <v>311417</v>
      </c>
      <c r="E14" s="455">
        <v>217014</v>
      </c>
      <c r="F14" s="455">
        <v>3628</v>
      </c>
      <c r="G14" s="422" t="s">
        <v>390</v>
      </c>
      <c r="H14" s="422"/>
    </row>
    <row r="15" spans="1:8">
      <c r="A15" s="422" t="s">
        <v>843</v>
      </c>
      <c r="B15" s="427" t="s">
        <v>844</v>
      </c>
      <c r="C15" s="455">
        <v>670634</v>
      </c>
      <c r="D15" s="455">
        <v>447983</v>
      </c>
      <c r="E15" s="455">
        <v>80030</v>
      </c>
      <c r="F15" s="455">
        <v>142621</v>
      </c>
      <c r="G15" s="422" t="s">
        <v>391</v>
      </c>
      <c r="H15" s="422"/>
    </row>
    <row r="16" spans="1:8" ht="21.6">
      <c r="A16" s="422" t="s">
        <v>845</v>
      </c>
      <c r="B16" s="427" t="s">
        <v>846</v>
      </c>
      <c r="C16" s="455">
        <v>997069</v>
      </c>
      <c r="D16" s="455">
        <v>996622</v>
      </c>
      <c r="E16" s="455">
        <v>447</v>
      </c>
      <c r="F16" s="457" t="s">
        <v>860</v>
      </c>
      <c r="G16" s="422" t="s">
        <v>392</v>
      </c>
      <c r="H16" s="422"/>
    </row>
    <row r="17" spans="1:8" ht="31.8">
      <c r="A17" s="422" t="s">
        <v>847</v>
      </c>
      <c r="B17" s="427" t="s">
        <v>848</v>
      </c>
      <c r="C17" s="455">
        <v>128018</v>
      </c>
      <c r="D17" s="455">
        <v>95995</v>
      </c>
      <c r="E17" s="455">
        <v>32023</v>
      </c>
      <c r="F17" s="457" t="s">
        <v>860</v>
      </c>
      <c r="G17" s="422" t="s">
        <v>393</v>
      </c>
      <c r="H17" s="422"/>
    </row>
    <row r="18" spans="1:8">
      <c r="A18" s="422" t="s">
        <v>849</v>
      </c>
      <c r="B18" s="427" t="s">
        <v>850</v>
      </c>
      <c r="C18" s="455">
        <v>9146825</v>
      </c>
      <c r="D18" s="455">
        <v>3664201</v>
      </c>
      <c r="E18" s="455">
        <v>3048580</v>
      </c>
      <c r="F18" s="455">
        <v>2434044</v>
      </c>
      <c r="G18" s="422" t="s">
        <v>394</v>
      </c>
      <c r="H18" s="422"/>
    </row>
    <row r="19" spans="1:8" ht="21.6">
      <c r="A19" s="422" t="s">
        <v>851</v>
      </c>
      <c r="B19" s="427" t="s">
        <v>852</v>
      </c>
      <c r="C19" s="455">
        <v>9713808</v>
      </c>
      <c r="D19" s="455">
        <v>4503806</v>
      </c>
      <c r="E19" s="455">
        <v>2900228</v>
      </c>
      <c r="F19" s="455">
        <v>2309774</v>
      </c>
      <c r="G19" s="422" t="s">
        <v>395</v>
      </c>
      <c r="H19" s="422"/>
    </row>
    <row r="20" spans="1:8" ht="21.6">
      <c r="A20" s="422" t="s">
        <v>853</v>
      </c>
      <c r="B20" s="427" t="s">
        <v>854</v>
      </c>
      <c r="C20" s="455">
        <v>5161478</v>
      </c>
      <c r="D20" s="455">
        <v>1900982</v>
      </c>
      <c r="E20" s="455">
        <v>1779455</v>
      </c>
      <c r="F20" s="455">
        <v>1481041</v>
      </c>
      <c r="G20" s="422" t="s">
        <v>396</v>
      </c>
      <c r="H20" s="422"/>
    </row>
    <row r="21" spans="1:8">
      <c r="A21" s="422" t="s">
        <v>855</v>
      </c>
      <c r="B21" s="427" t="s">
        <v>856</v>
      </c>
      <c r="C21" s="455">
        <v>1901370</v>
      </c>
      <c r="D21" s="455">
        <v>210712</v>
      </c>
      <c r="E21" s="455">
        <v>1360278</v>
      </c>
      <c r="F21" s="455">
        <v>330380</v>
      </c>
      <c r="G21" s="422" t="s">
        <v>397</v>
      </c>
      <c r="H21" s="422"/>
    </row>
    <row r="22" spans="1:8" ht="21.6">
      <c r="A22" s="426" t="s">
        <v>857</v>
      </c>
      <c r="B22" s="429" t="s">
        <v>858</v>
      </c>
      <c r="C22" s="455">
        <v>208721131</v>
      </c>
      <c r="D22" s="455">
        <v>116531513</v>
      </c>
      <c r="E22" s="455">
        <v>53019657</v>
      </c>
      <c r="F22" s="455">
        <v>39169962</v>
      </c>
      <c r="G22" s="426" t="s">
        <v>398</v>
      </c>
      <c r="H22" s="422"/>
    </row>
    <row r="23" spans="1:8" ht="21.6">
      <c r="A23" s="422" t="s">
        <v>866</v>
      </c>
      <c r="B23" s="430"/>
      <c r="C23" s="455">
        <v>291687</v>
      </c>
      <c r="D23" s="457" t="s">
        <v>860</v>
      </c>
      <c r="E23" s="455">
        <v>234264</v>
      </c>
      <c r="F23" s="455">
        <v>57423</v>
      </c>
      <c r="G23" s="422" t="s">
        <v>867</v>
      </c>
      <c r="H23" s="430"/>
    </row>
    <row r="24" spans="1:8" ht="21.6">
      <c r="A24" s="461" t="s">
        <v>919</v>
      </c>
      <c r="B24" s="429">
        <v>21</v>
      </c>
      <c r="C24" s="455">
        <v>113226</v>
      </c>
      <c r="D24" s="457" t="s">
        <v>860</v>
      </c>
      <c r="E24" s="455">
        <v>113226</v>
      </c>
      <c r="F24" s="457" t="s">
        <v>860</v>
      </c>
      <c r="G24" s="422" t="s">
        <v>920</v>
      </c>
      <c r="H24" s="430"/>
    </row>
    <row r="25" spans="1:8" ht="31.8">
      <c r="A25" s="461" t="s">
        <v>880</v>
      </c>
      <c r="B25" s="429">
        <v>47</v>
      </c>
      <c r="C25" s="455">
        <v>19824</v>
      </c>
      <c r="D25" s="457" t="s">
        <v>860</v>
      </c>
      <c r="E25" s="455">
        <v>19824</v>
      </c>
      <c r="F25" s="457" t="s">
        <v>860</v>
      </c>
      <c r="G25" s="422" t="s">
        <v>881</v>
      </c>
      <c r="H25" s="430"/>
    </row>
    <row r="26" spans="1:8">
      <c r="A26" s="461" t="s">
        <v>886</v>
      </c>
      <c r="B26" s="429">
        <v>55</v>
      </c>
      <c r="C26" s="455">
        <v>41152</v>
      </c>
      <c r="D26" s="457" t="s">
        <v>860</v>
      </c>
      <c r="E26" s="455">
        <v>15504</v>
      </c>
      <c r="F26" s="455">
        <v>25648</v>
      </c>
      <c r="G26" s="422" t="s">
        <v>887</v>
      </c>
      <c r="H26" s="430"/>
    </row>
    <row r="27" spans="1:8" ht="21.6">
      <c r="A27" s="461" t="s">
        <v>888</v>
      </c>
      <c r="B27" s="429">
        <v>56</v>
      </c>
      <c r="C27" s="455">
        <v>5504</v>
      </c>
      <c r="D27" s="457" t="s">
        <v>860</v>
      </c>
      <c r="E27" s="455">
        <v>1019</v>
      </c>
      <c r="F27" s="455">
        <v>4485</v>
      </c>
      <c r="G27" s="422" t="s">
        <v>889</v>
      </c>
      <c r="H27" s="430"/>
    </row>
    <row r="28" spans="1:8" ht="21.6">
      <c r="A28" s="461" t="s">
        <v>924</v>
      </c>
      <c r="B28" s="429">
        <v>68</v>
      </c>
      <c r="C28" s="455">
        <v>15470</v>
      </c>
      <c r="D28" s="457" t="s">
        <v>860</v>
      </c>
      <c r="E28" s="455">
        <v>5537</v>
      </c>
      <c r="F28" s="455">
        <v>9933</v>
      </c>
      <c r="G28" s="422" t="s">
        <v>891</v>
      </c>
      <c r="H28" s="430"/>
    </row>
    <row r="29" spans="1:8" ht="31.8">
      <c r="A29" s="461" t="s">
        <v>925</v>
      </c>
      <c r="B29" s="429">
        <v>71</v>
      </c>
      <c r="C29" s="455">
        <v>2100</v>
      </c>
      <c r="D29" s="457" t="s">
        <v>860</v>
      </c>
      <c r="E29" s="457" t="s">
        <v>860</v>
      </c>
      <c r="F29" s="455">
        <v>2100</v>
      </c>
      <c r="G29" s="422" t="s">
        <v>926</v>
      </c>
      <c r="H29" s="430"/>
    </row>
    <row r="30" spans="1:8">
      <c r="A30" s="461" t="s">
        <v>927</v>
      </c>
      <c r="B30" s="429">
        <v>77</v>
      </c>
      <c r="C30" s="455">
        <v>15257</v>
      </c>
      <c r="D30" s="457" t="s">
        <v>860</v>
      </c>
      <c r="E30" s="457" t="s">
        <v>860</v>
      </c>
      <c r="F30" s="455">
        <v>15257</v>
      </c>
      <c r="G30" s="422" t="s">
        <v>893</v>
      </c>
      <c r="H30" s="430"/>
    </row>
    <row r="31" spans="1:8">
      <c r="A31" s="461" t="s">
        <v>917</v>
      </c>
      <c r="B31" s="429">
        <v>85</v>
      </c>
      <c r="C31" s="455">
        <v>400</v>
      </c>
      <c r="D31" s="457" t="s">
        <v>860</v>
      </c>
      <c r="E31" s="455">
        <v>400</v>
      </c>
      <c r="F31" s="457" t="s">
        <v>860</v>
      </c>
      <c r="G31" s="422" t="s">
        <v>895</v>
      </c>
      <c r="H31" s="430"/>
    </row>
    <row r="32" spans="1:8">
      <c r="A32" s="462" t="s">
        <v>928</v>
      </c>
      <c r="B32" s="428">
        <v>96</v>
      </c>
      <c r="C32" s="458">
        <v>78754</v>
      </c>
      <c r="D32" s="459" t="s">
        <v>860</v>
      </c>
      <c r="E32" s="458">
        <v>78754</v>
      </c>
      <c r="F32" s="459" t="s">
        <v>860</v>
      </c>
      <c r="G32" s="425" t="s">
        <v>899</v>
      </c>
      <c r="H32" s="430"/>
    </row>
    <row r="33" spans="1:8">
      <c r="A33" s="430"/>
      <c r="B33" s="430"/>
      <c r="C33" s="430"/>
      <c r="D33" s="430"/>
      <c r="E33" s="430"/>
      <c r="F33" s="430"/>
      <c r="G33" s="430"/>
      <c r="H33" s="308"/>
    </row>
    <row r="34" spans="1:8">
      <c r="A34" s="430"/>
      <c r="B34" s="430"/>
      <c r="C34" s="430"/>
      <c r="D34" s="430"/>
      <c r="E34" s="430"/>
      <c r="F34" s="430"/>
      <c r="G34" s="430"/>
      <c r="H34" s="308"/>
    </row>
    <row r="35" spans="1:8">
      <c r="A35" s="430"/>
      <c r="B35" s="430"/>
      <c r="C35" s="430"/>
      <c r="D35" s="430"/>
      <c r="E35" s="430"/>
      <c r="F35" s="430"/>
      <c r="G35" s="430"/>
      <c r="H35" s="308"/>
    </row>
    <row r="36" spans="1:8">
      <c r="A36" s="430"/>
      <c r="B36" s="430"/>
      <c r="C36" s="430"/>
      <c r="D36" s="430"/>
      <c r="E36" s="430"/>
      <c r="F36" s="430"/>
      <c r="G36" s="430"/>
      <c r="H36" s="308"/>
    </row>
    <row r="37" spans="1:8">
      <c r="A37" s="430"/>
      <c r="B37" s="430"/>
      <c r="C37" s="430"/>
      <c r="D37" s="430"/>
      <c r="E37" s="430"/>
      <c r="F37" s="430"/>
      <c r="G37" s="430"/>
      <c r="H37" s="308"/>
    </row>
    <row r="38" spans="1:8">
      <c r="A38" s="430"/>
      <c r="B38" s="430"/>
      <c r="C38" s="430"/>
      <c r="D38" s="430"/>
      <c r="E38" s="430"/>
      <c r="F38" s="430"/>
      <c r="G38" s="430"/>
      <c r="H38" s="308"/>
    </row>
    <row r="39" spans="1:8">
      <c r="A39" s="430"/>
      <c r="B39" s="430"/>
      <c r="C39" s="430"/>
      <c r="D39" s="430"/>
      <c r="E39" s="430"/>
      <c r="F39" s="430"/>
      <c r="G39" s="430"/>
      <c r="H39" s="308"/>
    </row>
    <row r="40" spans="1:8">
      <c r="A40" s="430"/>
      <c r="B40" s="430"/>
      <c r="C40" s="430"/>
      <c r="D40" s="430"/>
      <c r="E40" s="430"/>
      <c r="F40" s="430"/>
      <c r="G40" s="430"/>
      <c r="H40" s="308"/>
    </row>
    <row r="41" spans="1:8">
      <c r="A41" s="430"/>
      <c r="B41" s="430"/>
      <c r="C41" s="430"/>
      <c r="D41" s="430"/>
      <c r="E41" s="430"/>
      <c r="F41" s="430"/>
      <c r="G41" s="430"/>
      <c r="H41" s="308"/>
    </row>
    <row r="42" spans="1:8">
      <c r="A42" s="430"/>
      <c r="B42" s="430"/>
      <c r="C42" s="430"/>
      <c r="D42" s="430"/>
      <c r="E42" s="430"/>
      <c r="F42" s="430"/>
      <c r="G42" s="430"/>
      <c r="H42" s="308"/>
    </row>
    <row r="43" spans="1:8">
      <c r="A43" s="430"/>
      <c r="B43" s="430"/>
      <c r="C43" s="430"/>
      <c r="D43" s="430"/>
      <c r="E43" s="430"/>
      <c r="F43" s="430"/>
      <c r="G43" s="430"/>
      <c r="H43" s="308"/>
    </row>
    <row r="44" spans="1:8">
      <c r="A44" s="430"/>
      <c r="B44" s="430"/>
      <c r="C44" s="430"/>
      <c r="D44" s="430"/>
      <c r="E44" s="430"/>
      <c r="F44" s="430"/>
      <c r="G44" s="430"/>
      <c r="H44" s="308"/>
    </row>
    <row r="45" spans="1:8">
      <c r="A45" s="430"/>
      <c r="B45" s="430"/>
      <c r="C45" s="430"/>
      <c r="D45" s="430"/>
      <c r="E45" s="430"/>
      <c r="F45" s="430"/>
      <c r="G45" s="430"/>
      <c r="H45" s="308"/>
    </row>
    <row r="46" spans="1:8">
      <c r="A46" s="430"/>
      <c r="B46" s="430"/>
      <c r="C46" s="430"/>
      <c r="D46" s="430"/>
      <c r="E46" s="430"/>
      <c r="F46" s="430"/>
      <c r="G46" s="430"/>
      <c r="H46" s="308"/>
    </row>
    <row r="47" spans="1:8">
      <c r="A47" s="430"/>
      <c r="B47" s="430"/>
      <c r="C47" s="430"/>
      <c r="D47" s="430"/>
      <c r="E47" s="430"/>
      <c r="F47" s="430"/>
      <c r="G47" s="430"/>
      <c r="H47" s="308"/>
    </row>
  </sheetData>
  <mergeCells count="10">
    <mergeCell ref="A6:A7"/>
    <mergeCell ref="B6:B7"/>
    <mergeCell ref="C6:C7"/>
    <mergeCell ref="D6:F6"/>
    <mergeCell ref="G6:G7"/>
    <mergeCell ref="A1:G1"/>
    <mergeCell ref="A3:G3"/>
    <mergeCell ref="A5:C5"/>
    <mergeCell ref="D5:E5"/>
    <mergeCell ref="F5:G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E13" sqref="E13"/>
    </sheetView>
  </sheetViews>
  <sheetFormatPr defaultColWidth="8.88671875" defaultRowHeight="10.199999999999999"/>
  <cols>
    <col min="1" max="1" width="43.33203125" style="308" customWidth="1"/>
    <col min="2" max="6" width="8.88671875" style="308"/>
    <col min="7" max="7" width="38.33203125" style="308" customWidth="1"/>
    <col min="8" max="16384" width="8.88671875" style="308"/>
  </cols>
  <sheetData>
    <row r="1" spans="1:8">
      <c r="A1" s="843" t="s">
        <v>823</v>
      </c>
      <c r="B1" s="843"/>
      <c r="C1" s="843"/>
      <c r="D1" s="843"/>
      <c r="E1" s="843"/>
      <c r="F1" s="843"/>
      <c r="G1" s="843"/>
      <c r="H1" s="463"/>
    </row>
    <row r="2" spans="1:8">
      <c r="A2" s="464"/>
      <c r="B2" s="497"/>
      <c r="C2" s="464"/>
      <c r="D2" s="464"/>
      <c r="E2" s="464"/>
      <c r="F2" s="464"/>
      <c r="G2" s="465"/>
      <c r="H2" s="465"/>
    </row>
    <row r="3" spans="1:8" ht="32.4" customHeight="1">
      <c r="A3" s="843" t="s">
        <v>929</v>
      </c>
      <c r="B3" s="843"/>
      <c r="C3" s="843"/>
      <c r="D3" s="843"/>
      <c r="E3" s="843"/>
      <c r="F3" s="843"/>
      <c r="G3" s="843"/>
      <c r="H3" s="466"/>
    </row>
    <row r="4" spans="1:8">
      <c r="A4" s="467"/>
      <c r="B4" s="510"/>
      <c r="C4" s="467"/>
      <c r="D4" s="467"/>
      <c r="E4" s="467"/>
      <c r="F4" s="467"/>
      <c r="G4" s="467"/>
      <c r="H4" s="467"/>
    </row>
    <row r="5" spans="1:8">
      <c r="A5" s="844" t="s">
        <v>825</v>
      </c>
      <c r="B5" s="844"/>
      <c r="C5" s="845"/>
      <c r="D5" s="846"/>
      <c r="E5" s="846"/>
      <c r="F5" s="846" t="s">
        <v>826</v>
      </c>
      <c r="G5" s="846"/>
      <c r="H5" s="490"/>
    </row>
    <row r="6" spans="1:8">
      <c r="A6" s="847"/>
      <c r="B6" s="848" t="s">
        <v>827</v>
      </c>
      <c r="C6" s="850" t="s">
        <v>828</v>
      </c>
      <c r="D6" s="850" t="s">
        <v>829</v>
      </c>
      <c r="E6" s="850"/>
      <c r="F6" s="850"/>
      <c r="G6" s="851"/>
      <c r="H6" s="497"/>
    </row>
    <row r="7" spans="1:8" ht="30.6">
      <c r="A7" s="847"/>
      <c r="B7" s="849"/>
      <c r="C7" s="850"/>
      <c r="D7" s="486" t="s">
        <v>830</v>
      </c>
      <c r="E7" s="486" t="s">
        <v>831</v>
      </c>
      <c r="F7" s="486" t="s">
        <v>832</v>
      </c>
      <c r="G7" s="851"/>
      <c r="H7" s="497"/>
    </row>
    <row r="8" spans="1:8" ht="20.399999999999999">
      <c r="A8" s="489" t="s">
        <v>833</v>
      </c>
      <c r="B8" s="499"/>
      <c r="C8" s="501">
        <v>57506088</v>
      </c>
      <c r="D8" s="501">
        <v>55104014</v>
      </c>
      <c r="E8" s="501">
        <v>1027262</v>
      </c>
      <c r="F8" s="501">
        <v>1374812</v>
      </c>
      <c r="G8" s="489" t="s">
        <v>821</v>
      </c>
      <c r="H8" s="497"/>
    </row>
    <row r="9" spans="1:8" ht="20.399999999999999">
      <c r="A9" s="487" t="s">
        <v>915</v>
      </c>
      <c r="B9" s="494" t="s">
        <v>835</v>
      </c>
      <c r="C9" s="502">
        <v>57361056</v>
      </c>
      <c r="D9" s="502">
        <v>54958982</v>
      </c>
      <c r="E9" s="502">
        <v>1027262</v>
      </c>
      <c r="F9" s="502">
        <v>1374812</v>
      </c>
      <c r="G9" s="487" t="s">
        <v>385</v>
      </c>
      <c r="H9" s="487"/>
    </row>
    <row r="10" spans="1:8" ht="20.399999999999999">
      <c r="A10" s="487" t="s">
        <v>836</v>
      </c>
      <c r="B10" s="494">
        <v>86</v>
      </c>
      <c r="C10" s="502">
        <v>922948</v>
      </c>
      <c r="D10" s="503" t="s">
        <v>860</v>
      </c>
      <c r="E10" s="502">
        <v>145977</v>
      </c>
      <c r="F10" s="502">
        <v>776971</v>
      </c>
      <c r="G10" s="487" t="s">
        <v>386</v>
      </c>
      <c r="H10" s="487"/>
    </row>
    <row r="11" spans="1:8">
      <c r="A11" s="488" t="s">
        <v>837</v>
      </c>
      <c r="B11" s="494"/>
      <c r="C11" s="504" t="s">
        <v>822</v>
      </c>
      <c r="D11" s="504" t="s">
        <v>822</v>
      </c>
      <c r="E11" s="504" t="s">
        <v>822</v>
      </c>
      <c r="F11" s="504" t="s">
        <v>822</v>
      </c>
      <c r="G11" s="488" t="s">
        <v>387</v>
      </c>
      <c r="H11" s="488"/>
    </row>
    <row r="12" spans="1:8">
      <c r="A12" s="489" t="s">
        <v>381</v>
      </c>
      <c r="B12" s="494" t="s">
        <v>838</v>
      </c>
      <c r="C12" s="502">
        <v>922948</v>
      </c>
      <c r="D12" s="503" t="s">
        <v>860</v>
      </c>
      <c r="E12" s="502">
        <v>145977</v>
      </c>
      <c r="F12" s="502">
        <v>776971</v>
      </c>
      <c r="G12" s="489" t="s">
        <v>388</v>
      </c>
      <c r="H12" s="489"/>
    </row>
    <row r="13" spans="1:8">
      <c r="A13" s="489" t="s">
        <v>843</v>
      </c>
      <c r="B13" s="494" t="s">
        <v>930</v>
      </c>
      <c r="C13" s="502">
        <v>922948</v>
      </c>
      <c r="D13" s="503" t="s">
        <v>860</v>
      </c>
      <c r="E13" s="502">
        <v>145977</v>
      </c>
      <c r="F13" s="502">
        <v>776971</v>
      </c>
      <c r="G13" s="489" t="s">
        <v>391</v>
      </c>
      <c r="H13" s="489"/>
    </row>
    <row r="14" spans="1:8" ht="20.399999999999999">
      <c r="A14" s="487" t="s">
        <v>931</v>
      </c>
      <c r="B14" s="494">
        <v>87</v>
      </c>
      <c r="C14" s="502">
        <v>56059484</v>
      </c>
      <c r="D14" s="502">
        <v>54591342</v>
      </c>
      <c r="E14" s="502">
        <v>870301</v>
      </c>
      <c r="F14" s="502">
        <v>597841</v>
      </c>
      <c r="G14" s="487" t="s">
        <v>399</v>
      </c>
      <c r="H14" s="487"/>
    </row>
    <row r="15" spans="1:8">
      <c r="A15" s="488" t="s">
        <v>837</v>
      </c>
      <c r="B15" s="494"/>
      <c r="C15" s="504" t="s">
        <v>822</v>
      </c>
      <c r="D15" s="504" t="s">
        <v>822</v>
      </c>
      <c r="E15" s="504" t="s">
        <v>822</v>
      </c>
      <c r="F15" s="504" t="s">
        <v>822</v>
      </c>
      <c r="G15" s="488" t="s">
        <v>387</v>
      </c>
      <c r="H15" s="488"/>
    </row>
    <row r="16" spans="1:8" ht="20.399999999999999">
      <c r="A16" s="489" t="s">
        <v>932</v>
      </c>
      <c r="B16" s="494" t="s">
        <v>933</v>
      </c>
      <c r="C16" s="502">
        <v>1904290</v>
      </c>
      <c r="D16" s="502">
        <v>1881279</v>
      </c>
      <c r="E16" s="502">
        <v>7516</v>
      </c>
      <c r="F16" s="502">
        <v>15495</v>
      </c>
      <c r="G16" s="489" t="s">
        <v>400</v>
      </c>
      <c r="H16" s="489"/>
    </row>
    <row r="17" spans="1:8" ht="30.6">
      <c r="A17" s="489" t="s">
        <v>934</v>
      </c>
      <c r="B17" s="494" t="s">
        <v>935</v>
      </c>
      <c r="C17" s="502">
        <v>25116782</v>
      </c>
      <c r="D17" s="502">
        <v>24602233</v>
      </c>
      <c r="E17" s="502">
        <v>215563</v>
      </c>
      <c r="F17" s="502">
        <v>298986</v>
      </c>
      <c r="G17" s="489" t="s">
        <v>401</v>
      </c>
      <c r="H17" s="489"/>
    </row>
    <row r="18" spans="1:8" ht="20.399999999999999">
      <c r="A18" s="489" t="s">
        <v>936</v>
      </c>
      <c r="B18" s="494" t="s">
        <v>937</v>
      </c>
      <c r="C18" s="502">
        <v>13270760</v>
      </c>
      <c r="D18" s="502">
        <v>12512123</v>
      </c>
      <c r="E18" s="502">
        <v>522210</v>
      </c>
      <c r="F18" s="502">
        <v>236427</v>
      </c>
      <c r="G18" s="489" t="s">
        <v>402</v>
      </c>
      <c r="H18" s="489"/>
    </row>
    <row r="19" spans="1:8">
      <c r="A19" s="489" t="s">
        <v>861</v>
      </c>
      <c r="B19" s="494" t="s">
        <v>938</v>
      </c>
      <c r="C19" s="502">
        <v>15767652</v>
      </c>
      <c r="D19" s="502">
        <v>15595707</v>
      </c>
      <c r="E19" s="502">
        <v>125012</v>
      </c>
      <c r="F19" s="502">
        <v>46933</v>
      </c>
      <c r="G19" s="489" t="s">
        <v>403</v>
      </c>
      <c r="H19" s="489"/>
    </row>
    <row r="20" spans="1:8" ht="20.399999999999999">
      <c r="A20" s="487" t="s">
        <v>863</v>
      </c>
      <c r="B20" s="494">
        <v>88</v>
      </c>
      <c r="C20" s="502">
        <v>378624</v>
      </c>
      <c r="D20" s="502">
        <v>367640</v>
      </c>
      <c r="E20" s="502">
        <v>10984</v>
      </c>
      <c r="F20" s="503" t="s">
        <v>860</v>
      </c>
      <c r="G20" s="487" t="s">
        <v>404</v>
      </c>
      <c r="H20" s="487"/>
    </row>
    <row r="21" spans="1:8">
      <c r="A21" s="488" t="s">
        <v>837</v>
      </c>
      <c r="B21" s="494"/>
      <c r="C21" s="504" t="s">
        <v>822</v>
      </c>
      <c r="D21" s="504" t="s">
        <v>822</v>
      </c>
      <c r="E21" s="504" t="s">
        <v>822</v>
      </c>
      <c r="F21" s="504" t="s">
        <v>822</v>
      </c>
      <c r="G21" s="488" t="s">
        <v>351</v>
      </c>
      <c r="H21" s="488"/>
    </row>
    <row r="22" spans="1:8" ht="20.399999999999999">
      <c r="A22" s="489" t="s">
        <v>902</v>
      </c>
      <c r="B22" s="494" t="s">
        <v>939</v>
      </c>
      <c r="C22" s="502">
        <v>2815</v>
      </c>
      <c r="D22" s="502">
        <v>2815</v>
      </c>
      <c r="E22" s="503" t="s">
        <v>860</v>
      </c>
      <c r="F22" s="503" t="s">
        <v>860</v>
      </c>
      <c r="G22" s="489" t="s">
        <v>405</v>
      </c>
      <c r="H22" s="489"/>
    </row>
    <row r="23" spans="1:8">
      <c r="A23" s="489" t="s">
        <v>940</v>
      </c>
      <c r="B23" s="496" t="s">
        <v>941</v>
      </c>
      <c r="C23" s="502">
        <v>285363</v>
      </c>
      <c r="D23" s="502">
        <v>285363</v>
      </c>
      <c r="E23" s="503" t="s">
        <v>860</v>
      </c>
      <c r="F23" s="503" t="s">
        <v>860</v>
      </c>
      <c r="G23" s="489" t="s">
        <v>406</v>
      </c>
      <c r="H23" s="489"/>
    </row>
    <row r="24" spans="1:8" ht="20.399999999999999">
      <c r="A24" s="493" t="s">
        <v>864</v>
      </c>
      <c r="B24" s="496" t="s">
        <v>942</v>
      </c>
      <c r="C24" s="502">
        <v>90446</v>
      </c>
      <c r="D24" s="502">
        <v>79462</v>
      </c>
      <c r="E24" s="502">
        <v>10984</v>
      </c>
      <c r="F24" s="503" t="s">
        <v>860</v>
      </c>
      <c r="G24" s="493" t="s">
        <v>407</v>
      </c>
      <c r="H24" s="489"/>
    </row>
    <row r="25" spans="1:8" ht="20.399999999999999">
      <c r="A25" s="493" t="s">
        <v>866</v>
      </c>
      <c r="B25" s="498"/>
      <c r="C25" s="502">
        <v>145032</v>
      </c>
      <c r="D25" s="502">
        <v>145032</v>
      </c>
      <c r="E25" s="503" t="s">
        <v>860</v>
      </c>
      <c r="F25" s="503" t="s">
        <v>860</v>
      </c>
      <c r="G25" s="493" t="s">
        <v>867</v>
      </c>
      <c r="H25" s="497"/>
    </row>
    <row r="26" spans="1:8">
      <c r="A26" s="492" t="s">
        <v>894</v>
      </c>
      <c r="B26" s="495">
        <v>85</v>
      </c>
      <c r="C26" s="505">
        <v>145032</v>
      </c>
      <c r="D26" s="505">
        <v>145032</v>
      </c>
      <c r="E26" s="506" t="s">
        <v>860</v>
      </c>
      <c r="F26" s="506" t="s">
        <v>860</v>
      </c>
      <c r="G26" s="492" t="s">
        <v>895</v>
      </c>
      <c r="H26" s="497"/>
    </row>
    <row r="27" spans="1:8">
      <c r="A27" s="497"/>
      <c r="B27" s="497"/>
      <c r="C27" s="497"/>
      <c r="D27" s="497"/>
      <c r="E27" s="497"/>
      <c r="F27" s="497"/>
      <c r="G27" s="497"/>
      <c r="H27" s="497"/>
    </row>
    <row r="28" spans="1:8">
      <c r="A28" s="497"/>
      <c r="B28" s="497"/>
      <c r="C28" s="497"/>
      <c r="D28" s="497"/>
      <c r="E28" s="497"/>
      <c r="F28" s="497"/>
      <c r="G28" s="497"/>
      <c r="H28" s="497"/>
    </row>
    <row r="29" spans="1:8">
      <c r="A29" s="497"/>
      <c r="B29" s="497"/>
      <c r="C29" s="497"/>
      <c r="D29" s="497"/>
      <c r="E29" s="497"/>
      <c r="F29" s="497"/>
      <c r="G29" s="497"/>
      <c r="H29" s="497"/>
    </row>
    <row r="30" spans="1:8">
      <c r="A30" s="497"/>
      <c r="B30" s="497"/>
      <c r="C30" s="497"/>
      <c r="D30" s="497"/>
      <c r="E30" s="497"/>
      <c r="F30" s="497"/>
      <c r="G30" s="497"/>
      <c r="H30" s="497"/>
    </row>
    <row r="31" spans="1:8">
      <c r="A31" s="497"/>
      <c r="B31" s="497"/>
      <c r="C31" s="497"/>
      <c r="D31" s="497"/>
      <c r="E31" s="497"/>
      <c r="F31" s="497"/>
      <c r="G31" s="497"/>
      <c r="H31" s="497"/>
    </row>
    <row r="32" spans="1:8">
      <c r="A32" s="497"/>
      <c r="B32" s="497"/>
      <c r="C32" s="497"/>
      <c r="D32" s="497"/>
      <c r="E32" s="497"/>
      <c r="F32" s="497"/>
      <c r="G32" s="497"/>
      <c r="H32" s="497"/>
    </row>
    <row r="33" spans="1:7">
      <c r="A33" s="497"/>
      <c r="B33" s="497"/>
      <c r="C33" s="497"/>
      <c r="D33" s="497"/>
      <c r="E33" s="497"/>
      <c r="F33" s="497"/>
      <c r="G33" s="497"/>
    </row>
    <row r="34" spans="1:7">
      <c r="A34" s="497"/>
      <c r="B34" s="497"/>
      <c r="C34" s="497"/>
      <c r="D34" s="497"/>
      <c r="E34" s="497"/>
      <c r="F34" s="497"/>
      <c r="G34" s="497"/>
    </row>
    <row r="35" spans="1:7">
      <c r="A35" s="497"/>
      <c r="B35" s="497"/>
      <c r="C35" s="497"/>
      <c r="D35" s="497"/>
      <c r="E35" s="497"/>
      <c r="F35" s="497"/>
      <c r="G35" s="497"/>
    </row>
    <row r="36" spans="1:7">
      <c r="A36" s="497"/>
      <c r="B36" s="497"/>
      <c r="C36" s="497"/>
      <c r="D36" s="497"/>
      <c r="E36" s="497"/>
      <c r="F36" s="497"/>
      <c r="G36" s="497"/>
    </row>
    <row r="37" spans="1:7">
      <c r="A37" s="497"/>
      <c r="B37" s="497"/>
      <c r="C37" s="497"/>
      <c r="D37" s="497"/>
      <c r="E37" s="497"/>
      <c r="F37" s="497"/>
      <c r="G37" s="497"/>
    </row>
    <row r="38" spans="1:7">
      <c r="A38" s="497"/>
      <c r="B38" s="497"/>
      <c r="C38" s="497"/>
      <c r="D38" s="497"/>
      <c r="E38" s="497"/>
      <c r="F38" s="497"/>
      <c r="G38" s="497"/>
    </row>
    <row r="39" spans="1:7">
      <c r="A39" s="497"/>
      <c r="B39" s="497"/>
      <c r="C39" s="497"/>
      <c r="D39" s="497"/>
      <c r="E39" s="497"/>
      <c r="F39" s="497"/>
      <c r="G39" s="497"/>
    </row>
    <row r="40" spans="1:7">
      <c r="A40" s="497"/>
      <c r="B40" s="497"/>
      <c r="C40" s="497"/>
      <c r="D40" s="497"/>
      <c r="E40" s="497"/>
      <c r="F40" s="497"/>
      <c r="G40" s="497"/>
    </row>
    <row r="41" spans="1:7">
      <c r="A41" s="497"/>
      <c r="B41" s="497"/>
      <c r="C41" s="497"/>
      <c r="D41" s="497"/>
      <c r="E41" s="497"/>
      <c r="F41" s="497"/>
      <c r="G41" s="497"/>
    </row>
    <row r="42" spans="1:7">
      <c r="A42" s="497"/>
      <c r="B42" s="497"/>
      <c r="C42" s="497"/>
      <c r="D42" s="497"/>
      <c r="E42" s="497"/>
      <c r="F42" s="497"/>
      <c r="G42" s="497"/>
    </row>
    <row r="43" spans="1:7">
      <c r="A43" s="497"/>
      <c r="B43" s="497"/>
      <c r="C43" s="497"/>
      <c r="D43" s="497"/>
      <c r="E43" s="497"/>
      <c r="F43" s="497"/>
      <c r="G43" s="497"/>
    </row>
    <row r="44" spans="1:7">
      <c r="A44" s="497"/>
      <c r="B44" s="497"/>
      <c r="C44" s="497"/>
      <c r="D44" s="497"/>
      <c r="E44" s="497"/>
      <c r="F44" s="497"/>
      <c r="G44" s="497"/>
    </row>
    <row r="45" spans="1:7">
      <c r="A45" s="497"/>
      <c r="B45" s="497"/>
      <c r="C45" s="497"/>
      <c r="D45" s="497"/>
      <c r="E45" s="497"/>
      <c r="F45" s="497"/>
      <c r="G45" s="497"/>
    </row>
    <row r="46" spans="1:7">
      <c r="A46" s="497"/>
      <c r="B46" s="497"/>
      <c r="C46" s="497"/>
      <c r="D46" s="497"/>
      <c r="E46" s="497"/>
      <c r="F46" s="497"/>
      <c r="G46" s="497"/>
    </row>
    <row r="47" spans="1:7">
      <c r="A47" s="497"/>
      <c r="B47" s="497"/>
      <c r="C47" s="497"/>
      <c r="D47" s="497"/>
      <c r="E47" s="497"/>
      <c r="F47" s="497"/>
      <c r="G47" s="497"/>
    </row>
  </sheetData>
  <mergeCells count="10">
    <mergeCell ref="A6:A7"/>
    <mergeCell ref="B6:B7"/>
    <mergeCell ref="C6:C7"/>
    <mergeCell ref="D6:F6"/>
    <mergeCell ref="G6:G7"/>
    <mergeCell ref="A1:G1"/>
    <mergeCell ref="A3:G3"/>
    <mergeCell ref="A5:C5"/>
    <mergeCell ref="D5:E5"/>
    <mergeCell ref="F5:G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K44"/>
    </sheetView>
  </sheetViews>
  <sheetFormatPr defaultRowHeight="14.4"/>
  <cols>
    <col min="1" max="1" width="52.109375" customWidth="1"/>
    <col min="7" max="7" width="25.5546875" customWidth="1"/>
  </cols>
  <sheetData>
    <row r="1" spans="1:11">
      <c r="A1" s="843" t="s">
        <v>823</v>
      </c>
      <c r="B1" s="843"/>
      <c r="C1" s="843"/>
      <c r="D1" s="843"/>
      <c r="E1" s="843"/>
      <c r="F1" s="843"/>
      <c r="G1" s="843"/>
      <c r="H1" s="463"/>
      <c r="I1" s="497"/>
      <c r="J1" s="497"/>
      <c r="K1" s="497"/>
    </row>
    <row r="2" spans="1:11">
      <c r="A2" s="464"/>
      <c r="B2" s="497"/>
      <c r="C2" s="464"/>
      <c r="D2" s="464"/>
      <c r="E2" s="464"/>
      <c r="F2" s="464"/>
      <c r="G2" s="465"/>
      <c r="H2" s="465"/>
      <c r="I2" s="497"/>
      <c r="J2" s="497"/>
      <c r="K2" s="497"/>
    </row>
    <row r="3" spans="1:11">
      <c r="A3" s="843" t="s">
        <v>943</v>
      </c>
      <c r="B3" s="843"/>
      <c r="C3" s="843"/>
      <c r="D3" s="843"/>
      <c r="E3" s="843"/>
      <c r="F3" s="843"/>
      <c r="G3" s="843"/>
      <c r="H3" s="466"/>
      <c r="I3" s="497"/>
      <c r="J3" s="497"/>
      <c r="K3" s="497"/>
    </row>
    <row r="4" spans="1:11">
      <c r="A4" s="467"/>
      <c r="B4" s="510"/>
      <c r="C4" s="467"/>
      <c r="D4" s="467"/>
      <c r="E4" s="467"/>
      <c r="F4" s="467"/>
      <c r="G4" s="467"/>
      <c r="H4" s="467"/>
      <c r="I4" s="497"/>
      <c r="J4" s="497"/>
      <c r="K4" s="497"/>
    </row>
    <row r="5" spans="1:11">
      <c r="A5" s="844" t="s">
        <v>825</v>
      </c>
      <c r="B5" s="844"/>
      <c r="C5" s="845"/>
      <c r="D5" s="846"/>
      <c r="E5" s="846"/>
      <c r="F5" s="846" t="s">
        <v>826</v>
      </c>
      <c r="G5" s="846"/>
      <c r="H5" s="490"/>
      <c r="I5" s="497"/>
      <c r="J5" s="497"/>
      <c r="K5" s="497"/>
    </row>
    <row r="6" spans="1:11">
      <c r="A6" s="847"/>
      <c r="B6" s="848" t="s">
        <v>827</v>
      </c>
      <c r="C6" s="850" t="s">
        <v>828</v>
      </c>
      <c r="D6" s="850" t="s">
        <v>829</v>
      </c>
      <c r="E6" s="850"/>
      <c r="F6" s="850"/>
      <c r="G6" s="851"/>
      <c r="H6" s="497"/>
      <c r="I6" s="497"/>
      <c r="J6" s="497"/>
      <c r="K6" s="497"/>
    </row>
    <row r="7" spans="1:11" ht="30.6">
      <c r="A7" s="847"/>
      <c r="B7" s="849"/>
      <c r="C7" s="850"/>
      <c r="D7" s="486" t="s">
        <v>830</v>
      </c>
      <c r="E7" s="486" t="s">
        <v>831</v>
      </c>
      <c r="F7" s="486" t="s">
        <v>832</v>
      </c>
      <c r="G7" s="851"/>
      <c r="H7" s="497"/>
      <c r="I7" s="497"/>
      <c r="J7" s="497"/>
      <c r="K7" s="497"/>
    </row>
    <row r="8" spans="1:11" ht="21.6">
      <c r="A8" s="489" t="s">
        <v>833</v>
      </c>
      <c r="B8" s="497"/>
      <c r="C8" s="507">
        <v>10481976</v>
      </c>
      <c r="D8" s="507">
        <v>9881116</v>
      </c>
      <c r="E8" s="507">
        <v>239576</v>
      </c>
      <c r="F8" s="507">
        <v>361285</v>
      </c>
      <c r="G8" s="489" t="s">
        <v>821</v>
      </c>
      <c r="H8" s="498"/>
      <c r="I8" s="497"/>
      <c r="J8" s="497"/>
      <c r="K8" s="497"/>
    </row>
    <row r="9" spans="1:11" ht="21.6">
      <c r="A9" s="489" t="s">
        <v>944</v>
      </c>
      <c r="B9" s="494" t="s">
        <v>945</v>
      </c>
      <c r="C9" s="507">
        <v>10338224</v>
      </c>
      <c r="D9" s="507">
        <v>9881116</v>
      </c>
      <c r="E9" s="507">
        <v>230875</v>
      </c>
      <c r="F9" s="507">
        <v>226234</v>
      </c>
      <c r="G9" s="489" t="s">
        <v>946</v>
      </c>
      <c r="H9" s="498"/>
      <c r="I9" s="497"/>
      <c r="J9" s="468"/>
      <c r="K9" s="468"/>
    </row>
    <row r="10" spans="1:11">
      <c r="A10" s="488" t="s">
        <v>837</v>
      </c>
      <c r="B10" s="494"/>
      <c r="C10" s="508" t="s">
        <v>822</v>
      </c>
      <c r="D10" s="508" t="s">
        <v>822</v>
      </c>
      <c r="E10" s="508" t="s">
        <v>822</v>
      </c>
      <c r="F10" s="508" t="s">
        <v>822</v>
      </c>
      <c r="G10" s="488" t="s">
        <v>387</v>
      </c>
      <c r="H10" s="498"/>
      <c r="I10" s="497"/>
      <c r="J10" s="468"/>
      <c r="K10" s="468"/>
    </row>
    <row r="11" spans="1:11" ht="31.8">
      <c r="A11" s="489" t="s">
        <v>947</v>
      </c>
      <c r="B11" s="494">
        <v>87</v>
      </c>
      <c r="C11" s="507">
        <v>11821</v>
      </c>
      <c r="D11" s="507">
        <v>11821</v>
      </c>
      <c r="E11" s="509" t="s">
        <v>860</v>
      </c>
      <c r="F11" s="509" t="s">
        <v>860</v>
      </c>
      <c r="G11" s="489" t="s">
        <v>399</v>
      </c>
      <c r="H11" s="498"/>
      <c r="I11" s="497"/>
      <c r="J11" s="468"/>
      <c r="K11" s="468"/>
    </row>
    <row r="12" spans="1:11">
      <c r="A12" s="488" t="s">
        <v>837</v>
      </c>
      <c r="B12" s="494"/>
      <c r="C12" s="508" t="s">
        <v>822</v>
      </c>
      <c r="D12" s="508" t="s">
        <v>822</v>
      </c>
      <c r="E12" s="508" t="s">
        <v>822</v>
      </c>
      <c r="F12" s="508" t="s">
        <v>822</v>
      </c>
      <c r="G12" s="488" t="s">
        <v>387</v>
      </c>
      <c r="H12" s="498"/>
      <c r="I12" s="497"/>
      <c r="J12" s="468"/>
      <c r="K12" s="468"/>
    </row>
    <row r="13" spans="1:11" ht="52.2">
      <c r="A13" s="489" t="s">
        <v>948</v>
      </c>
      <c r="B13" s="494"/>
      <c r="C13" s="507">
        <v>11821</v>
      </c>
      <c r="D13" s="507">
        <v>11821</v>
      </c>
      <c r="E13" s="509" t="s">
        <v>860</v>
      </c>
      <c r="F13" s="509" t="s">
        <v>860</v>
      </c>
      <c r="G13" s="489" t="s">
        <v>401</v>
      </c>
      <c r="H13" s="491"/>
      <c r="I13" s="497"/>
      <c r="J13" s="468"/>
      <c r="K13" s="468"/>
    </row>
    <row r="14" spans="1:11" ht="31.8">
      <c r="A14" s="489" t="s">
        <v>863</v>
      </c>
      <c r="B14" s="494">
        <v>88</v>
      </c>
      <c r="C14" s="507">
        <v>10326403</v>
      </c>
      <c r="D14" s="507">
        <v>9869295</v>
      </c>
      <c r="E14" s="507">
        <v>230875</v>
      </c>
      <c r="F14" s="507">
        <v>226234</v>
      </c>
      <c r="G14" s="489" t="s">
        <v>404</v>
      </c>
      <c r="H14" s="491"/>
      <c r="I14" s="497"/>
      <c r="J14" s="468"/>
      <c r="K14" s="468"/>
    </row>
    <row r="15" spans="1:11">
      <c r="A15" s="488" t="s">
        <v>837</v>
      </c>
      <c r="B15" s="494"/>
      <c r="C15" s="508" t="s">
        <v>822</v>
      </c>
      <c r="D15" s="508" t="s">
        <v>822</v>
      </c>
      <c r="E15" s="508" t="s">
        <v>822</v>
      </c>
      <c r="F15" s="508" t="s">
        <v>822</v>
      </c>
      <c r="G15" s="488" t="s">
        <v>351</v>
      </c>
      <c r="H15" s="491"/>
      <c r="I15" s="497"/>
      <c r="J15" s="468"/>
      <c r="K15" s="468"/>
    </row>
    <row r="16" spans="1:11" ht="31.8">
      <c r="A16" s="489" t="s">
        <v>949</v>
      </c>
      <c r="B16" s="494"/>
      <c r="C16" s="507">
        <v>4273022</v>
      </c>
      <c r="D16" s="507">
        <v>4200459</v>
      </c>
      <c r="E16" s="507">
        <v>35138</v>
      </c>
      <c r="F16" s="507">
        <v>37425</v>
      </c>
      <c r="G16" s="489" t="s">
        <v>950</v>
      </c>
      <c r="H16" s="491"/>
      <c r="I16" s="497"/>
      <c r="J16" s="468"/>
      <c r="K16" s="468"/>
    </row>
    <row r="17" spans="1:11">
      <c r="A17" s="489" t="s">
        <v>940</v>
      </c>
      <c r="B17" s="494" t="s">
        <v>951</v>
      </c>
      <c r="C17" s="507">
        <v>1424201</v>
      </c>
      <c r="D17" s="507">
        <v>1382976</v>
      </c>
      <c r="E17" s="507">
        <v>35931</v>
      </c>
      <c r="F17" s="507">
        <v>5294</v>
      </c>
      <c r="G17" s="489" t="s">
        <v>406</v>
      </c>
      <c r="H17" s="491"/>
      <c r="I17" s="497"/>
      <c r="J17" s="468"/>
      <c r="K17" s="468"/>
    </row>
    <row r="18" spans="1:11" ht="31.8">
      <c r="A18" s="489" t="s">
        <v>864</v>
      </c>
      <c r="B18" s="494" t="s">
        <v>865</v>
      </c>
      <c r="C18" s="507">
        <v>4629180</v>
      </c>
      <c r="D18" s="507">
        <v>4285860</v>
      </c>
      <c r="E18" s="507">
        <v>159806</v>
      </c>
      <c r="F18" s="507">
        <v>183515</v>
      </c>
      <c r="G18" s="489" t="s">
        <v>407</v>
      </c>
      <c r="H18" s="491"/>
      <c r="I18" s="497"/>
      <c r="J18" s="468"/>
      <c r="K18" s="468"/>
    </row>
    <row r="19" spans="1:11" ht="21.6">
      <c r="A19" s="489" t="s">
        <v>866</v>
      </c>
      <c r="B19" s="494"/>
      <c r="C19" s="507">
        <v>143752</v>
      </c>
      <c r="D19" s="509" t="s">
        <v>860</v>
      </c>
      <c r="E19" s="507">
        <v>8701</v>
      </c>
      <c r="F19" s="507">
        <v>135051</v>
      </c>
      <c r="G19" s="489" t="s">
        <v>867</v>
      </c>
      <c r="H19" s="491"/>
      <c r="I19" s="497"/>
      <c r="J19" s="468"/>
      <c r="K19" s="468"/>
    </row>
    <row r="20" spans="1:11">
      <c r="A20" s="489" t="s">
        <v>952</v>
      </c>
      <c r="B20" s="494">
        <v>13</v>
      </c>
      <c r="C20" s="507">
        <v>14047</v>
      </c>
      <c r="D20" s="509" t="s">
        <v>860</v>
      </c>
      <c r="E20" s="509" t="s">
        <v>860</v>
      </c>
      <c r="F20" s="507">
        <v>14047</v>
      </c>
      <c r="G20" s="489" t="s">
        <v>953</v>
      </c>
      <c r="H20" s="491"/>
      <c r="I20" s="497"/>
      <c r="J20" s="468"/>
      <c r="K20" s="468"/>
    </row>
    <row r="21" spans="1:11">
      <c r="A21" s="489" t="s">
        <v>954</v>
      </c>
      <c r="B21" s="494">
        <v>14</v>
      </c>
      <c r="C21" s="507">
        <v>52747</v>
      </c>
      <c r="D21" s="509" t="s">
        <v>860</v>
      </c>
      <c r="E21" s="509" t="s">
        <v>860</v>
      </c>
      <c r="F21" s="507">
        <v>52747</v>
      </c>
      <c r="G21" s="489" t="s">
        <v>955</v>
      </c>
      <c r="H21" s="491"/>
      <c r="I21" s="497"/>
      <c r="J21" s="468"/>
      <c r="K21" s="468"/>
    </row>
    <row r="22" spans="1:11">
      <c r="A22" s="512" t="s">
        <v>956</v>
      </c>
      <c r="B22" s="494">
        <v>17</v>
      </c>
      <c r="C22" s="507">
        <v>6495</v>
      </c>
      <c r="D22" s="509" t="s">
        <v>860</v>
      </c>
      <c r="E22" s="509" t="s">
        <v>860</v>
      </c>
      <c r="F22" s="507">
        <v>6495</v>
      </c>
      <c r="G22" s="489" t="s">
        <v>957</v>
      </c>
      <c r="H22" s="491"/>
      <c r="I22" s="497"/>
      <c r="J22" s="497"/>
      <c r="K22" s="497"/>
    </row>
    <row r="23" spans="1:11" ht="21.6">
      <c r="A23" s="512" t="s">
        <v>958</v>
      </c>
      <c r="B23" s="494">
        <v>25</v>
      </c>
      <c r="C23" s="507">
        <v>10915</v>
      </c>
      <c r="D23" s="509" t="s">
        <v>860</v>
      </c>
      <c r="E23" s="509" t="s">
        <v>860</v>
      </c>
      <c r="F23" s="507">
        <v>10915</v>
      </c>
      <c r="G23" s="489" t="s">
        <v>959</v>
      </c>
      <c r="H23" s="491"/>
      <c r="I23" s="497"/>
      <c r="J23" s="497"/>
      <c r="K23" s="497"/>
    </row>
    <row r="24" spans="1:11">
      <c r="A24" s="512" t="s">
        <v>960</v>
      </c>
      <c r="B24" s="494">
        <v>31</v>
      </c>
      <c r="C24" s="507">
        <v>35686</v>
      </c>
      <c r="D24" s="509" t="s">
        <v>860</v>
      </c>
      <c r="E24" s="509" t="s">
        <v>860</v>
      </c>
      <c r="F24" s="507">
        <v>35686</v>
      </c>
      <c r="G24" s="489" t="s">
        <v>961</v>
      </c>
      <c r="H24" s="491"/>
      <c r="I24" s="497"/>
      <c r="J24" s="497"/>
      <c r="K24" s="497"/>
    </row>
    <row r="25" spans="1:11" ht="21.6">
      <c r="A25" s="512" t="s">
        <v>962</v>
      </c>
      <c r="B25" s="494">
        <v>55</v>
      </c>
      <c r="C25" s="507">
        <v>352</v>
      </c>
      <c r="D25" s="509" t="s">
        <v>860</v>
      </c>
      <c r="E25" s="507">
        <v>352</v>
      </c>
      <c r="F25" s="509" t="s">
        <v>860</v>
      </c>
      <c r="G25" s="489" t="s">
        <v>963</v>
      </c>
      <c r="H25" s="491"/>
      <c r="I25" s="497"/>
      <c r="J25" s="497"/>
      <c r="K25" s="497"/>
    </row>
    <row r="26" spans="1:11" ht="21.6">
      <c r="A26" s="512" t="s">
        <v>890</v>
      </c>
      <c r="B26" s="494">
        <v>68</v>
      </c>
      <c r="C26" s="507">
        <v>5161</v>
      </c>
      <c r="D26" s="509" t="s">
        <v>860</v>
      </c>
      <c r="E26" s="509" t="s">
        <v>860</v>
      </c>
      <c r="F26" s="507">
        <v>5161</v>
      </c>
      <c r="G26" s="489" t="s">
        <v>891</v>
      </c>
      <c r="H26" s="491"/>
      <c r="I26" s="497"/>
      <c r="J26" s="497"/>
      <c r="K26" s="497"/>
    </row>
    <row r="27" spans="1:11" ht="21.6">
      <c r="A27" s="512" t="s">
        <v>964</v>
      </c>
      <c r="B27" s="494">
        <v>81</v>
      </c>
      <c r="C27" s="507">
        <v>10000</v>
      </c>
      <c r="D27" s="509" t="s">
        <v>860</v>
      </c>
      <c r="E27" s="509" t="s">
        <v>860</v>
      </c>
      <c r="F27" s="507">
        <v>10000</v>
      </c>
      <c r="G27" s="489" t="s">
        <v>965</v>
      </c>
      <c r="H27" s="491"/>
      <c r="I27" s="497"/>
      <c r="J27" s="497"/>
      <c r="K27" s="497"/>
    </row>
    <row r="28" spans="1:11">
      <c r="A28" s="513" t="s">
        <v>917</v>
      </c>
      <c r="B28" s="495">
        <v>85</v>
      </c>
      <c r="C28" s="511">
        <v>8349</v>
      </c>
      <c r="D28" s="500" t="s">
        <v>860</v>
      </c>
      <c r="E28" s="511">
        <v>8349</v>
      </c>
      <c r="F28" s="500" t="s">
        <v>860</v>
      </c>
      <c r="G28" s="492" t="s">
        <v>895</v>
      </c>
      <c r="H28" s="491"/>
      <c r="I28" s="497"/>
      <c r="J28" s="497"/>
      <c r="K28" s="497"/>
    </row>
    <row r="29" spans="1:11">
      <c r="A29" s="498"/>
      <c r="B29" s="498"/>
      <c r="C29" s="498"/>
      <c r="D29" s="498"/>
      <c r="E29" s="498"/>
      <c r="F29" s="498"/>
      <c r="G29" s="498"/>
      <c r="H29" s="491"/>
      <c r="I29" s="497"/>
      <c r="J29" s="497"/>
      <c r="K29" s="497"/>
    </row>
    <row r="30" spans="1:11">
      <c r="A30" s="498"/>
      <c r="B30" s="498"/>
      <c r="C30" s="498"/>
      <c r="D30" s="498"/>
      <c r="E30" s="498"/>
      <c r="F30" s="498"/>
      <c r="G30" s="498"/>
      <c r="H30" s="491"/>
      <c r="I30" s="497"/>
      <c r="J30" s="497"/>
      <c r="K30" s="497"/>
    </row>
    <row r="31" spans="1:11">
      <c r="A31" s="497"/>
      <c r="B31" s="497"/>
      <c r="C31" s="497"/>
      <c r="D31" s="497"/>
      <c r="E31" s="497"/>
      <c r="F31" s="497"/>
      <c r="G31" s="497"/>
      <c r="H31" s="497"/>
      <c r="I31" s="497"/>
      <c r="J31" s="497"/>
      <c r="K31" s="497"/>
    </row>
    <row r="32" spans="1:11">
      <c r="A32" s="497"/>
      <c r="B32" s="497"/>
      <c r="C32" s="497"/>
      <c r="D32" s="497"/>
      <c r="E32" s="497"/>
      <c r="F32" s="497"/>
      <c r="G32" s="497"/>
      <c r="H32" s="497"/>
      <c r="I32" s="497"/>
      <c r="J32" s="497"/>
      <c r="K32" s="497"/>
    </row>
    <row r="33" spans="1:11">
      <c r="A33" s="497"/>
      <c r="B33" s="497"/>
      <c r="C33" s="497"/>
      <c r="D33" s="497"/>
      <c r="E33" s="497"/>
      <c r="F33" s="497"/>
      <c r="G33" s="497"/>
      <c r="H33" s="308"/>
      <c r="I33" s="308"/>
      <c r="J33" s="308"/>
      <c r="K33" s="308"/>
    </row>
    <row r="34" spans="1:11">
      <c r="A34" s="497"/>
      <c r="B34" s="497"/>
      <c r="C34" s="497"/>
      <c r="D34" s="497"/>
      <c r="E34" s="497"/>
      <c r="F34" s="497"/>
      <c r="G34" s="497"/>
      <c r="H34" s="308"/>
      <c r="I34" s="308"/>
      <c r="J34" s="308"/>
      <c r="K34" s="308"/>
    </row>
    <row r="35" spans="1:11">
      <c r="A35" s="497"/>
      <c r="B35" s="497"/>
      <c r="C35" s="497"/>
      <c r="D35" s="497"/>
      <c r="E35" s="497"/>
      <c r="F35" s="497"/>
      <c r="G35" s="497"/>
      <c r="H35" s="308"/>
      <c r="I35" s="308"/>
      <c r="J35" s="308"/>
      <c r="K35" s="308"/>
    </row>
    <row r="36" spans="1:11">
      <c r="A36" s="497"/>
      <c r="B36" s="497"/>
      <c r="C36" s="497"/>
      <c r="D36" s="497"/>
      <c r="E36" s="497"/>
      <c r="F36" s="497"/>
      <c r="G36" s="497"/>
      <c r="H36" s="308"/>
      <c r="I36" s="308"/>
      <c r="J36" s="308"/>
      <c r="K36" s="308"/>
    </row>
    <row r="37" spans="1:11">
      <c r="A37" s="497"/>
      <c r="B37" s="497"/>
      <c r="C37" s="497"/>
      <c r="D37" s="497"/>
      <c r="E37" s="497"/>
      <c r="F37" s="497"/>
      <c r="G37" s="497"/>
      <c r="H37" s="308"/>
      <c r="I37" s="308"/>
      <c r="J37" s="308"/>
      <c r="K37" s="308"/>
    </row>
    <row r="38" spans="1:11">
      <c r="A38" s="497"/>
      <c r="B38" s="497"/>
      <c r="C38" s="497"/>
      <c r="D38" s="497"/>
      <c r="E38" s="497"/>
      <c r="F38" s="497"/>
      <c r="G38" s="497"/>
      <c r="H38" s="308"/>
      <c r="I38" s="308"/>
      <c r="J38" s="308"/>
      <c r="K38" s="308"/>
    </row>
    <row r="39" spans="1:11">
      <c r="A39" s="497"/>
      <c r="B39" s="497"/>
      <c r="C39" s="497"/>
      <c r="D39" s="497"/>
      <c r="E39" s="497"/>
      <c r="F39" s="497"/>
      <c r="G39" s="497"/>
      <c r="H39" s="308"/>
      <c r="I39" s="308"/>
      <c r="J39" s="308"/>
      <c r="K39" s="308"/>
    </row>
    <row r="40" spans="1:11">
      <c r="A40" s="497"/>
      <c r="B40" s="497"/>
      <c r="C40" s="497"/>
      <c r="D40" s="497"/>
      <c r="E40" s="497"/>
      <c r="F40" s="497"/>
      <c r="G40" s="497"/>
      <c r="H40" s="308"/>
      <c r="I40" s="308"/>
      <c r="J40" s="308"/>
      <c r="K40" s="308"/>
    </row>
    <row r="41" spans="1:11">
      <c r="A41" s="497"/>
      <c r="B41" s="497"/>
      <c r="C41" s="497"/>
      <c r="D41" s="497"/>
      <c r="E41" s="497"/>
      <c r="F41" s="497"/>
      <c r="G41" s="497"/>
      <c r="H41" s="308"/>
      <c r="I41" s="308"/>
      <c r="J41" s="308"/>
      <c r="K41" s="308"/>
    </row>
    <row r="42" spans="1:11">
      <c r="A42" s="497"/>
      <c r="B42" s="497"/>
      <c r="C42" s="497"/>
      <c r="D42" s="497"/>
      <c r="E42" s="497"/>
      <c r="F42" s="497"/>
      <c r="G42" s="497"/>
      <c r="H42" s="308"/>
      <c r="I42" s="308"/>
      <c r="J42" s="308"/>
      <c r="K42" s="308"/>
    </row>
    <row r="43" spans="1:11">
      <c r="A43" s="497"/>
      <c r="B43" s="497"/>
      <c r="C43" s="497"/>
      <c r="D43" s="497"/>
      <c r="E43" s="497"/>
      <c r="F43" s="497"/>
      <c r="G43" s="497"/>
      <c r="H43" s="308"/>
      <c r="I43" s="308"/>
      <c r="J43" s="308"/>
      <c r="K43" s="308"/>
    </row>
    <row r="44" spans="1:11">
      <c r="A44" s="497"/>
      <c r="B44" s="497"/>
      <c r="C44" s="497"/>
      <c r="D44" s="497"/>
      <c r="E44" s="497"/>
      <c r="F44" s="497"/>
      <c r="G44" s="497"/>
      <c r="H44" s="308"/>
      <c r="I44" s="308"/>
      <c r="J44" s="308"/>
      <c r="K44" s="308"/>
    </row>
  </sheetData>
  <mergeCells count="10">
    <mergeCell ref="A6:A7"/>
    <mergeCell ref="B6:B7"/>
    <mergeCell ref="C6:C7"/>
    <mergeCell ref="D6:F6"/>
    <mergeCell ref="G6:G7"/>
    <mergeCell ref="A1:G1"/>
    <mergeCell ref="A3:G3"/>
    <mergeCell ref="A5:C5"/>
    <mergeCell ref="D5:E5"/>
    <mergeCell ref="F5:G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G14" sqref="G14"/>
    </sheetView>
  </sheetViews>
  <sheetFormatPr defaultColWidth="8.88671875" defaultRowHeight="10.199999999999999"/>
  <cols>
    <col min="1" max="1" width="21.6640625" style="308" customWidth="1"/>
    <col min="2" max="3" width="9.5546875" style="308" bestFit="1" customWidth="1"/>
    <col min="4" max="10" width="9" style="308" bestFit="1" customWidth="1"/>
    <col min="11" max="11" width="23.109375" style="308" customWidth="1"/>
    <col min="12" max="16384" width="8.88671875" style="308"/>
  </cols>
  <sheetData>
    <row r="1" spans="1:12">
      <c r="A1" s="857" t="s">
        <v>1056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</row>
    <row r="2" spans="1:12">
      <c r="A2" s="857" t="s">
        <v>255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</row>
    <row r="3" spans="1:12">
      <c r="A3" s="857" t="s">
        <v>1057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</row>
    <row r="4" spans="1:12">
      <c r="A4" s="857" t="s">
        <v>3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</row>
    <row r="5" spans="1:12">
      <c r="A5" s="856"/>
      <c r="B5" s="856"/>
      <c r="C5" s="856"/>
      <c r="D5" s="856"/>
      <c r="E5" s="856"/>
      <c r="F5" s="856"/>
      <c r="G5" s="856"/>
      <c r="H5" s="856"/>
      <c r="I5" s="856"/>
      <c r="J5" s="856"/>
      <c r="K5" s="856"/>
    </row>
    <row r="6" spans="1:12">
      <c r="A6" s="647" t="s">
        <v>825</v>
      </c>
      <c r="B6" s="855" t="s">
        <v>822</v>
      </c>
      <c r="C6" s="855" t="s">
        <v>822</v>
      </c>
      <c r="D6" s="855" t="s">
        <v>822</v>
      </c>
      <c r="E6" s="855" t="s">
        <v>822</v>
      </c>
      <c r="F6" s="855" t="s">
        <v>822</v>
      </c>
      <c r="G6" s="855" t="s">
        <v>822</v>
      </c>
      <c r="H6" s="855" t="s">
        <v>822</v>
      </c>
      <c r="I6" s="855" t="s">
        <v>822</v>
      </c>
      <c r="J6" s="855" t="s">
        <v>822</v>
      </c>
      <c r="K6" s="648" t="s">
        <v>446</v>
      </c>
    </row>
    <row r="7" spans="1:12">
      <c r="A7" s="852"/>
      <c r="B7" s="853" t="s">
        <v>1058</v>
      </c>
      <c r="C7" s="853" t="s">
        <v>1059</v>
      </c>
      <c r="D7" s="853"/>
      <c r="E7" s="853"/>
      <c r="F7" s="853"/>
      <c r="G7" s="853"/>
      <c r="H7" s="853"/>
      <c r="I7" s="853"/>
      <c r="J7" s="853"/>
      <c r="K7" s="854"/>
    </row>
    <row r="8" spans="1:12">
      <c r="A8" s="852"/>
      <c r="B8" s="853"/>
      <c r="C8" s="853" t="s">
        <v>1060</v>
      </c>
      <c r="D8" s="853" t="s">
        <v>1061</v>
      </c>
      <c r="E8" s="853"/>
      <c r="F8" s="853"/>
      <c r="G8" s="853"/>
      <c r="H8" s="853"/>
      <c r="I8" s="853" t="s">
        <v>1062</v>
      </c>
      <c r="J8" s="853" t="s">
        <v>1063</v>
      </c>
      <c r="K8" s="854"/>
    </row>
    <row r="9" spans="1:12" ht="112.2">
      <c r="A9" s="852"/>
      <c r="B9" s="853"/>
      <c r="C9" s="853"/>
      <c r="D9" s="649" t="s">
        <v>1064</v>
      </c>
      <c r="E9" s="649" t="s">
        <v>1065</v>
      </c>
      <c r="F9" s="649" t="s">
        <v>1066</v>
      </c>
      <c r="G9" s="649" t="s">
        <v>1067</v>
      </c>
      <c r="H9" s="649" t="s">
        <v>1068</v>
      </c>
      <c r="I9" s="853"/>
      <c r="J9" s="853"/>
      <c r="K9" s="854"/>
    </row>
    <row r="10" spans="1:12">
      <c r="A10" s="652" t="s">
        <v>1069</v>
      </c>
      <c r="B10" s="650">
        <v>1415062626</v>
      </c>
      <c r="C10" s="650">
        <v>1342775845</v>
      </c>
      <c r="D10" s="650">
        <v>836424262</v>
      </c>
      <c r="E10" s="650">
        <v>183897235</v>
      </c>
      <c r="F10" s="650">
        <v>64842413</v>
      </c>
      <c r="G10" s="650">
        <v>32672555</v>
      </c>
      <c r="H10" s="650">
        <v>224939380</v>
      </c>
      <c r="I10" s="650">
        <v>61775493</v>
      </c>
      <c r="J10" s="650">
        <v>10511288</v>
      </c>
      <c r="K10" s="652" t="s">
        <v>255</v>
      </c>
    </row>
    <row r="11" spans="1:12" ht="30.6">
      <c r="A11" s="653" t="s">
        <v>1070</v>
      </c>
      <c r="B11" s="664">
        <v>735730107</v>
      </c>
      <c r="C11" s="650">
        <v>697406363</v>
      </c>
      <c r="D11" s="650">
        <v>435381398</v>
      </c>
      <c r="E11" s="650">
        <v>109421791</v>
      </c>
      <c r="F11" s="650">
        <v>31647193</v>
      </c>
      <c r="G11" s="650">
        <v>16769110</v>
      </c>
      <c r="H11" s="650">
        <v>104186871</v>
      </c>
      <c r="I11" s="650">
        <v>31562128</v>
      </c>
      <c r="J11" s="650">
        <v>6761616</v>
      </c>
      <c r="K11" s="657" t="s">
        <v>1071</v>
      </c>
      <c r="L11" s="133" t="s">
        <v>233</v>
      </c>
    </row>
    <row r="12" spans="1:12">
      <c r="A12" s="653" t="s">
        <v>1072</v>
      </c>
      <c r="B12" s="650">
        <v>661488226</v>
      </c>
      <c r="C12" s="650">
        <v>626833745</v>
      </c>
      <c r="D12" s="650">
        <v>391793219</v>
      </c>
      <c r="E12" s="650">
        <v>98193339</v>
      </c>
      <c r="F12" s="650">
        <v>28266523</v>
      </c>
      <c r="G12" s="650">
        <v>15103267</v>
      </c>
      <c r="H12" s="650">
        <v>93477397</v>
      </c>
      <c r="I12" s="650">
        <v>28544655</v>
      </c>
      <c r="J12" s="650">
        <v>6109826</v>
      </c>
      <c r="K12" s="653" t="s">
        <v>1073</v>
      </c>
    </row>
    <row r="13" spans="1:12" ht="13.2">
      <c r="A13" s="653" t="s">
        <v>1074</v>
      </c>
      <c r="B13" s="665">
        <v>33220562</v>
      </c>
      <c r="C13" s="650">
        <v>23747898</v>
      </c>
      <c r="D13" s="650">
        <v>21078529</v>
      </c>
      <c r="E13" s="650">
        <v>1241059</v>
      </c>
      <c r="F13" s="650">
        <v>353231</v>
      </c>
      <c r="G13" s="650">
        <v>21738</v>
      </c>
      <c r="H13" s="650">
        <v>1053341</v>
      </c>
      <c r="I13" s="650">
        <v>9089266</v>
      </c>
      <c r="J13" s="650">
        <v>383398</v>
      </c>
      <c r="K13" s="662" t="s">
        <v>1075</v>
      </c>
      <c r="L13" s="133" t="s">
        <v>245</v>
      </c>
    </row>
    <row r="14" spans="1:12" ht="20.399999999999999">
      <c r="A14" s="653" t="s">
        <v>1076</v>
      </c>
      <c r="B14" s="665">
        <v>279628490</v>
      </c>
      <c r="C14" s="650">
        <v>276970964</v>
      </c>
      <c r="D14" s="650">
        <v>190003956</v>
      </c>
      <c r="E14" s="650">
        <v>22234351</v>
      </c>
      <c r="F14" s="650">
        <v>14292171</v>
      </c>
      <c r="G14" s="650">
        <v>6716803</v>
      </c>
      <c r="H14" s="650">
        <v>43723683</v>
      </c>
      <c r="I14" s="650">
        <v>2629610</v>
      </c>
      <c r="J14" s="650">
        <v>27916</v>
      </c>
      <c r="K14" s="662" t="s">
        <v>1077</v>
      </c>
      <c r="L14" s="133" t="s">
        <v>241</v>
      </c>
    </row>
    <row r="15" spans="1:12" ht="13.2">
      <c r="A15" s="653" t="s">
        <v>1078</v>
      </c>
      <c r="B15" s="665">
        <v>13271347</v>
      </c>
      <c r="C15" s="650">
        <v>11741019</v>
      </c>
      <c r="D15" s="650">
        <v>7986431</v>
      </c>
      <c r="E15" s="650">
        <v>837772</v>
      </c>
      <c r="F15" s="650">
        <v>182863</v>
      </c>
      <c r="G15" s="650">
        <v>70757</v>
      </c>
      <c r="H15" s="650">
        <v>2663196</v>
      </c>
      <c r="I15" s="650">
        <v>1448360</v>
      </c>
      <c r="J15" s="650">
        <v>81968</v>
      </c>
      <c r="K15" s="662" t="s">
        <v>1079</v>
      </c>
      <c r="L15" s="133" t="s">
        <v>245</v>
      </c>
    </row>
    <row r="16" spans="1:12" ht="30.6">
      <c r="A16" s="653" t="s">
        <v>1080</v>
      </c>
      <c r="B16" s="665">
        <v>40467289</v>
      </c>
      <c r="C16" s="650">
        <v>38002742</v>
      </c>
      <c r="D16" s="650">
        <v>24247362</v>
      </c>
      <c r="E16" s="650">
        <v>5038703</v>
      </c>
      <c r="F16" s="650">
        <v>1216108</v>
      </c>
      <c r="G16" s="650">
        <v>1298870</v>
      </c>
      <c r="H16" s="650">
        <v>6201699</v>
      </c>
      <c r="I16" s="650">
        <v>2118421</v>
      </c>
      <c r="J16" s="650">
        <v>346126</v>
      </c>
      <c r="K16" s="662" t="s">
        <v>1081</v>
      </c>
      <c r="L16" s="133" t="s">
        <v>245</v>
      </c>
    </row>
    <row r="17" spans="1:12" ht="20.399999999999999">
      <c r="A17" s="653" t="s">
        <v>1082</v>
      </c>
      <c r="B17" s="665">
        <v>4681831</v>
      </c>
      <c r="C17" s="650">
        <v>3332629</v>
      </c>
      <c r="D17" s="650">
        <v>1826754</v>
      </c>
      <c r="E17" s="650">
        <v>475723</v>
      </c>
      <c r="F17" s="650">
        <v>203836</v>
      </c>
      <c r="G17" s="650">
        <v>76561</v>
      </c>
      <c r="H17" s="650">
        <v>749755</v>
      </c>
      <c r="I17" s="650">
        <v>1308741</v>
      </c>
      <c r="J17" s="650">
        <v>40461</v>
      </c>
      <c r="K17" s="662" t="s">
        <v>1083</v>
      </c>
      <c r="L17" s="133" t="s">
        <v>245</v>
      </c>
    </row>
    <row r="18" spans="1:12" ht="20.399999999999999">
      <c r="A18" s="653" t="s">
        <v>1084</v>
      </c>
      <c r="B18" s="666">
        <v>13696456</v>
      </c>
      <c r="C18" s="650">
        <v>13403804</v>
      </c>
      <c r="D18" s="650">
        <v>2920338</v>
      </c>
      <c r="E18" s="650">
        <v>2361138</v>
      </c>
      <c r="F18" s="650">
        <v>1649096</v>
      </c>
      <c r="G18" s="650">
        <v>890405</v>
      </c>
      <c r="H18" s="650">
        <v>5582827</v>
      </c>
      <c r="I18" s="650">
        <v>149985</v>
      </c>
      <c r="J18" s="650">
        <v>142667</v>
      </c>
      <c r="K18" s="661" t="s">
        <v>1085</v>
      </c>
      <c r="L18" s="133" t="s">
        <v>247</v>
      </c>
    </row>
    <row r="19" spans="1:12" ht="20.399999999999999">
      <c r="A19" s="653" t="s">
        <v>1086</v>
      </c>
      <c r="B19" s="665">
        <v>170063625</v>
      </c>
      <c r="C19" s="650">
        <v>159389184</v>
      </c>
      <c r="D19" s="650">
        <v>81941075</v>
      </c>
      <c r="E19" s="650">
        <v>21628171</v>
      </c>
      <c r="F19" s="650">
        <v>9613596</v>
      </c>
      <c r="G19" s="650">
        <v>3901834</v>
      </c>
      <c r="H19" s="650">
        <v>42304508</v>
      </c>
      <c r="I19" s="650">
        <v>9049260</v>
      </c>
      <c r="J19" s="650">
        <v>1625181</v>
      </c>
      <c r="K19" s="662" t="s">
        <v>1087</v>
      </c>
      <c r="L19" s="133" t="s">
        <v>243</v>
      </c>
    </row>
    <row r="20" spans="1:12">
      <c r="A20" s="653" t="s">
        <v>1088</v>
      </c>
      <c r="B20" s="650">
        <v>4529468</v>
      </c>
      <c r="C20" s="650">
        <v>4280371</v>
      </c>
      <c r="D20" s="650">
        <v>2555640</v>
      </c>
      <c r="E20" s="650">
        <v>597580</v>
      </c>
      <c r="F20" s="650">
        <v>174994</v>
      </c>
      <c r="G20" s="650">
        <v>95440</v>
      </c>
      <c r="H20" s="650">
        <v>856717</v>
      </c>
      <c r="I20" s="650">
        <v>194200</v>
      </c>
      <c r="J20" s="650">
        <v>54897</v>
      </c>
      <c r="K20" s="653" t="s">
        <v>1089</v>
      </c>
    </row>
    <row r="21" spans="1:12">
      <c r="A21" s="653" t="s">
        <v>1090</v>
      </c>
      <c r="B21" s="650">
        <v>34252975</v>
      </c>
      <c r="C21" s="650">
        <v>30754263</v>
      </c>
      <c r="D21" s="650">
        <v>23237257</v>
      </c>
      <c r="E21" s="650">
        <v>2723230</v>
      </c>
      <c r="F21" s="650">
        <v>831757</v>
      </c>
      <c r="G21" s="650">
        <v>898160</v>
      </c>
      <c r="H21" s="650">
        <v>3063859</v>
      </c>
      <c r="I21" s="650">
        <v>3310766</v>
      </c>
      <c r="J21" s="650">
        <v>187946</v>
      </c>
      <c r="K21" s="653" t="s">
        <v>1091</v>
      </c>
    </row>
    <row r="22" spans="1:12" ht="30.6">
      <c r="A22" s="653" t="s">
        <v>1092</v>
      </c>
      <c r="B22" s="650">
        <v>4741570</v>
      </c>
      <c r="C22" s="650">
        <v>4688000</v>
      </c>
      <c r="D22" s="650">
        <v>1724376</v>
      </c>
      <c r="E22" s="650">
        <v>1427781</v>
      </c>
      <c r="F22" s="650">
        <v>338824</v>
      </c>
      <c r="G22" s="650">
        <v>166020</v>
      </c>
      <c r="H22" s="650">
        <v>1030999</v>
      </c>
      <c r="I22" s="650">
        <v>12581</v>
      </c>
      <c r="J22" s="650">
        <v>40989</v>
      </c>
      <c r="K22" s="653" t="s">
        <v>1093</v>
      </c>
    </row>
    <row r="23" spans="1:12" ht="20.399999999999999">
      <c r="A23" s="653" t="s">
        <v>1094</v>
      </c>
      <c r="B23" s="650">
        <v>113472</v>
      </c>
      <c r="C23" s="650">
        <v>111974</v>
      </c>
      <c r="D23" s="650">
        <v>39015</v>
      </c>
      <c r="E23" s="650">
        <v>10776</v>
      </c>
      <c r="F23" s="650">
        <v>6788</v>
      </c>
      <c r="G23" s="650">
        <v>34040</v>
      </c>
      <c r="H23" s="650">
        <v>21355</v>
      </c>
      <c r="I23" s="650">
        <v>1216</v>
      </c>
      <c r="J23" s="650">
        <v>282</v>
      </c>
      <c r="K23" s="653" t="s">
        <v>1095</v>
      </c>
    </row>
    <row r="24" spans="1:12">
      <c r="A24" s="653" t="s">
        <v>1096</v>
      </c>
      <c r="B24" s="650">
        <v>5726531</v>
      </c>
      <c r="C24" s="650">
        <v>5713602</v>
      </c>
      <c r="D24" s="650">
        <v>323175</v>
      </c>
      <c r="E24" s="650">
        <v>520990</v>
      </c>
      <c r="F24" s="650">
        <v>107703</v>
      </c>
      <c r="G24" s="650">
        <v>194529</v>
      </c>
      <c r="H24" s="650">
        <v>4567205</v>
      </c>
      <c r="I24" s="650">
        <v>1624</v>
      </c>
      <c r="J24" s="650">
        <v>11305</v>
      </c>
      <c r="K24" s="653" t="s">
        <v>1097</v>
      </c>
    </row>
    <row r="25" spans="1:12" ht="20.399999999999999">
      <c r="A25" s="653" t="s">
        <v>1098</v>
      </c>
      <c r="B25" s="650">
        <v>9711781</v>
      </c>
      <c r="C25" s="650">
        <v>8746703</v>
      </c>
      <c r="D25" s="650">
        <v>5070018</v>
      </c>
      <c r="E25" s="650">
        <v>1071395</v>
      </c>
      <c r="F25" s="650">
        <v>643275</v>
      </c>
      <c r="G25" s="650">
        <v>149419</v>
      </c>
      <c r="H25" s="650">
        <v>1812596</v>
      </c>
      <c r="I25" s="650">
        <v>909171</v>
      </c>
      <c r="J25" s="650">
        <v>55907</v>
      </c>
      <c r="K25" s="653" t="s">
        <v>1099</v>
      </c>
    </row>
    <row r="26" spans="1:12" ht="30.6">
      <c r="A26" s="653" t="s">
        <v>1100</v>
      </c>
      <c r="B26" s="650">
        <v>8215248</v>
      </c>
      <c r="C26" s="650">
        <v>7987717</v>
      </c>
      <c r="D26" s="650">
        <v>5506548</v>
      </c>
      <c r="E26" s="650">
        <v>510814</v>
      </c>
      <c r="F26" s="650">
        <v>619423</v>
      </c>
      <c r="G26" s="650">
        <v>54408</v>
      </c>
      <c r="H26" s="650">
        <v>1296524</v>
      </c>
      <c r="I26" s="650">
        <v>209403</v>
      </c>
      <c r="J26" s="650">
        <v>18128</v>
      </c>
      <c r="K26" s="653" t="s">
        <v>1101</v>
      </c>
    </row>
    <row r="27" spans="1:12" ht="20.399999999999999">
      <c r="A27" s="653" t="s">
        <v>1102</v>
      </c>
      <c r="B27" s="650">
        <v>4882916</v>
      </c>
      <c r="C27" s="650">
        <v>4806863</v>
      </c>
      <c r="D27" s="650">
        <v>2757365</v>
      </c>
      <c r="E27" s="650">
        <v>931697</v>
      </c>
      <c r="F27" s="650">
        <v>412112</v>
      </c>
      <c r="G27" s="650">
        <v>216665</v>
      </c>
      <c r="H27" s="650">
        <v>489024</v>
      </c>
      <c r="I27" s="650">
        <v>43647</v>
      </c>
      <c r="J27" s="650">
        <v>32406</v>
      </c>
      <c r="K27" s="653" t="s">
        <v>1103</v>
      </c>
    </row>
    <row r="28" spans="1:12">
      <c r="A28" s="653" t="s">
        <v>1104</v>
      </c>
      <c r="B28" s="650">
        <v>97889664</v>
      </c>
      <c r="C28" s="650">
        <v>92299691</v>
      </c>
      <c r="D28" s="650">
        <v>40727681</v>
      </c>
      <c r="E28" s="650">
        <v>13833908</v>
      </c>
      <c r="F28" s="650">
        <v>6478720</v>
      </c>
      <c r="G28" s="650">
        <v>2093153</v>
      </c>
      <c r="H28" s="650">
        <v>29166229</v>
      </c>
      <c r="I28" s="650">
        <v>4366652</v>
      </c>
      <c r="J28" s="650">
        <v>1223321</v>
      </c>
      <c r="K28" s="653" t="s">
        <v>1105</v>
      </c>
    </row>
    <row r="29" spans="1:12" ht="20.399999999999999">
      <c r="A29" s="653" t="s">
        <v>1106</v>
      </c>
      <c r="B29" s="663">
        <v>2695822</v>
      </c>
      <c r="C29" s="650">
        <v>2584822</v>
      </c>
      <c r="D29" s="650">
        <v>587622</v>
      </c>
      <c r="E29" s="650">
        <v>651423</v>
      </c>
      <c r="F29" s="650">
        <v>102711</v>
      </c>
      <c r="G29" s="650">
        <v>334340</v>
      </c>
      <c r="H29" s="650">
        <v>908726</v>
      </c>
      <c r="I29" s="651" t="s">
        <v>860</v>
      </c>
      <c r="J29" s="650">
        <v>111000</v>
      </c>
      <c r="K29" s="656" t="s">
        <v>1107</v>
      </c>
      <c r="L29" s="133" t="s">
        <v>253</v>
      </c>
    </row>
    <row r="30" spans="1:12">
      <c r="A30" s="647" t="s">
        <v>1108</v>
      </c>
      <c r="B30" s="663">
        <v>769827</v>
      </c>
      <c r="C30" s="650">
        <v>769827</v>
      </c>
      <c r="D30" s="650">
        <v>291636</v>
      </c>
      <c r="E30" s="650">
        <v>95413</v>
      </c>
      <c r="F30" s="650">
        <v>18211</v>
      </c>
      <c r="G30" s="650">
        <v>39853</v>
      </c>
      <c r="H30" s="650">
        <v>324714</v>
      </c>
      <c r="I30" s="651" t="s">
        <v>860</v>
      </c>
      <c r="J30" s="651" t="s">
        <v>860</v>
      </c>
      <c r="K30" s="659" t="s">
        <v>1109</v>
      </c>
    </row>
    <row r="31" spans="1:12">
      <c r="A31" s="647" t="s">
        <v>1110</v>
      </c>
      <c r="B31" s="663">
        <v>1925995</v>
      </c>
      <c r="C31" s="650">
        <v>1814995</v>
      </c>
      <c r="D31" s="650">
        <v>295986</v>
      </c>
      <c r="E31" s="650">
        <v>556010</v>
      </c>
      <c r="F31" s="650">
        <v>84500</v>
      </c>
      <c r="G31" s="650">
        <v>294487</v>
      </c>
      <c r="H31" s="650">
        <v>584012</v>
      </c>
      <c r="I31" s="651" t="s">
        <v>860</v>
      </c>
      <c r="J31" s="650">
        <v>111000</v>
      </c>
      <c r="K31" s="659" t="s">
        <v>1111</v>
      </c>
    </row>
    <row r="32" spans="1:12" ht="40.799999999999997">
      <c r="A32" s="653" t="s">
        <v>1112</v>
      </c>
      <c r="B32" s="666">
        <v>71243434</v>
      </c>
      <c r="C32" s="650">
        <v>70339598</v>
      </c>
      <c r="D32" s="650">
        <v>46708079</v>
      </c>
      <c r="E32" s="650">
        <v>9643810</v>
      </c>
      <c r="F32" s="650">
        <v>3750403</v>
      </c>
      <c r="G32" s="650">
        <v>1501945</v>
      </c>
      <c r="H32" s="650">
        <v>8735361</v>
      </c>
      <c r="I32" s="650">
        <v>759956</v>
      </c>
      <c r="J32" s="650">
        <v>143880</v>
      </c>
      <c r="K32" s="661" t="s">
        <v>1113</v>
      </c>
      <c r="L32" s="133" t="s">
        <v>247</v>
      </c>
    </row>
    <row r="33" spans="1:12">
      <c r="A33" s="653" t="s">
        <v>1114</v>
      </c>
      <c r="B33" s="650">
        <v>6623249</v>
      </c>
      <c r="C33" s="650">
        <v>6413291</v>
      </c>
      <c r="D33" s="650">
        <v>3953172</v>
      </c>
      <c r="E33" s="650">
        <v>790873</v>
      </c>
      <c r="F33" s="650">
        <v>253219</v>
      </c>
      <c r="G33" s="650">
        <v>99234</v>
      </c>
      <c r="H33" s="650">
        <v>1316793</v>
      </c>
      <c r="I33" s="650">
        <v>147123</v>
      </c>
      <c r="J33" s="650">
        <v>62835</v>
      </c>
      <c r="K33" s="653" t="s">
        <v>1115</v>
      </c>
    </row>
    <row r="34" spans="1:12">
      <c r="A34" s="653" t="s">
        <v>1116</v>
      </c>
      <c r="B34" s="650">
        <v>115672828</v>
      </c>
      <c r="C34" s="650">
        <v>108034355</v>
      </c>
      <c r="D34" s="650">
        <v>61342703</v>
      </c>
      <c r="E34" s="650">
        <v>20970497</v>
      </c>
      <c r="F34" s="650">
        <v>5131907</v>
      </c>
      <c r="G34" s="650">
        <v>2828541</v>
      </c>
      <c r="H34" s="650">
        <v>17760707</v>
      </c>
      <c r="I34" s="650">
        <v>6113763</v>
      </c>
      <c r="J34" s="650">
        <v>1524710</v>
      </c>
      <c r="K34" s="653" t="s">
        <v>1117</v>
      </c>
    </row>
    <row r="35" spans="1:12" ht="13.2">
      <c r="A35" s="654" t="s">
        <v>1118</v>
      </c>
      <c r="B35" s="663">
        <v>6180067</v>
      </c>
      <c r="C35" s="650">
        <v>5879774</v>
      </c>
      <c r="D35" s="650">
        <v>3021530</v>
      </c>
      <c r="E35" s="650">
        <v>969227</v>
      </c>
      <c r="F35" s="650">
        <v>526159</v>
      </c>
      <c r="G35" s="650">
        <v>335351</v>
      </c>
      <c r="H35" s="650">
        <v>1027507</v>
      </c>
      <c r="I35" s="650">
        <v>176011</v>
      </c>
      <c r="J35" s="650">
        <v>124282</v>
      </c>
      <c r="K35" s="658" t="s">
        <v>1119</v>
      </c>
      <c r="L35" s="133" t="s">
        <v>251</v>
      </c>
    </row>
    <row r="36" spans="1:12" ht="20.399999999999999">
      <c r="A36" s="647" t="s">
        <v>1120</v>
      </c>
      <c r="B36" s="663">
        <v>2409744</v>
      </c>
      <c r="C36" s="650">
        <v>2333731</v>
      </c>
      <c r="D36" s="650">
        <v>833165</v>
      </c>
      <c r="E36" s="650">
        <v>556049</v>
      </c>
      <c r="F36" s="650">
        <v>409914</v>
      </c>
      <c r="G36" s="650">
        <v>216637</v>
      </c>
      <c r="H36" s="650">
        <v>317966</v>
      </c>
      <c r="I36" s="650">
        <v>12898</v>
      </c>
      <c r="J36" s="650">
        <v>63115</v>
      </c>
      <c r="K36" s="659" t="s">
        <v>1121</v>
      </c>
    </row>
    <row r="37" spans="1:12">
      <c r="A37" s="647" t="s">
        <v>1122</v>
      </c>
      <c r="B37" s="663">
        <v>137934</v>
      </c>
      <c r="C37" s="650">
        <v>134968</v>
      </c>
      <c r="D37" s="650">
        <v>90010</v>
      </c>
      <c r="E37" s="650">
        <v>14185</v>
      </c>
      <c r="F37" s="650">
        <v>12350</v>
      </c>
      <c r="G37" s="650">
        <v>5861</v>
      </c>
      <c r="H37" s="650">
        <v>12562</v>
      </c>
      <c r="I37" s="650">
        <v>909</v>
      </c>
      <c r="J37" s="650">
        <v>2057</v>
      </c>
      <c r="K37" s="659" t="s">
        <v>1123</v>
      </c>
    </row>
    <row r="38" spans="1:12">
      <c r="A38" s="647" t="s">
        <v>1124</v>
      </c>
      <c r="B38" s="663">
        <v>1039152</v>
      </c>
      <c r="C38" s="650">
        <v>1033829</v>
      </c>
      <c r="D38" s="650">
        <v>691005</v>
      </c>
      <c r="E38" s="650">
        <v>157919</v>
      </c>
      <c r="F38" s="650">
        <v>36459</v>
      </c>
      <c r="G38" s="650">
        <v>38160</v>
      </c>
      <c r="H38" s="650">
        <v>110286</v>
      </c>
      <c r="I38" s="650">
        <v>1837</v>
      </c>
      <c r="J38" s="650">
        <v>3486</v>
      </c>
      <c r="K38" s="659" t="s">
        <v>1125</v>
      </c>
    </row>
    <row r="39" spans="1:12" ht="20.399999999999999">
      <c r="A39" s="647" t="s">
        <v>1126</v>
      </c>
      <c r="B39" s="663">
        <v>681758</v>
      </c>
      <c r="C39" s="650">
        <v>643965</v>
      </c>
      <c r="D39" s="650">
        <v>345768</v>
      </c>
      <c r="E39" s="650">
        <v>113058</v>
      </c>
      <c r="F39" s="650">
        <v>2957</v>
      </c>
      <c r="G39" s="650">
        <v>17119</v>
      </c>
      <c r="H39" s="650">
        <v>165063</v>
      </c>
      <c r="I39" s="650">
        <v>12</v>
      </c>
      <c r="J39" s="650">
        <v>37781</v>
      </c>
      <c r="K39" s="659" t="s">
        <v>1127</v>
      </c>
    </row>
    <row r="40" spans="1:12" ht="20.399999999999999">
      <c r="A40" s="647" t="s">
        <v>1128</v>
      </c>
      <c r="B40" s="663">
        <v>109039</v>
      </c>
      <c r="C40" s="650">
        <v>107829</v>
      </c>
      <c r="D40" s="650">
        <v>63301</v>
      </c>
      <c r="E40" s="650">
        <v>8702</v>
      </c>
      <c r="F40" s="650">
        <v>4454</v>
      </c>
      <c r="G40" s="650">
        <v>1605</v>
      </c>
      <c r="H40" s="650">
        <v>29767</v>
      </c>
      <c r="I40" s="650">
        <v>1036</v>
      </c>
      <c r="J40" s="650">
        <v>174</v>
      </c>
      <c r="K40" s="659" t="s">
        <v>1129</v>
      </c>
    </row>
    <row r="41" spans="1:12">
      <c r="A41" s="647" t="s">
        <v>1130</v>
      </c>
      <c r="B41" s="663">
        <v>1802440</v>
      </c>
      <c r="C41" s="650">
        <v>1625452</v>
      </c>
      <c r="D41" s="650">
        <v>998281</v>
      </c>
      <c r="E41" s="650">
        <v>119314</v>
      </c>
      <c r="F41" s="650">
        <v>60025</v>
      </c>
      <c r="G41" s="650">
        <v>55969</v>
      </c>
      <c r="H41" s="650">
        <v>391863</v>
      </c>
      <c r="I41" s="650">
        <v>159319</v>
      </c>
      <c r="J41" s="650">
        <v>17669</v>
      </c>
      <c r="K41" s="659" t="s">
        <v>1131</v>
      </c>
    </row>
    <row r="42" spans="1:12" ht="20.399999999999999">
      <c r="A42" s="652" t="s">
        <v>1132</v>
      </c>
      <c r="B42" s="650">
        <v>65612860</v>
      </c>
      <c r="C42" s="650">
        <v>61944222</v>
      </c>
      <c r="D42" s="650">
        <v>38322594</v>
      </c>
      <c r="E42" s="650">
        <v>9920099</v>
      </c>
      <c r="F42" s="650">
        <v>2854219</v>
      </c>
      <c r="G42" s="650">
        <v>1547466</v>
      </c>
      <c r="H42" s="650">
        <v>9299844</v>
      </c>
      <c r="I42" s="650">
        <v>3103810</v>
      </c>
      <c r="J42" s="650">
        <v>564828</v>
      </c>
      <c r="K42" s="652" t="s">
        <v>1133</v>
      </c>
    </row>
    <row r="43" spans="1:12" ht="13.2">
      <c r="A43" s="647" t="s">
        <v>1134</v>
      </c>
      <c r="B43" s="664">
        <v>18419607</v>
      </c>
      <c r="C43" s="650">
        <v>17363018</v>
      </c>
      <c r="D43" s="650">
        <v>10922368</v>
      </c>
      <c r="E43" s="650">
        <v>2702204</v>
      </c>
      <c r="F43" s="650">
        <v>741790</v>
      </c>
      <c r="G43" s="650">
        <v>463858</v>
      </c>
      <c r="H43" s="650">
        <v>2532798</v>
      </c>
      <c r="I43" s="650">
        <v>882625</v>
      </c>
      <c r="J43" s="650">
        <v>173964</v>
      </c>
      <c r="K43" s="660" t="s">
        <v>1135</v>
      </c>
      <c r="L43" s="133" t="s">
        <v>235</v>
      </c>
    </row>
    <row r="44" spans="1:12" ht="20.399999999999999">
      <c r="A44" s="647" t="s">
        <v>1136</v>
      </c>
      <c r="B44" s="664">
        <v>35686593</v>
      </c>
      <c r="C44" s="650">
        <v>33818506</v>
      </c>
      <c r="D44" s="650">
        <v>20835213</v>
      </c>
      <c r="E44" s="650">
        <v>5567524</v>
      </c>
      <c r="F44" s="650">
        <v>1626090</v>
      </c>
      <c r="G44" s="650">
        <v>672594</v>
      </c>
      <c r="H44" s="650">
        <v>5117085</v>
      </c>
      <c r="I44" s="650">
        <v>1567965</v>
      </c>
      <c r="J44" s="650">
        <v>300122</v>
      </c>
      <c r="K44" s="660" t="s">
        <v>1137</v>
      </c>
      <c r="L44" s="133" t="s">
        <v>235</v>
      </c>
    </row>
    <row r="45" spans="1:12" ht="30.6">
      <c r="A45" s="647" t="s">
        <v>1138</v>
      </c>
      <c r="B45" s="664">
        <v>8629516</v>
      </c>
      <c r="C45" s="650">
        <v>8170940</v>
      </c>
      <c r="D45" s="650">
        <v>5120061</v>
      </c>
      <c r="E45" s="650">
        <v>1236154</v>
      </c>
      <c r="F45" s="650">
        <v>347459</v>
      </c>
      <c r="G45" s="650">
        <v>213492</v>
      </c>
      <c r="H45" s="650">
        <v>1253774</v>
      </c>
      <c r="I45" s="650">
        <v>376113</v>
      </c>
      <c r="J45" s="650">
        <v>82463</v>
      </c>
      <c r="K45" s="660" t="s">
        <v>1139</v>
      </c>
      <c r="L45" s="133" t="s">
        <v>235</v>
      </c>
    </row>
    <row r="46" spans="1:12" ht="13.2">
      <c r="A46" s="647" t="s">
        <v>1140</v>
      </c>
      <c r="B46" s="664">
        <v>2877144</v>
      </c>
      <c r="C46" s="650">
        <v>2591758</v>
      </c>
      <c r="D46" s="650">
        <v>1444952</v>
      </c>
      <c r="E46" s="650">
        <v>414217</v>
      </c>
      <c r="F46" s="650">
        <v>138880</v>
      </c>
      <c r="G46" s="650">
        <v>197522</v>
      </c>
      <c r="H46" s="650">
        <v>396187</v>
      </c>
      <c r="I46" s="650">
        <v>277107</v>
      </c>
      <c r="J46" s="650">
        <v>8279</v>
      </c>
      <c r="K46" s="660" t="s">
        <v>1141</v>
      </c>
      <c r="L46" s="133" t="s">
        <v>237</v>
      </c>
    </row>
    <row r="47" spans="1:12" ht="13.2">
      <c r="A47" s="653" t="s">
        <v>1142</v>
      </c>
      <c r="B47" s="663">
        <v>43879901</v>
      </c>
      <c r="C47" s="650">
        <v>40210359</v>
      </c>
      <c r="D47" s="650">
        <v>19998579</v>
      </c>
      <c r="E47" s="650">
        <v>10081171</v>
      </c>
      <c r="F47" s="650">
        <v>1751529</v>
      </c>
      <c r="G47" s="650">
        <v>945724</v>
      </c>
      <c r="H47" s="650">
        <v>7433356</v>
      </c>
      <c r="I47" s="650">
        <v>2833942</v>
      </c>
      <c r="J47" s="650">
        <v>835600</v>
      </c>
      <c r="K47" s="656" t="s">
        <v>254</v>
      </c>
      <c r="L47" s="133" t="s">
        <v>253</v>
      </c>
    </row>
    <row r="48" spans="1:12">
      <c r="A48" s="655"/>
      <c r="B48" s="655"/>
      <c r="C48" s="655"/>
      <c r="D48" s="655"/>
      <c r="E48" s="655"/>
      <c r="F48" s="655"/>
      <c r="G48" s="655"/>
      <c r="H48" s="655"/>
      <c r="I48" s="655"/>
      <c r="J48" s="655"/>
      <c r="K48" s="655"/>
    </row>
  </sheetData>
  <mergeCells count="14">
    <mergeCell ref="B6:J6"/>
    <mergeCell ref="A5:K5"/>
    <mergeCell ref="A4:K4"/>
    <mergeCell ref="A3:K3"/>
    <mergeCell ref="A1:K1"/>
    <mergeCell ref="A2:K2"/>
    <mergeCell ref="A7:A9"/>
    <mergeCell ref="B7:B9"/>
    <mergeCell ref="C7:J7"/>
    <mergeCell ref="K7:K9"/>
    <mergeCell ref="C8:C9"/>
    <mergeCell ref="D8:H8"/>
    <mergeCell ref="I8:I9"/>
    <mergeCell ref="J8:J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B1003"/>
  <sheetViews>
    <sheetView tabSelected="1" zoomScale="80" zoomScaleNormal="80" zoomScaleSheetLayoutView="82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T5" sqref="T5"/>
    </sheetView>
  </sheetViews>
  <sheetFormatPr defaultColWidth="9.109375" defaultRowHeight="13.8"/>
  <cols>
    <col min="1" max="1" width="9.109375" style="1"/>
    <col min="2" max="2" width="29.33203125" style="1" customWidth="1"/>
    <col min="3" max="3" width="20" style="85" bestFit="1" customWidth="1"/>
    <col min="4" max="4" width="16.44140625" style="1" customWidth="1"/>
    <col min="5" max="5" width="16.5546875" style="1" bestFit="1" customWidth="1"/>
    <col min="6" max="6" width="14.33203125" style="1" customWidth="1"/>
    <col min="7" max="7" width="13.6640625" style="1" customWidth="1"/>
    <col min="8" max="8" width="17.44140625" style="84" customWidth="1"/>
    <col min="9" max="9" width="14.5546875" style="1" bestFit="1" customWidth="1"/>
    <col min="10" max="10" width="13.33203125" style="1" customWidth="1"/>
    <col min="11" max="11" width="13.5546875" style="1" customWidth="1"/>
    <col min="12" max="12" width="17.88671875" style="84" customWidth="1"/>
    <col min="13" max="13" width="12.88671875" style="1" customWidth="1"/>
    <col min="14" max="14" width="12" style="1" customWidth="1"/>
    <col min="15" max="15" width="12.88671875" style="84" customWidth="1"/>
    <col min="16" max="16" width="15" style="1" customWidth="1"/>
    <col min="17" max="17" width="15.109375" style="1" customWidth="1"/>
    <col min="18" max="18" width="14.5546875" style="84" customWidth="1"/>
    <col min="19" max="19" width="16.33203125" style="1" customWidth="1"/>
    <col min="20" max="20" width="17.88671875" style="80" bestFit="1" customWidth="1"/>
    <col min="21" max="21" width="13.88671875" style="80" bestFit="1" customWidth="1"/>
    <col min="22" max="860" width="9.109375" style="80"/>
    <col min="861" max="16384" width="9.109375" style="1"/>
  </cols>
  <sheetData>
    <row r="1" spans="1:860">
      <c r="A1" s="721"/>
      <c r="B1" s="722"/>
      <c r="C1" s="727" t="s">
        <v>67</v>
      </c>
      <c r="D1" s="728"/>
      <c r="E1" s="729"/>
      <c r="F1" s="729"/>
      <c r="G1" s="730"/>
      <c r="H1" s="727" t="s">
        <v>68</v>
      </c>
      <c r="I1" s="728"/>
      <c r="J1" s="728"/>
      <c r="K1" s="728"/>
      <c r="L1" s="728"/>
      <c r="M1" s="728"/>
      <c r="N1" s="730"/>
      <c r="O1" s="727" t="s">
        <v>69</v>
      </c>
      <c r="P1" s="728"/>
      <c r="Q1" s="730"/>
      <c r="R1" s="714" t="s">
        <v>64</v>
      </c>
      <c r="S1" s="716" t="s">
        <v>66</v>
      </c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860">
      <c r="A2" s="723"/>
      <c r="B2" s="724"/>
      <c r="C2" s="94" t="s">
        <v>38</v>
      </c>
      <c r="D2" s="56" t="s">
        <v>40</v>
      </c>
      <c r="E2" s="56" t="s">
        <v>225</v>
      </c>
      <c r="F2" s="56" t="s">
        <v>226</v>
      </c>
      <c r="G2" s="9" t="s">
        <v>42</v>
      </c>
      <c r="H2" s="94" t="s">
        <v>44</v>
      </c>
      <c r="I2" s="65" t="s">
        <v>46</v>
      </c>
      <c r="J2" s="9" t="s">
        <v>48</v>
      </c>
      <c r="K2" s="65" t="s">
        <v>50</v>
      </c>
      <c r="L2" s="94" t="s">
        <v>52</v>
      </c>
      <c r="M2" s="9" t="s">
        <v>54</v>
      </c>
      <c r="N2" s="9" t="s">
        <v>56</v>
      </c>
      <c r="O2" s="94" t="s">
        <v>58</v>
      </c>
      <c r="P2" s="9" t="s">
        <v>60</v>
      </c>
      <c r="Q2" s="65" t="s">
        <v>62</v>
      </c>
      <c r="R2" s="715"/>
      <c r="S2" s="717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860" ht="96.6">
      <c r="A3" s="725"/>
      <c r="B3" s="726"/>
      <c r="C3" s="94" t="s">
        <v>39</v>
      </c>
      <c r="D3" s="56" t="s">
        <v>41</v>
      </c>
      <c r="E3" s="119" t="s">
        <v>227</v>
      </c>
      <c r="F3" s="119" t="s">
        <v>228</v>
      </c>
      <c r="G3" s="70" t="s">
        <v>43</v>
      </c>
      <c r="H3" s="94" t="s">
        <v>45</v>
      </c>
      <c r="I3" s="65" t="s">
        <v>47</v>
      </c>
      <c r="J3" s="9" t="s">
        <v>49</v>
      </c>
      <c r="K3" s="65" t="s">
        <v>51</v>
      </c>
      <c r="L3" s="94" t="s">
        <v>53</v>
      </c>
      <c r="M3" s="9" t="s">
        <v>55</v>
      </c>
      <c r="N3" s="9" t="s">
        <v>57</v>
      </c>
      <c r="O3" s="94" t="s">
        <v>59</v>
      </c>
      <c r="P3" s="9" t="s">
        <v>61</v>
      </c>
      <c r="Q3" s="15" t="s">
        <v>70</v>
      </c>
      <c r="R3" s="95" t="s">
        <v>65</v>
      </c>
      <c r="S3" s="718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860" s="85" customFormat="1">
      <c r="A4" s="75" t="s">
        <v>71</v>
      </c>
      <c r="B4" s="75" t="s">
        <v>72</v>
      </c>
      <c r="C4" s="72">
        <f t="shared" ref="C4:C44" si="0">D4+G4</f>
        <v>890696704.1781081</v>
      </c>
      <c r="D4" s="73">
        <f>E4+F4</f>
        <v>890696704.1781081</v>
      </c>
      <c r="E4" s="73">
        <f>E5+E6+E7+E12</f>
        <v>889529527.06310809</v>
      </c>
      <c r="F4" s="73">
        <f>F5+F6+F7+F12</f>
        <v>1167177.115</v>
      </c>
      <c r="G4" s="73">
        <f>G5+G6+G7+G12</f>
        <v>0</v>
      </c>
      <c r="H4" s="72">
        <f t="shared" ref="H4:H44" si="1">I4+J4+K4</f>
        <v>105305672</v>
      </c>
      <c r="I4" s="72">
        <f>I5+I6+I7+I12</f>
        <v>24075448</v>
      </c>
      <c r="J4" s="72"/>
      <c r="K4" s="72">
        <f>K5+K6+K7+K12</f>
        <v>81230224</v>
      </c>
      <c r="L4" s="72">
        <f>L5+L6+L7+L12</f>
        <v>247437171.39999998</v>
      </c>
      <c r="M4" s="72">
        <f>M5+M6+M7</f>
        <v>247437171.39999998</v>
      </c>
      <c r="N4" s="72"/>
      <c r="O4" s="72"/>
      <c r="P4" s="72"/>
      <c r="Q4" s="72"/>
      <c r="R4" s="72"/>
      <c r="S4" s="72">
        <f t="shared" ref="S4:S44" si="2">C4+H4+L4+O4+R4</f>
        <v>1243439547.5781081</v>
      </c>
      <c r="T4" s="146"/>
      <c r="U4" s="96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  <c r="IW4" s="97"/>
      <c r="IX4" s="97"/>
      <c r="IY4" s="97"/>
      <c r="IZ4" s="97"/>
      <c r="JA4" s="97"/>
      <c r="JB4" s="97"/>
      <c r="JC4" s="97"/>
      <c r="JD4" s="97"/>
      <c r="JE4" s="97"/>
      <c r="JF4" s="97"/>
      <c r="JG4" s="97"/>
      <c r="JH4" s="97"/>
      <c r="JI4" s="97"/>
      <c r="JJ4" s="97"/>
      <c r="JK4" s="97"/>
      <c r="JL4" s="97"/>
      <c r="JM4" s="97"/>
      <c r="JN4" s="97"/>
      <c r="JO4" s="97"/>
      <c r="JP4" s="97"/>
      <c r="JQ4" s="97"/>
      <c r="JR4" s="97"/>
      <c r="JS4" s="97"/>
      <c r="JT4" s="97"/>
      <c r="JU4" s="97"/>
      <c r="JV4" s="97"/>
      <c r="JW4" s="97"/>
      <c r="JX4" s="97"/>
      <c r="JY4" s="97"/>
      <c r="JZ4" s="97"/>
      <c r="KA4" s="97"/>
      <c r="KB4" s="97"/>
      <c r="KC4" s="97"/>
      <c r="KD4" s="97"/>
      <c r="KE4" s="97"/>
      <c r="KF4" s="97"/>
      <c r="KG4" s="97"/>
      <c r="KH4" s="97"/>
      <c r="KI4" s="97"/>
      <c r="KJ4" s="97"/>
      <c r="KK4" s="97"/>
      <c r="KL4" s="97"/>
      <c r="KM4" s="97"/>
      <c r="KN4" s="97"/>
      <c r="KO4" s="97"/>
      <c r="KP4" s="97"/>
      <c r="KQ4" s="97"/>
      <c r="KR4" s="97"/>
      <c r="KS4" s="97"/>
      <c r="KT4" s="97"/>
      <c r="KU4" s="97"/>
      <c r="KV4" s="97"/>
      <c r="KW4" s="97"/>
      <c r="KX4" s="97"/>
      <c r="KY4" s="97"/>
      <c r="KZ4" s="97"/>
      <c r="LA4" s="97"/>
      <c r="LB4" s="97"/>
      <c r="LC4" s="97"/>
      <c r="LD4" s="97"/>
      <c r="LE4" s="97"/>
      <c r="LF4" s="97"/>
      <c r="LG4" s="97"/>
      <c r="LH4" s="97"/>
      <c r="LI4" s="97"/>
      <c r="LJ4" s="97"/>
      <c r="LK4" s="97"/>
      <c r="LL4" s="97"/>
      <c r="LM4" s="97"/>
      <c r="LN4" s="97"/>
      <c r="LO4" s="97"/>
      <c r="LP4" s="97"/>
      <c r="LQ4" s="97"/>
      <c r="LR4" s="97"/>
      <c r="LS4" s="97"/>
      <c r="LT4" s="97"/>
      <c r="LU4" s="97"/>
      <c r="LV4" s="97"/>
      <c r="LW4" s="97"/>
      <c r="LX4" s="97"/>
      <c r="LY4" s="97"/>
      <c r="LZ4" s="97"/>
      <c r="MA4" s="97"/>
      <c r="MB4" s="97"/>
      <c r="MC4" s="97"/>
      <c r="MD4" s="97"/>
      <c r="ME4" s="97"/>
      <c r="MF4" s="97"/>
      <c r="MG4" s="97"/>
      <c r="MH4" s="97"/>
      <c r="MI4" s="97"/>
      <c r="MJ4" s="97"/>
      <c r="MK4" s="97"/>
      <c r="ML4" s="97"/>
      <c r="MM4" s="97"/>
      <c r="MN4" s="97"/>
      <c r="MO4" s="97"/>
      <c r="MP4" s="97"/>
      <c r="MQ4" s="97"/>
      <c r="MR4" s="97"/>
      <c r="MS4" s="97"/>
      <c r="MT4" s="97"/>
      <c r="MU4" s="97"/>
      <c r="MV4" s="97"/>
      <c r="MW4" s="97"/>
      <c r="MX4" s="97"/>
      <c r="MY4" s="97"/>
      <c r="MZ4" s="97"/>
      <c r="NA4" s="97"/>
      <c r="NB4" s="97"/>
      <c r="NC4" s="97"/>
      <c r="ND4" s="97"/>
      <c r="NE4" s="97"/>
      <c r="NF4" s="97"/>
      <c r="NG4" s="97"/>
      <c r="NH4" s="97"/>
      <c r="NI4" s="97"/>
      <c r="NJ4" s="97"/>
      <c r="NK4" s="97"/>
      <c r="NL4" s="97"/>
      <c r="NM4" s="97"/>
      <c r="NN4" s="97"/>
      <c r="NO4" s="97"/>
      <c r="NP4" s="97"/>
      <c r="NQ4" s="97"/>
      <c r="NR4" s="97"/>
      <c r="NS4" s="97"/>
      <c r="NT4" s="97"/>
      <c r="NU4" s="97"/>
      <c r="NV4" s="97"/>
      <c r="NW4" s="97"/>
      <c r="NX4" s="97"/>
      <c r="NY4" s="97"/>
      <c r="NZ4" s="97"/>
      <c r="OA4" s="97"/>
      <c r="OB4" s="97"/>
      <c r="OC4" s="97"/>
      <c r="OD4" s="97"/>
      <c r="OE4" s="97"/>
      <c r="OF4" s="97"/>
      <c r="OG4" s="97"/>
      <c r="OH4" s="97"/>
      <c r="OI4" s="97"/>
      <c r="OJ4" s="97"/>
      <c r="OK4" s="97"/>
      <c r="OL4" s="97"/>
      <c r="OM4" s="97"/>
      <c r="ON4" s="97"/>
      <c r="OO4" s="97"/>
      <c r="OP4" s="97"/>
      <c r="OQ4" s="97"/>
      <c r="OR4" s="97"/>
      <c r="OS4" s="97"/>
      <c r="OT4" s="97"/>
      <c r="OU4" s="97"/>
      <c r="OV4" s="97"/>
      <c r="OW4" s="97"/>
      <c r="OX4" s="97"/>
      <c r="OY4" s="97"/>
      <c r="OZ4" s="97"/>
      <c r="PA4" s="97"/>
      <c r="PB4" s="97"/>
      <c r="PC4" s="97"/>
      <c r="PD4" s="97"/>
      <c r="PE4" s="97"/>
      <c r="PF4" s="97"/>
      <c r="PG4" s="97"/>
      <c r="PH4" s="97"/>
      <c r="PI4" s="97"/>
      <c r="PJ4" s="97"/>
      <c r="PK4" s="97"/>
      <c r="PL4" s="97"/>
      <c r="PM4" s="97"/>
      <c r="PN4" s="97"/>
      <c r="PO4" s="97"/>
      <c r="PP4" s="97"/>
      <c r="PQ4" s="97"/>
      <c r="PR4" s="97"/>
      <c r="PS4" s="97"/>
      <c r="PT4" s="97"/>
      <c r="PU4" s="97"/>
      <c r="PV4" s="97"/>
      <c r="PW4" s="97"/>
      <c r="PX4" s="97"/>
      <c r="PY4" s="97"/>
      <c r="PZ4" s="97"/>
      <c r="QA4" s="97"/>
      <c r="QB4" s="97"/>
      <c r="QC4" s="97"/>
      <c r="QD4" s="97"/>
      <c r="QE4" s="97"/>
      <c r="QF4" s="97"/>
      <c r="QG4" s="97"/>
      <c r="QH4" s="97"/>
      <c r="QI4" s="97"/>
      <c r="QJ4" s="97"/>
      <c r="QK4" s="97"/>
      <c r="QL4" s="97"/>
      <c r="QM4" s="97"/>
      <c r="QN4" s="97"/>
      <c r="QO4" s="97"/>
      <c r="QP4" s="97"/>
      <c r="QQ4" s="97"/>
      <c r="QR4" s="97"/>
      <c r="QS4" s="97"/>
      <c r="QT4" s="97"/>
      <c r="QU4" s="97"/>
      <c r="QV4" s="97"/>
      <c r="QW4" s="97"/>
      <c r="QX4" s="97"/>
      <c r="QY4" s="97"/>
      <c r="QZ4" s="97"/>
      <c r="RA4" s="97"/>
      <c r="RB4" s="97"/>
      <c r="RC4" s="97"/>
      <c r="RD4" s="97"/>
      <c r="RE4" s="97"/>
      <c r="RF4" s="97"/>
      <c r="RG4" s="97"/>
      <c r="RH4" s="97"/>
      <c r="RI4" s="97"/>
      <c r="RJ4" s="97"/>
      <c r="RK4" s="97"/>
      <c r="RL4" s="97"/>
      <c r="RM4" s="97"/>
      <c r="RN4" s="97"/>
      <c r="RO4" s="97"/>
      <c r="RP4" s="97"/>
      <c r="RQ4" s="97"/>
      <c r="RR4" s="97"/>
      <c r="RS4" s="97"/>
      <c r="RT4" s="97"/>
      <c r="RU4" s="97"/>
      <c r="RV4" s="97"/>
      <c r="RW4" s="97"/>
      <c r="RX4" s="97"/>
      <c r="RY4" s="97"/>
      <c r="RZ4" s="97"/>
      <c r="SA4" s="97"/>
      <c r="SB4" s="97"/>
      <c r="SC4" s="97"/>
      <c r="SD4" s="97"/>
      <c r="SE4" s="97"/>
      <c r="SF4" s="97"/>
      <c r="SG4" s="97"/>
      <c r="SH4" s="97"/>
      <c r="SI4" s="97"/>
      <c r="SJ4" s="97"/>
      <c r="SK4" s="97"/>
      <c r="SL4" s="97"/>
      <c r="SM4" s="97"/>
      <c r="SN4" s="97"/>
      <c r="SO4" s="97"/>
      <c r="SP4" s="97"/>
      <c r="SQ4" s="97"/>
      <c r="SR4" s="97"/>
      <c r="SS4" s="97"/>
      <c r="ST4" s="97"/>
      <c r="SU4" s="97"/>
      <c r="SV4" s="97"/>
      <c r="SW4" s="97"/>
      <c r="SX4" s="97"/>
      <c r="SY4" s="97"/>
      <c r="SZ4" s="97"/>
      <c r="TA4" s="97"/>
      <c r="TB4" s="97"/>
      <c r="TC4" s="97"/>
      <c r="TD4" s="97"/>
      <c r="TE4" s="97"/>
      <c r="TF4" s="97"/>
      <c r="TG4" s="97"/>
      <c r="TH4" s="97"/>
      <c r="TI4" s="97"/>
      <c r="TJ4" s="97"/>
      <c r="TK4" s="97"/>
      <c r="TL4" s="97"/>
      <c r="TM4" s="97"/>
      <c r="TN4" s="97"/>
      <c r="TO4" s="97"/>
      <c r="TP4" s="97"/>
      <c r="TQ4" s="97"/>
      <c r="TR4" s="97"/>
      <c r="TS4" s="97"/>
      <c r="TT4" s="97"/>
      <c r="TU4" s="97"/>
      <c r="TV4" s="97"/>
      <c r="TW4" s="97"/>
      <c r="TX4" s="97"/>
      <c r="TY4" s="97"/>
      <c r="TZ4" s="97"/>
      <c r="UA4" s="97"/>
      <c r="UB4" s="97"/>
      <c r="UC4" s="97"/>
      <c r="UD4" s="97"/>
      <c r="UE4" s="97"/>
      <c r="UF4" s="97"/>
      <c r="UG4" s="97"/>
      <c r="UH4" s="97"/>
      <c r="UI4" s="97"/>
      <c r="UJ4" s="97"/>
      <c r="UK4" s="97"/>
      <c r="UL4" s="97"/>
      <c r="UM4" s="97"/>
      <c r="UN4" s="97"/>
      <c r="UO4" s="97"/>
      <c r="UP4" s="97"/>
      <c r="UQ4" s="97"/>
      <c r="UR4" s="97"/>
      <c r="US4" s="97"/>
      <c r="UT4" s="97"/>
      <c r="UU4" s="97"/>
      <c r="UV4" s="97"/>
      <c r="UW4" s="97"/>
      <c r="UX4" s="97"/>
      <c r="UY4" s="97"/>
      <c r="UZ4" s="97"/>
      <c r="VA4" s="97"/>
      <c r="VB4" s="97"/>
      <c r="VC4" s="97"/>
      <c r="VD4" s="97"/>
      <c r="VE4" s="97"/>
      <c r="VF4" s="97"/>
      <c r="VG4" s="97"/>
      <c r="VH4" s="97"/>
      <c r="VI4" s="97"/>
      <c r="VJ4" s="97"/>
      <c r="VK4" s="97"/>
      <c r="VL4" s="97"/>
      <c r="VM4" s="97"/>
      <c r="VN4" s="97"/>
      <c r="VO4" s="97"/>
      <c r="VP4" s="97"/>
      <c r="VQ4" s="97"/>
      <c r="VR4" s="97"/>
      <c r="VS4" s="97"/>
      <c r="VT4" s="97"/>
      <c r="VU4" s="97"/>
      <c r="VV4" s="97"/>
      <c r="VW4" s="97"/>
      <c r="VX4" s="97"/>
      <c r="VY4" s="97"/>
      <c r="VZ4" s="97"/>
      <c r="WA4" s="97"/>
      <c r="WB4" s="97"/>
      <c r="WC4" s="97"/>
      <c r="WD4" s="97"/>
      <c r="WE4" s="97"/>
      <c r="WF4" s="97"/>
      <c r="WG4" s="97"/>
      <c r="WH4" s="97"/>
      <c r="WI4" s="97"/>
      <c r="WJ4" s="97"/>
      <c r="WK4" s="97"/>
      <c r="WL4" s="97"/>
      <c r="WM4" s="97"/>
      <c r="WN4" s="97"/>
      <c r="WO4" s="97"/>
      <c r="WP4" s="97"/>
      <c r="WQ4" s="97"/>
      <c r="WR4" s="97"/>
      <c r="WS4" s="97"/>
      <c r="WT4" s="97"/>
      <c r="WU4" s="97"/>
      <c r="WV4" s="97"/>
      <c r="WW4" s="97"/>
      <c r="WX4" s="97"/>
      <c r="WY4" s="97"/>
      <c r="WZ4" s="97"/>
      <c r="XA4" s="97"/>
      <c r="XB4" s="97"/>
      <c r="XC4" s="97"/>
      <c r="XD4" s="97"/>
      <c r="XE4" s="97"/>
      <c r="XF4" s="97"/>
      <c r="XG4" s="97"/>
      <c r="XH4" s="97"/>
      <c r="XI4" s="97"/>
      <c r="XJ4" s="97"/>
      <c r="XK4" s="97"/>
      <c r="XL4" s="97"/>
      <c r="XM4" s="97"/>
      <c r="XN4" s="97"/>
      <c r="XO4" s="97"/>
      <c r="XP4" s="97"/>
      <c r="XQ4" s="97"/>
      <c r="XR4" s="97"/>
      <c r="XS4" s="97"/>
      <c r="XT4" s="97"/>
      <c r="XU4" s="97"/>
      <c r="XV4" s="97"/>
      <c r="XW4" s="97"/>
      <c r="XX4" s="97"/>
      <c r="XY4" s="97"/>
      <c r="XZ4" s="97"/>
      <c r="YA4" s="97"/>
      <c r="YB4" s="97"/>
      <c r="YC4" s="97"/>
      <c r="YD4" s="97"/>
      <c r="YE4" s="97"/>
      <c r="YF4" s="97"/>
      <c r="YG4" s="97"/>
      <c r="YH4" s="97"/>
      <c r="YI4" s="97"/>
      <c r="YJ4" s="97"/>
      <c r="YK4" s="97"/>
      <c r="YL4" s="97"/>
      <c r="YM4" s="97"/>
      <c r="YN4" s="97"/>
      <c r="YO4" s="97"/>
      <c r="YP4" s="97"/>
      <c r="YQ4" s="97"/>
      <c r="YR4" s="97"/>
      <c r="YS4" s="97"/>
      <c r="YT4" s="97"/>
      <c r="YU4" s="97"/>
      <c r="YV4" s="97"/>
      <c r="YW4" s="97"/>
      <c r="YX4" s="97"/>
      <c r="YY4" s="97"/>
      <c r="YZ4" s="97"/>
      <c r="ZA4" s="97"/>
      <c r="ZB4" s="97"/>
      <c r="ZC4" s="97"/>
      <c r="ZD4" s="97"/>
      <c r="ZE4" s="97"/>
      <c r="ZF4" s="97"/>
      <c r="ZG4" s="97"/>
      <c r="ZH4" s="97"/>
      <c r="ZI4" s="97"/>
      <c r="ZJ4" s="97"/>
      <c r="ZK4" s="97"/>
      <c r="ZL4" s="97"/>
      <c r="ZM4" s="97"/>
      <c r="ZN4" s="97"/>
      <c r="ZO4" s="97"/>
      <c r="ZP4" s="97"/>
      <c r="ZQ4" s="97"/>
      <c r="ZR4" s="97"/>
      <c r="ZS4" s="97"/>
      <c r="ZT4" s="97"/>
      <c r="ZU4" s="97"/>
      <c r="ZV4" s="97"/>
      <c r="ZW4" s="97"/>
      <c r="ZX4" s="97"/>
      <c r="ZY4" s="97"/>
      <c r="ZZ4" s="97"/>
      <c r="AAA4" s="97"/>
      <c r="AAB4" s="97"/>
      <c r="AAC4" s="97"/>
      <c r="AAD4" s="97"/>
      <c r="AAE4" s="97"/>
      <c r="AAF4" s="97"/>
      <c r="AAG4" s="97"/>
      <c r="AAH4" s="97"/>
      <c r="AAI4" s="97"/>
      <c r="AAJ4" s="97"/>
      <c r="AAK4" s="97"/>
      <c r="AAL4" s="97"/>
      <c r="AAM4" s="97"/>
      <c r="AAN4" s="97"/>
      <c r="AAO4" s="97"/>
      <c r="AAP4" s="97"/>
      <c r="AAQ4" s="97"/>
      <c r="AAR4" s="97"/>
      <c r="AAS4" s="97"/>
      <c r="AAT4" s="97"/>
      <c r="AAU4" s="97"/>
      <c r="AAV4" s="97"/>
      <c r="AAW4" s="97"/>
      <c r="AAX4" s="97"/>
      <c r="AAY4" s="97"/>
      <c r="AAZ4" s="97"/>
      <c r="ABA4" s="97"/>
      <c r="ABB4" s="97"/>
      <c r="ABC4" s="97"/>
      <c r="ABD4" s="97"/>
      <c r="ABE4" s="97"/>
      <c r="ABF4" s="97"/>
      <c r="ABG4" s="97"/>
      <c r="ABH4" s="97"/>
      <c r="ABI4" s="97"/>
      <c r="ABJ4" s="97"/>
      <c r="ABK4" s="97"/>
      <c r="ABL4" s="97"/>
      <c r="ABM4" s="97"/>
      <c r="ABN4" s="97"/>
      <c r="ABO4" s="97"/>
      <c r="ABP4" s="97"/>
      <c r="ABQ4" s="97"/>
      <c r="ABR4" s="97"/>
      <c r="ABS4" s="97"/>
      <c r="ABT4" s="97"/>
      <c r="ABU4" s="97"/>
      <c r="ABV4" s="97"/>
      <c r="ABW4" s="97"/>
      <c r="ABX4" s="97"/>
      <c r="ABY4" s="97"/>
      <c r="ABZ4" s="97"/>
      <c r="ACA4" s="97"/>
      <c r="ACB4" s="97"/>
      <c r="ACC4" s="97"/>
      <c r="ACD4" s="97"/>
      <c r="ACE4" s="97"/>
      <c r="ACF4" s="97"/>
      <c r="ACG4" s="97"/>
      <c r="ACH4" s="97"/>
      <c r="ACI4" s="97"/>
      <c r="ACJ4" s="97"/>
      <c r="ACK4" s="97"/>
      <c r="ACL4" s="97"/>
      <c r="ACM4" s="97"/>
      <c r="ACN4" s="97"/>
      <c r="ACO4" s="97"/>
      <c r="ACP4" s="97"/>
      <c r="ACQ4" s="97"/>
      <c r="ACR4" s="97"/>
      <c r="ACS4" s="97"/>
      <c r="ACT4" s="97"/>
      <c r="ACU4" s="97"/>
      <c r="ACV4" s="97"/>
      <c r="ACW4" s="97"/>
      <c r="ACX4" s="97"/>
      <c r="ACY4" s="97"/>
      <c r="ACZ4" s="97"/>
      <c r="ADA4" s="97"/>
      <c r="ADB4" s="97"/>
      <c r="ADC4" s="97"/>
      <c r="ADD4" s="97"/>
      <c r="ADE4" s="97"/>
      <c r="ADF4" s="97"/>
      <c r="ADG4" s="97"/>
      <c r="ADH4" s="97"/>
      <c r="ADI4" s="97"/>
      <c r="ADJ4" s="97"/>
      <c r="ADK4" s="97"/>
      <c r="ADL4" s="97"/>
      <c r="ADM4" s="97"/>
      <c r="ADN4" s="97"/>
      <c r="ADO4" s="97"/>
      <c r="ADP4" s="97"/>
      <c r="ADQ4" s="97"/>
      <c r="ADR4" s="97"/>
      <c r="ADS4" s="97"/>
      <c r="ADT4" s="97"/>
      <c r="ADU4" s="97"/>
      <c r="ADV4" s="97"/>
      <c r="ADW4" s="97"/>
      <c r="ADX4" s="97"/>
      <c r="ADY4" s="97"/>
      <c r="ADZ4" s="97"/>
      <c r="AEA4" s="97"/>
      <c r="AEB4" s="97"/>
      <c r="AEC4" s="97"/>
      <c r="AED4" s="97"/>
      <c r="AEE4" s="97"/>
      <c r="AEF4" s="97"/>
      <c r="AEG4" s="97"/>
      <c r="AEH4" s="97"/>
      <c r="AEI4" s="97"/>
      <c r="AEJ4" s="97"/>
      <c r="AEK4" s="97"/>
      <c r="AEL4" s="97"/>
      <c r="AEM4" s="97"/>
      <c r="AEN4" s="97"/>
      <c r="AEO4" s="97"/>
      <c r="AEP4" s="97"/>
      <c r="AEQ4" s="97"/>
      <c r="AER4" s="97"/>
      <c r="AES4" s="97"/>
      <c r="AET4" s="97"/>
      <c r="AEU4" s="97"/>
      <c r="AEV4" s="97"/>
      <c r="AEW4" s="97"/>
      <c r="AEX4" s="97"/>
      <c r="AEY4" s="97"/>
      <c r="AEZ4" s="97"/>
      <c r="AFA4" s="97"/>
      <c r="AFB4" s="97"/>
      <c r="AFC4" s="97"/>
      <c r="AFD4" s="97"/>
      <c r="AFE4" s="97"/>
      <c r="AFF4" s="97"/>
      <c r="AFG4" s="97"/>
      <c r="AFH4" s="97"/>
      <c r="AFI4" s="97"/>
      <c r="AFJ4" s="97"/>
      <c r="AFK4" s="97"/>
      <c r="AFL4" s="97"/>
      <c r="AFM4" s="97"/>
      <c r="AFN4" s="97"/>
      <c r="AFO4" s="97"/>
      <c r="AFP4" s="97"/>
      <c r="AFQ4" s="97"/>
      <c r="AFR4" s="97"/>
      <c r="AFS4" s="97"/>
      <c r="AFT4" s="97"/>
      <c r="AFU4" s="97"/>
      <c r="AFV4" s="97"/>
      <c r="AFW4" s="97"/>
      <c r="AFX4" s="97"/>
      <c r="AFY4" s="97"/>
      <c r="AFZ4" s="97"/>
      <c r="AGA4" s="97"/>
      <c r="AGB4" s="97"/>
    </row>
    <row r="5" spans="1:860" s="86" customFormat="1" ht="27.6">
      <c r="A5" s="60" t="s">
        <v>408</v>
      </c>
      <c r="B5" s="51" t="s">
        <v>76</v>
      </c>
      <c r="C5" s="72">
        <f t="shared" ref="C5:C12" si="3">D5+G5</f>
        <v>451006727.49438256</v>
      </c>
      <c r="D5" s="50">
        <f>E5+F5</f>
        <v>451006727.49438256</v>
      </c>
      <c r="E5" s="50">
        <f>SUMIF('РБ здрав'!$L:$L,'HF-HC'!A5,'РБ здрав'!$H:$H)+SUMIF('067'!D:D,'HF-HC'!A:A,'067'!C:C)</f>
        <v>451006294.19938254</v>
      </c>
      <c r="F5" s="121">
        <f>SUMIF('МБ здрав+образ'!$AF:$AF,'HF-HC'!A5,'МБ здрав+образ'!$G:$G)</f>
        <v>433.29500000000002</v>
      </c>
      <c r="G5" s="126"/>
      <c r="H5" s="74">
        <f t="shared" ref="H5:H12" si="4">I5+J5+K5</f>
        <v>25211728</v>
      </c>
      <c r="I5" s="50"/>
      <c r="J5" s="50"/>
      <c r="K5" s="50">
        <f>'ООУ предпр '!E6+'ООУ предпр '!E7+'ООУ предпр '!E9+'ООУ предпр '!E10+'ООУ предпр '!E11</f>
        <v>25211728</v>
      </c>
      <c r="L5" s="74">
        <f>M5+N5</f>
        <v>56988275.200000003</v>
      </c>
      <c r="M5" s="50">
        <f>'ООУ население'!D6+'ООУ население'!D7+'ООУ население'!D9+'ООУ население'!D10+'ООУ население'!D11+ОДХ!B42</f>
        <v>56988275.200000003</v>
      </c>
      <c r="N5" s="50"/>
      <c r="O5" s="74"/>
      <c r="P5" s="50"/>
      <c r="Q5" s="50"/>
      <c r="R5" s="74"/>
      <c r="S5" s="72">
        <f t="shared" ref="S5:S12" si="5">C5+H5+L5+O5+R5</f>
        <v>533206730.69438255</v>
      </c>
      <c r="T5" s="858">
        <f>L27/L44</f>
        <v>0.60601630255329908</v>
      </c>
      <c r="U5" s="81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  <c r="JM5" s="80"/>
      <c r="JN5" s="80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80"/>
      <c r="KF5" s="80"/>
      <c r="KG5" s="80"/>
      <c r="KH5" s="80"/>
      <c r="KI5" s="80"/>
      <c r="KJ5" s="80"/>
      <c r="KK5" s="80"/>
      <c r="KL5" s="80"/>
      <c r="KM5" s="80"/>
      <c r="KN5" s="80"/>
      <c r="KO5" s="80"/>
      <c r="KP5" s="80"/>
      <c r="KQ5" s="80"/>
      <c r="KR5" s="80"/>
      <c r="KS5" s="80"/>
      <c r="KT5" s="80"/>
      <c r="KU5" s="80"/>
      <c r="KV5" s="80"/>
      <c r="KW5" s="80"/>
      <c r="KX5" s="80"/>
      <c r="KY5" s="80"/>
      <c r="KZ5" s="80"/>
      <c r="LA5" s="80"/>
      <c r="LB5" s="80"/>
      <c r="LC5" s="80"/>
      <c r="LD5" s="80"/>
      <c r="LE5" s="80"/>
      <c r="LF5" s="80"/>
      <c r="LG5" s="80"/>
      <c r="LH5" s="80"/>
      <c r="LI5" s="80"/>
      <c r="LJ5" s="80"/>
      <c r="LK5" s="80"/>
      <c r="LL5" s="80"/>
      <c r="LM5" s="80"/>
      <c r="LN5" s="80"/>
      <c r="LO5" s="80"/>
      <c r="LP5" s="80"/>
      <c r="LQ5" s="80"/>
      <c r="LR5" s="80"/>
      <c r="LS5" s="80"/>
      <c r="LT5" s="80"/>
      <c r="LU5" s="80"/>
      <c r="LV5" s="80"/>
      <c r="LW5" s="80"/>
      <c r="LX5" s="80"/>
      <c r="LY5" s="80"/>
      <c r="LZ5" s="80"/>
      <c r="MA5" s="80"/>
      <c r="MB5" s="80"/>
      <c r="MC5" s="80"/>
      <c r="MD5" s="80"/>
      <c r="ME5" s="80"/>
      <c r="MF5" s="80"/>
      <c r="MG5" s="80"/>
      <c r="MH5" s="80"/>
      <c r="MI5" s="80"/>
      <c r="MJ5" s="80"/>
      <c r="MK5" s="80"/>
      <c r="ML5" s="80"/>
      <c r="MM5" s="80"/>
      <c r="MN5" s="80"/>
      <c r="MO5" s="80"/>
      <c r="MP5" s="80"/>
      <c r="MQ5" s="80"/>
      <c r="MR5" s="80"/>
      <c r="MS5" s="80"/>
      <c r="MT5" s="80"/>
      <c r="MU5" s="80"/>
      <c r="MV5" s="80"/>
      <c r="MW5" s="80"/>
      <c r="MX5" s="80"/>
      <c r="MY5" s="80"/>
      <c r="MZ5" s="80"/>
      <c r="NA5" s="80"/>
      <c r="NB5" s="80"/>
      <c r="NC5" s="80"/>
      <c r="ND5" s="80"/>
      <c r="NE5" s="80"/>
      <c r="NF5" s="80"/>
      <c r="NG5" s="80"/>
      <c r="NH5" s="80"/>
      <c r="NI5" s="80"/>
      <c r="NJ5" s="80"/>
      <c r="NK5" s="80"/>
      <c r="NL5" s="80"/>
      <c r="NM5" s="80"/>
      <c r="NN5" s="80"/>
      <c r="NO5" s="80"/>
      <c r="NP5" s="80"/>
      <c r="NQ5" s="80"/>
      <c r="NR5" s="80"/>
      <c r="NS5" s="80"/>
      <c r="NT5" s="80"/>
      <c r="NU5" s="80"/>
      <c r="NV5" s="80"/>
      <c r="NW5" s="80"/>
      <c r="NX5" s="80"/>
      <c r="NY5" s="80"/>
      <c r="NZ5" s="80"/>
      <c r="OA5" s="80"/>
      <c r="OB5" s="80"/>
      <c r="OC5" s="80"/>
      <c r="OD5" s="80"/>
      <c r="OE5" s="80"/>
      <c r="OF5" s="80"/>
      <c r="OG5" s="80"/>
      <c r="OH5" s="80"/>
      <c r="OI5" s="80"/>
      <c r="OJ5" s="80"/>
      <c r="OK5" s="80"/>
      <c r="OL5" s="80"/>
      <c r="OM5" s="80"/>
      <c r="ON5" s="80"/>
      <c r="OO5" s="80"/>
      <c r="OP5" s="80"/>
      <c r="OQ5" s="80"/>
      <c r="OR5" s="80"/>
      <c r="OS5" s="80"/>
      <c r="OT5" s="80"/>
      <c r="OU5" s="80"/>
      <c r="OV5" s="80"/>
      <c r="OW5" s="80"/>
      <c r="OX5" s="80"/>
      <c r="OY5" s="80"/>
      <c r="OZ5" s="80"/>
      <c r="PA5" s="80"/>
      <c r="PB5" s="80"/>
      <c r="PC5" s="80"/>
      <c r="PD5" s="80"/>
      <c r="PE5" s="80"/>
      <c r="PF5" s="80"/>
      <c r="PG5" s="80"/>
      <c r="PH5" s="80"/>
      <c r="PI5" s="80"/>
      <c r="PJ5" s="80"/>
      <c r="PK5" s="80"/>
      <c r="PL5" s="80"/>
      <c r="PM5" s="80"/>
      <c r="PN5" s="80"/>
      <c r="PO5" s="80"/>
      <c r="PP5" s="80"/>
      <c r="PQ5" s="80"/>
      <c r="PR5" s="80"/>
      <c r="PS5" s="80"/>
      <c r="PT5" s="80"/>
      <c r="PU5" s="80"/>
      <c r="PV5" s="80"/>
      <c r="PW5" s="80"/>
      <c r="PX5" s="80"/>
      <c r="PY5" s="80"/>
      <c r="PZ5" s="80"/>
      <c r="QA5" s="80"/>
      <c r="QB5" s="80"/>
      <c r="QC5" s="80"/>
      <c r="QD5" s="80"/>
      <c r="QE5" s="80"/>
      <c r="QF5" s="80"/>
      <c r="QG5" s="80"/>
      <c r="QH5" s="80"/>
      <c r="QI5" s="80"/>
      <c r="QJ5" s="80"/>
      <c r="QK5" s="80"/>
      <c r="QL5" s="80"/>
      <c r="QM5" s="80"/>
      <c r="QN5" s="80"/>
      <c r="QO5" s="80"/>
      <c r="QP5" s="80"/>
      <c r="QQ5" s="80"/>
      <c r="QR5" s="80"/>
      <c r="QS5" s="80"/>
      <c r="QT5" s="80"/>
      <c r="QU5" s="80"/>
      <c r="QV5" s="80"/>
      <c r="QW5" s="80"/>
      <c r="QX5" s="80"/>
      <c r="QY5" s="80"/>
      <c r="QZ5" s="80"/>
      <c r="RA5" s="80"/>
      <c r="RB5" s="80"/>
      <c r="RC5" s="80"/>
      <c r="RD5" s="80"/>
      <c r="RE5" s="80"/>
      <c r="RF5" s="80"/>
      <c r="RG5" s="80"/>
      <c r="RH5" s="80"/>
      <c r="RI5" s="80"/>
      <c r="RJ5" s="80"/>
      <c r="RK5" s="80"/>
      <c r="RL5" s="80"/>
      <c r="RM5" s="80"/>
      <c r="RN5" s="80"/>
      <c r="RO5" s="80"/>
      <c r="RP5" s="80"/>
      <c r="RQ5" s="80"/>
      <c r="RR5" s="80"/>
      <c r="RS5" s="80"/>
      <c r="RT5" s="80"/>
      <c r="RU5" s="80"/>
      <c r="RV5" s="80"/>
      <c r="RW5" s="80"/>
      <c r="RX5" s="80"/>
      <c r="RY5" s="80"/>
      <c r="RZ5" s="80"/>
      <c r="SA5" s="80"/>
      <c r="SB5" s="80"/>
      <c r="SC5" s="80"/>
      <c r="SD5" s="80"/>
      <c r="SE5" s="80"/>
      <c r="SF5" s="80"/>
      <c r="SG5" s="80"/>
      <c r="SH5" s="80"/>
      <c r="SI5" s="80"/>
      <c r="SJ5" s="80"/>
      <c r="SK5" s="80"/>
      <c r="SL5" s="80"/>
      <c r="SM5" s="80"/>
      <c r="SN5" s="80"/>
      <c r="SO5" s="80"/>
      <c r="SP5" s="80"/>
      <c r="SQ5" s="80"/>
      <c r="SR5" s="80"/>
      <c r="SS5" s="80"/>
      <c r="ST5" s="80"/>
      <c r="SU5" s="80"/>
      <c r="SV5" s="80"/>
      <c r="SW5" s="80"/>
      <c r="SX5" s="80"/>
      <c r="SY5" s="80"/>
      <c r="SZ5" s="80"/>
      <c r="TA5" s="80"/>
      <c r="TB5" s="80"/>
      <c r="TC5" s="80"/>
      <c r="TD5" s="80"/>
      <c r="TE5" s="80"/>
      <c r="TF5" s="80"/>
      <c r="TG5" s="80"/>
      <c r="TH5" s="80"/>
      <c r="TI5" s="80"/>
      <c r="TJ5" s="80"/>
      <c r="TK5" s="80"/>
      <c r="TL5" s="80"/>
      <c r="TM5" s="80"/>
      <c r="TN5" s="80"/>
      <c r="TO5" s="80"/>
      <c r="TP5" s="80"/>
      <c r="TQ5" s="80"/>
      <c r="TR5" s="80"/>
      <c r="TS5" s="80"/>
      <c r="TT5" s="80"/>
      <c r="TU5" s="80"/>
      <c r="TV5" s="80"/>
      <c r="TW5" s="80"/>
      <c r="TX5" s="80"/>
      <c r="TY5" s="80"/>
      <c r="TZ5" s="80"/>
      <c r="UA5" s="80"/>
      <c r="UB5" s="80"/>
      <c r="UC5" s="80"/>
      <c r="UD5" s="80"/>
      <c r="UE5" s="80"/>
      <c r="UF5" s="80"/>
      <c r="UG5" s="80"/>
      <c r="UH5" s="80"/>
      <c r="UI5" s="80"/>
      <c r="UJ5" s="80"/>
      <c r="UK5" s="80"/>
      <c r="UL5" s="80"/>
      <c r="UM5" s="80"/>
      <c r="UN5" s="80"/>
      <c r="UO5" s="80"/>
      <c r="UP5" s="80"/>
      <c r="UQ5" s="80"/>
      <c r="UR5" s="80"/>
      <c r="US5" s="80"/>
      <c r="UT5" s="80"/>
      <c r="UU5" s="80"/>
      <c r="UV5" s="80"/>
      <c r="UW5" s="80"/>
      <c r="UX5" s="80"/>
      <c r="UY5" s="80"/>
      <c r="UZ5" s="80"/>
      <c r="VA5" s="80"/>
      <c r="VB5" s="80"/>
      <c r="VC5" s="80"/>
      <c r="VD5" s="80"/>
      <c r="VE5" s="80"/>
      <c r="VF5" s="80"/>
      <c r="VG5" s="80"/>
      <c r="VH5" s="80"/>
      <c r="VI5" s="80"/>
      <c r="VJ5" s="80"/>
      <c r="VK5" s="80"/>
      <c r="VL5" s="80"/>
      <c r="VM5" s="80"/>
      <c r="VN5" s="80"/>
      <c r="VO5" s="80"/>
      <c r="VP5" s="80"/>
      <c r="VQ5" s="80"/>
      <c r="VR5" s="80"/>
      <c r="VS5" s="80"/>
      <c r="VT5" s="80"/>
      <c r="VU5" s="80"/>
      <c r="VV5" s="80"/>
      <c r="VW5" s="80"/>
      <c r="VX5" s="80"/>
      <c r="VY5" s="80"/>
      <c r="VZ5" s="80"/>
      <c r="WA5" s="80"/>
      <c r="WB5" s="80"/>
      <c r="WC5" s="80"/>
      <c r="WD5" s="80"/>
      <c r="WE5" s="80"/>
      <c r="WF5" s="80"/>
      <c r="WG5" s="80"/>
      <c r="WH5" s="80"/>
      <c r="WI5" s="80"/>
      <c r="WJ5" s="80"/>
      <c r="WK5" s="80"/>
      <c r="WL5" s="80"/>
      <c r="WM5" s="80"/>
      <c r="WN5" s="80"/>
      <c r="WO5" s="80"/>
      <c r="WP5" s="80"/>
      <c r="WQ5" s="80"/>
      <c r="WR5" s="80"/>
      <c r="WS5" s="80"/>
      <c r="WT5" s="80"/>
      <c r="WU5" s="80"/>
      <c r="WV5" s="80"/>
      <c r="WW5" s="80"/>
      <c r="WX5" s="80"/>
      <c r="WY5" s="80"/>
      <c r="WZ5" s="80"/>
      <c r="XA5" s="80"/>
      <c r="XB5" s="80"/>
      <c r="XC5" s="80"/>
      <c r="XD5" s="80"/>
      <c r="XE5" s="80"/>
      <c r="XF5" s="80"/>
      <c r="XG5" s="80"/>
      <c r="XH5" s="80"/>
      <c r="XI5" s="80"/>
      <c r="XJ5" s="80"/>
      <c r="XK5" s="80"/>
      <c r="XL5" s="80"/>
      <c r="XM5" s="80"/>
      <c r="XN5" s="80"/>
      <c r="XO5" s="80"/>
      <c r="XP5" s="80"/>
      <c r="XQ5" s="80"/>
      <c r="XR5" s="80"/>
      <c r="XS5" s="80"/>
      <c r="XT5" s="80"/>
      <c r="XU5" s="80"/>
      <c r="XV5" s="80"/>
      <c r="XW5" s="80"/>
      <c r="XX5" s="80"/>
      <c r="XY5" s="80"/>
      <c r="XZ5" s="80"/>
      <c r="YA5" s="80"/>
      <c r="YB5" s="80"/>
      <c r="YC5" s="80"/>
      <c r="YD5" s="80"/>
      <c r="YE5" s="80"/>
      <c r="YF5" s="80"/>
      <c r="YG5" s="80"/>
      <c r="YH5" s="80"/>
      <c r="YI5" s="80"/>
      <c r="YJ5" s="80"/>
      <c r="YK5" s="80"/>
      <c r="YL5" s="80"/>
      <c r="YM5" s="80"/>
      <c r="YN5" s="80"/>
      <c r="YO5" s="80"/>
      <c r="YP5" s="80"/>
      <c r="YQ5" s="80"/>
      <c r="YR5" s="80"/>
      <c r="YS5" s="80"/>
      <c r="YT5" s="80"/>
      <c r="YU5" s="80"/>
      <c r="YV5" s="80"/>
      <c r="YW5" s="80"/>
      <c r="YX5" s="80"/>
      <c r="YY5" s="80"/>
      <c r="YZ5" s="80"/>
      <c r="ZA5" s="80"/>
      <c r="ZB5" s="80"/>
      <c r="ZC5" s="80"/>
      <c r="ZD5" s="80"/>
      <c r="ZE5" s="80"/>
      <c r="ZF5" s="80"/>
      <c r="ZG5" s="80"/>
      <c r="ZH5" s="80"/>
      <c r="ZI5" s="80"/>
      <c r="ZJ5" s="80"/>
      <c r="ZK5" s="80"/>
      <c r="ZL5" s="80"/>
      <c r="ZM5" s="80"/>
      <c r="ZN5" s="80"/>
      <c r="ZO5" s="80"/>
      <c r="ZP5" s="80"/>
      <c r="ZQ5" s="80"/>
      <c r="ZR5" s="80"/>
      <c r="ZS5" s="80"/>
      <c r="ZT5" s="80"/>
      <c r="ZU5" s="80"/>
      <c r="ZV5" s="80"/>
      <c r="ZW5" s="80"/>
      <c r="ZX5" s="80"/>
      <c r="ZY5" s="80"/>
      <c r="ZZ5" s="80"/>
      <c r="AAA5" s="80"/>
      <c r="AAB5" s="80"/>
      <c r="AAC5" s="80"/>
      <c r="AAD5" s="80"/>
      <c r="AAE5" s="80"/>
      <c r="AAF5" s="80"/>
      <c r="AAG5" s="80"/>
      <c r="AAH5" s="80"/>
      <c r="AAI5" s="80"/>
      <c r="AAJ5" s="80"/>
      <c r="AAK5" s="80"/>
      <c r="AAL5" s="80"/>
      <c r="AAM5" s="80"/>
      <c r="AAN5" s="80"/>
      <c r="AAO5" s="80"/>
      <c r="AAP5" s="80"/>
      <c r="AAQ5" s="80"/>
      <c r="AAR5" s="80"/>
      <c r="AAS5" s="80"/>
      <c r="AAT5" s="80"/>
      <c r="AAU5" s="80"/>
      <c r="AAV5" s="80"/>
      <c r="AAW5" s="80"/>
      <c r="AAX5" s="80"/>
      <c r="AAY5" s="80"/>
      <c r="AAZ5" s="80"/>
      <c r="ABA5" s="80"/>
      <c r="ABB5" s="80"/>
      <c r="ABC5" s="80"/>
      <c r="ABD5" s="80"/>
      <c r="ABE5" s="80"/>
      <c r="ABF5" s="80"/>
      <c r="ABG5" s="80"/>
      <c r="ABH5" s="80"/>
      <c r="ABI5" s="80"/>
      <c r="ABJ5" s="80"/>
      <c r="ABK5" s="80"/>
      <c r="ABL5" s="80"/>
      <c r="ABM5" s="80"/>
      <c r="ABN5" s="80"/>
      <c r="ABO5" s="80"/>
      <c r="ABP5" s="80"/>
      <c r="ABQ5" s="80"/>
      <c r="ABR5" s="80"/>
      <c r="ABS5" s="80"/>
      <c r="ABT5" s="80"/>
      <c r="ABU5" s="80"/>
      <c r="ABV5" s="80"/>
      <c r="ABW5" s="80"/>
      <c r="ABX5" s="80"/>
      <c r="ABY5" s="80"/>
      <c r="ABZ5" s="80"/>
      <c r="ACA5" s="80"/>
      <c r="ACB5" s="80"/>
      <c r="ACC5" s="80"/>
      <c r="ACD5" s="80"/>
      <c r="ACE5" s="80"/>
      <c r="ACF5" s="80"/>
      <c r="ACG5" s="80"/>
      <c r="ACH5" s="80"/>
      <c r="ACI5" s="80"/>
      <c r="ACJ5" s="80"/>
      <c r="ACK5" s="80"/>
      <c r="ACL5" s="80"/>
      <c r="ACM5" s="80"/>
      <c r="ACN5" s="80"/>
      <c r="ACO5" s="80"/>
      <c r="ACP5" s="80"/>
      <c r="ACQ5" s="80"/>
      <c r="ACR5" s="80"/>
      <c r="ACS5" s="80"/>
      <c r="ACT5" s="80"/>
      <c r="ACU5" s="80"/>
      <c r="ACV5" s="80"/>
      <c r="ACW5" s="80"/>
      <c r="ACX5" s="80"/>
      <c r="ACY5" s="80"/>
      <c r="ACZ5" s="80"/>
      <c r="ADA5" s="80"/>
      <c r="ADB5" s="80"/>
      <c r="ADC5" s="80"/>
      <c r="ADD5" s="80"/>
      <c r="ADE5" s="80"/>
      <c r="ADF5" s="80"/>
      <c r="ADG5" s="80"/>
      <c r="ADH5" s="80"/>
      <c r="ADI5" s="80"/>
      <c r="ADJ5" s="80"/>
      <c r="ADK5" s="80"/>
      <c r="ADL5" s="80"/>
      <c r="ADM5" s="80"/>
      <c r="ADN5" s="80"/>
      <c r="ADO5" s="80"/>
      <c r="ADP5" s="80"/>
      <c r="ADQ5" s="80"/>
      <c r="ADR5" s="80"/>
      <c r="ADS5" s="80"/>
      <c r="ADT5" s="80"/>
      <c r="ADU5" s="80"/>
      <c r="ADV5" s="80"/>
      <c r="ADW5" s="80"/>
      <c r="ADX5" s="80"/>
      <c r="ADY5" s="80"/>
      <c r="ADZ5" s="80"/>
      <c r="AEA5" s="80"/>
      <c r="AEB5" s="80"/>
      <c r="AEC5" s="80"/>
      <c r="AED5" s="80"/>
      <c r="AEE5" s="80"/>
      <c r="AEF5" s="80"/>
      <c r="AEG5" s="80"/>
      <c r="AEH5" s="80"/>
      <c r="AEI5" s="80"/>
      <c r="AEJ5" s="80"/>
      <c r="AEK5" s="80"/>
      <c r="AEL5" s="80"/>
      <c r="AEM5" s="80"/>
      <c r="AEN5" s="80"/>
      <c r="AEO5" s="80"/>
      <c r="AEP5" s="80"/>
      <c r="AEQ5" s="80"/>
      <c r="AER5" s="80"/>
      <c r="AES5" s="80"/>
      <c r="AET5" s="80"/>
      <c r="AEU5" s="80"/>
      <c r="AEV5" s="80"/>
      <c r="AEW5" s="80"/>
      <c r="AEX5" s="80"/>
      <c r="AEY5" s="80"/>
      <c r="AEZ5" s="80"/>
      <c r="AFA5" s="80"/>
      <c r="AFB5" s="80"/>
      <c r="AFC5" s="80"/>
      <c r="AFD5" s="80"/>
      <c r="AFE5" s="80"/>
      <c r="AFF5" s="80"/>
      <c r="AFG5" s="80"/>
      <c r="AFH5" s="80"/>
      <c r="AFI5" s="80"/>
      <c r="AFJ5" s="80"/>
      <c r="AFK5" s="80"/>
      <c r="AFL5" s="80"/>
      <c r="AFM5" s="80"/>
      <c r="AFN5" s="80"/>
      <c r="AFO5" s="80"/>
      <c r="AFP5" s="80"/>
      <c r="AFQ5" s="80"/>
      <c r="AFR5" s="80"/>
      <c r="AFS5" s="80"/>
      <c r="AFT5" s="80"/>
      <c r="AFU5" s="80"/>
      <c r="AFV5" s="80"/>
      <c r="AFW5" s="80"/>
      <c r="AFX5" s="80"/>
      <c r="AFY5" s="80"/>
      <c r="AFZ5" s="80"/>
      <c r="AGA5" s="80"/>
      <c r="AGB5" s="80"/>
    </row>
    <row r="6" spans="1:860" s="86" customFormat="1">
      <c r="A6" s="60" t="s">
        <v>789</v>
      </c>
      <c r="B6" s="51" t="s">
        <v>80</v>
      </c>
      <c r="C6" s="72">
        <f t="shared" si="3"/>
        <v>24433120.862190001</v>
      </c>
      <c r="D6" s="50">
        <f>E6+F6</f>
        <v>24433120.862190001</v>
      </c>
      <c r="E6" s="50">
        <f>SUMIF('РБ здрав'!$L:$L,'HF-HC'!A6,'РБ здрав'!$H:$H)+SUMIF('067'!D:D,'HF-HC'!A:A,'067'!C:C)</f>
        <v>24433120.862190001</v>
      </c>
      <c r="F6" s="121">
        <f>SUMIF('МБ здрав+образ'!$AF:$AF,'HF-HC'!A6,'МБ здрав+образ'!$G:$G)</f>
        <v>0</v>
      </c>
      <c r="G6" s="126"/>
      <c r="H6" s="74">
        <f t="shared" si="4"/>
        <v>0</v>
      </c>
      <c r="I6" s="50"/>
      <c r="J6" s="50"/>
      <c r="K6" s="50"/>
      <c r="L6" s="74">
        <f t="shared" ref="L6:L12" si="6">M6+N6</f>
        <v>0</v>
      </c>
      <c r="M6" s="50"/>
      <c r="N6" s="50"/>
      <c r="O6" s="74"/>
      <c r="P6" s="50"/>
      <c r="Q6" s="50"/>
      <c r="R6" s="74"/>
      <c r="S6" s="72">
        <f t="shared" si="5"/>
        <v>24433120.862190001</v>
      </c>
      <c r="T6" s="146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  <c r="IW6" s="80"/>
      <c r="IX6" s="80"/>
      <c r="IY6" s="80"/>
      <c r="IZ6" s="80"/>
      <c r="JA6" s="80"/>
      <c r="JB6" s="80"/>
      <c r="JC6" s="80"/>
      <c r="JD6" s="80"/>
      <c r="JE6" s="80"/>
      <c r="JF6" s="80"/>
      <c r="JG6" s="80"/>
      <c r="JH6" s="80"/>
      <c r="JI6" s="80"/>
      <c r="JJ6" s="80"/>
      <c r="JK6" s="80"/>
      <c r="JL6" s="80"/>
      <c r="JM6" s="80"/>
      <c r="JN6" s="80"/>
      <c r="JO6" s="80"/>
      <c r="JP6" s="80"/>
      <c r="JQ6" s="80"/>
      <c r="JR6" s="80"/>
      <c r="JS6" s="80"/>
      <c r="JT6" s="80"/>
      <c r="JU6" s="80"/>
      <c r="JV6" s="80"/>
      <c r="JW6" s="80"/>
      <c r="JX6" s="80"/>
      <c r="JY6" s="80"/>
      <c r="JZ6" s="80"/>
      <c r="KA6" s="80"/>
      <c r="KB6" s="80"/>
      <c r="KC6" s="80"/>
      <c r="KD6" s="80"/>
      <c r="KE6" s="80"/>
      <c r="KF6" s="80"/>
      <c r="KG6" s="80"/>
      <c r="KH6" s="80"/>
      <c r="KI6" s="80"/>
      <c r="KJ6" s="80"/>
      <c r="KK6" s="80"/>
      <c r="KL6" s="80"/>
      <c r="KM6" s="80"/>
      <c r="KN6" s="80"/>
      <c r="KO6" s="80"/>
      <c r="KP6" s="80"/>
      <c r="KQ6" s="80"/>
      <c r="KR6" s="80"/>
      <c r="KS6" s="80"/>
      <c r="KT6" s="80"/>
      <c r="KU6" s="80"/>
      <c r="KV6" s="80"/>
      <c r="KW6" s="80"/>
      <c r="KX6" s="80"/>
      <c r="KY6" s="80"/>
      <c r="KZ6" s="80"/>
      <c r="LA6" s="80"/>
      <c r="LB6" s="80"/>
      <c r="LC6" s="80"/>
      <c r="LD6" s="80"/>
      <c r="LE6" s="80"/>
      <c r="LF6" s="80"/>
      <c r="LG6" s="80"/>
      <c r="LH6" s="80"/>
      <c r="LI6" s="80"/>
      <c r="LJ6" s="80"/>
      <c r="LK6" s="80"/>
      <c r="LL6" s="80"/>
      <c r="LM6" s="80"/>
      <c r="LN6" s="80"/>
      <c r="LO6" s="80"/>
      <c r="LP6" s="80"/>
      <c r="LQ6" s="80"/>
      <c r="LR6" s="80"/>
      <c r="LS6" s="80"/>
      <c r="LT6" s="80"/>
      <c r="LU6" s="80"/>
      <c r="LV6" s="80"/>
      <c r="LW6" s="80"/>
      <c r="LX6" s="80"/>
      <c r="LY6" s="80"/>
      <c r="LZ6" s="80"/>
      <c r="MA6" s="80"/>
      <c r="MB6" s="80"/>
      <c r="MC6" s="80"/>
      <c r="MD6" s="80"/>
      <c r="ME6" s="80"/>
      <c r="MF6" s="80"/>
      <c r="MG6" s="80"/>
      <c r="MH6" s="80"/>
      <c r="MI6" s="80"/>
      <c r="MJ6" s="80"/>
      <c r="MK6" s="80"/>
      <c r="ML6" s="80"/>
      <c r="MM6" s="80"/>
      <c r="MN6" s="80"/>
      <c r="MO6" s="80"/>
      <c r="MP6" s="80"/>
      <c r="MQ6" s="80"/>
      <c r="MR6" s="80"/>
      <c r="MS6" s="80"/>
      <c r="MT6" s="80"/>
      <c r="MU6" s="80"/>
      <c r="MV6" s="80"/>
      <c r="MW6" s="80"/>
      <c r="MX6" s="80"/>
      <c r="MY6" s="80"/>
      <c r="MZ6" s="80"/>
      <c r="NA6" s="80"/>
      <c r="NB6" s="80"/>
      <c r="NC6" s="80"/>
      <c r="ND6" s="80"/>
      <c r="NE6" s="80"/>
      <c r="NF6" s="80"/>
      <c r="NG6" s="80"/>
      <c r="NH6" s="80"/>
      <c r="NI6" s="80"/>
      <c r="NJ6" s="80"/>
      <c r="NK6" s="80"/>
      <c r="NL6" s="80"/>
      <c r="NM6" s="80"/>
      <c r="NN6" s="80"/>
      <c r="NO6" s="80"/>
      <c r="NP6" s="80"/>
      <c r="NQ6" s="80"/>
      <c r="NR6" s="80"/>
      <c r="NS6" s="80"/>
      <c r="NT6" s="80"/>
      <c r="NU6" s="80"/>
      <c r="NV6" s="80"/>
      <c r="NW6" s="80"/>
      <c r="NX6" s="80"/>
      <c r="NY6" s="80"/>
      <c r="NZ6" s="80"/>
      <c r="OA6" s="80"/>
      <c r="OB6" s="80"/>
      <c r="OC6" s="80"/>
      <c r="OD6" s="80"/>
      <c r="OE6" s="80"/>
      <c r="OF6" s="80"/>
      <c r="OG6" s="80"/>
      <c r="OH6" s="80"/>
      <c r="OI6" s="80"/>
      <c r="OJ6" s="80"/>
      <c r="OK6" s="80"/>
      <c r="OL6" s="80"/>
      <c r="OM6" s="80"/>
      <c r="ON6" s="80"/>
      <c r="OO6" s="80"/>
      <c r="OP6" s="80"/>
      <c r="OQ6" s="80"/>
      <c r="OR6" s="80"/>
      <c r="OS6" s="80"/>
      <c r="OT6" s="80"/>
      <c r="OU6" s="80"/>
      <c r="OV6" s="80"/>
      <c r="OW6" s="80"/>
      <c r="OX6" s="80"/>
      <c r="OY6" s="80"/>
      <c r="OZ6" s="80"/>
      <c r="PA6" s="80"/>
      <c r="PB6" s="80"/>
      <c r="PC6" s="80"/>
      <c r="PD6" s="80"/>
      <c r="PE6" s="80"/>
      <c r="PF6" s="80"/>
      <c r="PG6" s="80"/>
      <c r="PH6" s="80"/>
      <c r="PI6" s="80"/>
      <c r="PJ6" s="80"/>
      <c r="PK6" s="80"/>
      <c r="PL6" s="80"/>
      <c r="PM6" s="80"/>
      <c r="PN6" s="80"/>
      <c r="PO6" s="80"/>
      <c r="PP6" s="80"/>
      <c r="PQ6" s="80"/>
      <c r="PR6" s="80"/>
      <c r="PS6" s="80"/>
      <c r="PT6" s="80"/>
      <c r="PU6" s="80"/>
      <c r="PV6" s="80"/>
      <c r="PW6" s="80"/>
      <c r="PX6" s="80"/>
      <c r="PY6" s="80"/>
      <c r="PZ6" s="80"/>
      <c r="QA6" s="80"/>
      <c r="QB6" s="80"/>
      <c r="QC6" s="80"/>
      <c r="QD6" s="80"/>
      <c r="QE6" s="80"/>
      <c r="QF6" s="80"/>
      <c r="QG6" s="80"/>
      <c r="QH6" s="80"/>
      <c r="QI6" s="80"/>
      <c r="QJ6" s="80"/>
      <c r="QK6" s="80"/>
      <c r="QL6" s="80"/>
      <c r="QM6" s="80"/>
      <c r="QN6" s="80"/>
      <c r="QO6" s="80"/>
      <c r="QP6" s="80"/>
      <c r="QQ6" s="80"/>
      <c r="QR6" s="80"/>
      <c r="QS6" s="80"/>
      <c r="QT6" s="80"/>
      <c r="QU6" s="80"/>
      <c r="QV6" s="80"/>
      <c r="QW6" s="80"/>
      <c r="QX6" s="80"/>
      <c r="QY6" s="80"/>
      <c r="QZ6" s="80"/>
      <c r="RA6" s="80"/>
      <c r="RB6" s="80"/>
      <c r="RC6" s="80"/>
      <c r="RD6" s="80"/>
      <c r="RE6" s="80"/>
      <c r="RF6" s="80"/>
      <c r="RG6" s="80"/>
      <c r="RH6" s="80"/>
      <c r="RI6" s="80"/>
      <c r="RJ6" s="80"/>
      <c r="RK6" s="80"/>
      <c r="RL6" s="80"/>
      <c r="RM6" s="80"/>
      <c r="RN6" s="80"/>
      <c r="RO6" s="80"/>
      <c r="RP6" s="80"/>
      <c r="RQ6" s="80"/>
      <c r="RR6" s="80"/>
      <c r="RS6" s="80"/>
      <c r="RT6" s="80"/>
      <c r="RU6" s="80"/>
      <c r="RV6" s="80"/>
      <c r="RW6" s="80"/>
      <c r="RX6" s="80"/>
      <c r="RY6" s="80"/>
      <c r="RZ6" s="80"/>
      <c r="SA6" s="80"/>
      <c r="SB6" s="80"/>
      <c r="SC6" s="80"/>
      <c r="SD6" s="80"/>
      <c r="SE6" s="80"/>
      <c r="SF6" s="80"/>
      <c r="SG6" s="80"/>
      <c r="SH6" s="80"/>
      <c r="SI6" s="80"/>
      <c r="SJ6" s="80"/>
      <c r="SK6" s="80"/>
      <c r="SL6" s="80"/>
      <c r="SM6" s="80"/>
      <c r="SN6" s="80"/>
      <c r="SO6" s="80"/>
      <c r="SP6" s="80"/>
      <c r="SQ6" s="80"/>
      <c r="SR6" s="80"/>
      <c r="SS6" s="80"/>
      <c r="ST6" s="80"/>
      <c r="SU6" s="80"/>
      <c r="SV6" s="80"/>
      <c r="SW6" s="80"/>
      <c r="SX6" s="80"/>
      <c r="SY6" s="80"/>
      <c r="SZ6" s="80"/>
      <c r="TA6" s="80"/>
      <c r="TB6" s="80"/>
      <c r="TC6" s="80"/>
      <c r="TD6" s="80"/>
      <c r="TE6" s="80"/>
      <c r="TF6" s="80"/>
      <c r="TG6" s="80"/>
      <c r="TH6" s="80"/>
      <c r="TI6" s="80"/>
      <c r="TJ6" s="80"/>
      <c r="TK6" s="80"/>
      <c r="TL6" s="80"/>
      <c r="TM6" s="80"/>
      <c r="TN6" s="80"/>
      <c r="TO6" s="80"/>
      <c r="TP6" s="80"/>
      <c r="TQ6" s="80"/>
      <c r="TR6" s="80"/>
      <c r="TS6" s="80"/>
      <c r="TT6" s="80"/>
      <c r="TU6" s="80"/>
      <c r="TV6" s="80"/>
      <c r="TW6" s="80"/>
      <c r="TX6" s="80"/>
      <c r="TY6" s="80"/>
      <c r="TZ6" s="80"/>
      <c r="UA6" s="80"/>
      <c r="UB6" s="80"/>
      <c r="UC6" s="80"/>
      <c r="UD6" s="80"/>
      <c r="UE6" s="80"/>
      <c r="UF6" s="80"/>
      <c r="UG6" s="80"/>
      <c r="UH6" s="80"/>
      <c r="UI6" s="80"/>
      <c r="UJ6" s="80"/>
      <c r="UK6" s="80"/>
      <c r="UL6" s="80"/>
      <c r="UM6" s="80"/>
      <c r="UN6" s="80"/>
      <c r="UO6" s="80"/>
      <c r="UP6" s="80"/>
      <c r="UQ6" s="80"/>
      <c r="UR6" s="80"/>
      <c r="US6" s="80"/>
      <c r="UT6" s="80"/>
      <c r="UU6" s="80"/>
      <c r="UV6" s="80"/>
      <c r="UW6" s="80"/>
      <c r="UX6" s="80"/>
      <c r="UY6" s="80"/>
      <c r="UZ6" s="80"/>
      <c r="VA6" s="80"/>
      <c r="VB6" s="80"/>
      <c r="VC6" s="80"/>
      <c r="VD6" s="80"/>
      <c r="VE6" s="80"/>
      <c r="VF6" s="80"/>
      <c r="VG6" s="80"/>
      <c r="VH6" s="80"/>
      <c r="VI6" s="80"/>
      <c r="VJ6" s="80"/>
      <c r="VK6" s="80"/>
      <c r="VL6" s="80"/>
      <c r="VM6" s="80"/>
      <c r="VN6" s="80"/>
      <c r="VO6" s="80"/>
      <c r="VP6" s="80"/>
      <c r="VQ6" s="80"/>
      <c r="VR6" s="80"/>
      <c r="VS6" s="80"/>
      <c r="VT6" s="80"/>
      <c r="VU6" s="80"/>
      <c r="VV6" s="80"/>
      <c r="VW6" s="80"/>
      <c r="VX6" s="80"/>
      <c r="VY6" s="80"/>
      <c r="VZ6" s="80"/>
      <c r="WA6" s="80"/>
      <c r="WB6" s="80"/>
      <c r="WC6" s="80"/>
      <c r="WD6" s="80"/>
      <c r="WE6" s="80"/>
      <c r="WF6" s="80"/>
      <c r="WG6" s="80"/>
      <c r="WH6" s="80"/>
      <c r="WI6" s="80"/>
      <c r="WJ6" s="80"/>
      <c r="WK6" s="80"/>
      <c r="WL6" s="80"/>
      <c r="WM6" s="80"/>
      <c r="WN6" s="80"/>
      <c r="WO6" s="80"/>
      <c r="WP6" s="80"/>
      <c r="WQ6" s="80"/>
      <c r="WR6" s="80"/>
      <c r="WS6" s="80"/>
      <c r="WT6" s="80"/>
      <c r="WU6" s="80"/>
      <c r="WV6" s="80"/>
      <c r="WW6" s="80"/>
      <c r="WX6" s="80"/>
      <c r="WY6" s="80"/>
      <c r="WZ6" s="80"/>
      <c r="XA6" s="80"/>
      <c r="XB6" s="80"/>
      <c r="XC6" s="80"/>
      <c r="XD6" s="80"/>
      <c r="XE6" s="80"/>
      <c r="XF6" s="80"/>
      <c r="XG6" s="80"/>
      <c r="XH6" s="80"/>
      <c r="XI6" s="80"/>
      <c r="XJ6" s="80"/>
      <c r="XK6" s="80"/>
      <c r="XL6" s="80"/>
      <c r="XM6" s="80"/>
      <c r="XN6" s="80"/>
      <c r="XO6" s="80"/>
      <c r="XP6" s="80"/>
      <c r="XQ6" s="80"/>
      <c r="XR6" s="80"/>
      <c r="XS6" s="80"/>
      <c r="XT6" s="80"/>
      <c r="XU6" s="80"/>
      <c r="XV6" s="80"/>
      <c r="XW6" s="80"/>
      <c r="XX6" s="80"/>
      <c r="XY6" s="80"/>
      <c r="XZ6" s="80"/>
      <c r="YA6" s="80"/>
      <c r="YB6" s="80"/>
      <c r="YC6" s="80"/>
      <c r="YD6" s="80"/>
      <c r="YE6" s="80"/>
      <c r="YF6" s="80"/>
      <c r="YG6" s="80"/>
      <c r="YH6" s="80"/>
      <c r="YI6" s="80"/>
      <c r="YJ6" s="80"/>
      <c r="YK6" s="80"/>
      <c r="YL6" s="80"/>
      <c r="YM6" s="80"/>
      <c r="YN6" s="80"/>
      <c r="YO6" s="80"/>
      <c r="YP6" s="80"/>
      <c r="YQ6" s="80"/>
      <c r="YR6" s="80"/>
      <c r="YS6" s="80"/>
      <c r="YT6" s="80"/>
      <c r="YU6" s="80"/>
      <c r="YV6" s="80"/>
      <c r="YW6" s="80"/>
      <c r="YX6" s="80"/>
      <c r="YY6" s="80"/>
      <c r="YZ6" s="80"/>
      <c r="ZA6" s="80"/>
      <c r="ZB6" s="80"/>
      <c r="ZC6" s="80"/>
      <c r="ZD6" s="80"/>
      <c r="ZE6" s="80"/>
      <c r="ZF6" s="80"/>
      <c r="ZG6" s="80"/>
      <c r="ZH6" s="80"/>
      <c r="ZI6" s="80"/>
      <c r="ZJ6" s="80"/>
      <c r="ZK6" s="80"/>
      <c r="ZL6" s="80"/>
      <c r="ZM6" s="80"/>
      <c r="ZN6" s="80"/>
      <c r="ZO6" s="80"/>
      <c r="ZP6" s="80"/>
      <c r="ZQ6" s="80"/>
      <c r="ZR6" s="80"/>
      <c r="ZS6" s="80"/>
      <c r="ZT6" s="80"/>
      <c r="ZU6" s="80"/>
      <c r="ZV6" s="80"/>
      <c r="ZW6" s="80"/>
      <c r="ZX6" s="80"/>
      <c r="ZY6" s="80"/>
      <c r="ZZ6" s="80"/>
      <c r="AAA6" s="80"/>
      <c r="AAB6" s="80"/>
      <c r="AAC6" s="80"/>
      <c r="AAD6" s="80"/>
      <c r="AAE6" s="80"/>
      <c r="AAF6" s="80"/>
      <c r="AAG6" s="80"/>
      <c r="AAH6" s="80"/>
      <c r="AAI6" s="80"/>
      <c r="AAJ6" s="80"/>
      <c r="AAK6" s="80"/>
      <c r="AAL6" s="80"/>
      <c r="AAM6" s="80"/>
      <c r="AAN6" s="80"/>
      <c r="AAO6" s="80"/>
      <c r="AAP6" s="80"/>
      <c r="AAQ6" s="80"/>
      <c r="AAR6" s="80"/>
      <c r="AAS6" s="80"/>
      <c r="AAT6" s="80"/>
      <c r="AAU6" s="80"/>
      <c r="AAV6" s="80"/>
      <c r="AAW6" s="80"/>
      <c r="AAX6" s="80"/>
      <c r="AAY6" s="80"/>
      <c r="AAZ6" s="80"/>
      <c r="ABA6" s="80"/>
      <c r="ABB6" s="80"/>
      <c r="ABC6" s="80"/>
      <c r="ABD6" s="80"/>
      <c r="ABE6" s="80"/>
      <c r="ABF6" s="80"/>
      <c r="ABG6" s="80"/>
      <c r="ABH6" s="80"/>
      <c r="ABI6" s="80"/>
      <c r="ABJ6" s="80"/>
      <c r="ABK6" s="80"/>
      <c r="ABL6" s="80"/>
      <c r="ABM6" s="80"/>
      <c r="ABN6" s="80"/>
      <c r="ABO6" s="80"/>
      <c r="ABP6" s="80"/>
      <c r="ABQ6" s="80"/>
      <c r="ABR6" s="80"/>
      <c r="ABS6" s="80"/>
      <c r="ABT6" s="80"/>
      <c r="ABU6" s="80"/>
      <c r="ABV6" s="80"/>
      <c r="ABW6" s="80"/>
      <c r="ABX6" s="80"/>
      <c r="ABY6" s="80"/>
      <c r="ABZ6" s="80"/>
      <c r="ACA6" s="80"/>
      <c r="ACB6" s="80"/>
      <c r="ACC6" s="80"/>
      <c r="ACD6" s="80"/>
      <c r="ACE6" s="80"/>
      <c r="ACF6" s="80"/>
      <c r="ACG6" s="80"/>
      <c r="ACH6" s="80"/>
      <c r="ACI6" s="80"/>
      <c r="ACJ6" s="80"/>
      <c r="ACK6" s="80"/>
      <c r="ACL6" s="80"/>
      <c r="ACM6" s="80"/>
      <c r="ACN6" s="80"/>
      <c r="ACO6" s="80"/>
      <c r="ACP6" s="80"/>
      <c r="ACQ6" s="80"/>
      <c r="ACR6" s="80"/>
      <c r="ACS6" s="80"/>
      <c r="ACT6" s="80"/>
      <c r="ACU6" s="80"/>
      <c r="ACV6" s="80"/>
      <c r="ACW6" s="80"/>
      <c r="ACX6" s="80"/>
      <c r="ACY6" s="80"/>
      <c r="ACZ6" s="80"/>
      <c r="ADA6" s="80"/>
      <c r="ADB6" s="80"/>
      <c r="ADC6" s="80"/>
      <c r="ADD6" s="80"/>
      <c r="ADE6" s="80"/>
      <c r="ADF6" s="80"/>
      <c r="ADG6" s="80"/>
      <c r="ADH6" s="80"/>
      <c r="ADI6" s="80"/>
      <c r="ADJ6" s="80"/>
      <c r="ADK6" s="80"/>
      <c r="ADL6" s="80"/>
      <c r="ADM6" s="80"/>
      <c r="ADN6" s="80"/>
      <c r="ADO6" s="80"/>
      <c r="ADP6" s="80"/>
      <c r="ADQ6" s="80"/>
      <c r="ADR6" s="80"/>
      <c r="ADS6" s="80"/>
      <c r="ADT6" s="80"/>
      <c r="ADU6" s="80"/>
      <c r="ADV6" s="80"/>
      <c r="ADW6" s="80"/>
      <c r="ADX6" s="80"/>
      <c r="ADY6" s="80"/>
      <c r="ADZ6" s="80"/>
      <c r="AEA6" s="80"/>
      <c r="AEB6" s="80"/>
      <c r="AEC6" s="80"/>
      <c r="AED6" s="80"/>
      <c r="AEE6" s="80"/>
      <c r="AEF6" s="80"/>
      <c r="AEG6" s="80"/>
      <c r="AEH6" s="80"/>
      <c r="AEI6" s="80"/>
      <c r="AEJ6" s="80"/>
      <c r="AEK6" s="80"/>
      <c r="AEL6" s="80"/>
      <c r="AEM6" s="80"/>
      <c r="AEN6" s="80"/>
      <c r="AEO6" s="80"/>
      <c r="AEP6" s="80"/>
      <c r="AEQ6" s="80"/>
      <c r="AER6" s="80"/>
      <c r="AES6" s="80"/>
      <c r="AET6" s="80"/>
      <c r="AEU6" s="80"/>
      <c r="AEV6" s="80"/>
      <c r="AEW6" s="80"/>
      <c r="AEX6" s="80"/>
      <c r="AEY6" s="80"/>
      <c r="AEZ6" s="80"/>
      <c r="AFA6" s="80"/>
      <c r="AFB6" s="80"/>
      <c r="AFC6" s="80"/>
      <c r="AFD6" s="80"/>
      <c r="AFE6" s="80"/>
      <c r="AFF6" s="80"/>
      <c r="AFG6" s="80"/>
      <c r="AFH6" s="80"/>
      <c r="AFI6" s="80"/>
      <c r="AFJ6" s="80"/>
      <c r="AFK6" s="80"/>
      <c r="AFL6" s="80"/>
      <c r="AFM6" s="80"/>
      <c r="AFN6" s="80"/>
      <c r="AFO6" s="80"/>
      <c r="AFP6" s="80"/>
      <c r="AFQ6" s="80"/>
      <c r="AFR6" s="80"/>
      <c r="AFS6" s="80"/>
      <c r="AFT6" s="80"/>
      <c r="AFU6" s="80"/>
      <c r="AFV6" s="80"/>
      <c r="AFW6" s="80"/>
      <c r="AFX6" s="80"/>
      <c r="AFY6" s="80"/>
      <c r="AFZ6" s="80"/>
      <c r="AGA6" s="80"/>
      <c r="AGB6" s="80"/>
    </row>
    <row r="7" spans="1:860" s="86" customFormat="1">
      <c r="A7" s="60" t="s">
        <v>790</v>
      </c>
      <c r="B7" s="51" t="s">
        <v>84</v>
      </c>
      <c r="C7" s="72">
        <f t="shared" si="3"/>
        <v>415256855.82153553</v>
      </c>
      <c r="D7" s="50">
        <f>E7+F7</f>
        <v>415256855.82153553</v>
      </c>
      <c r="E7" s="121">
        <f>E8+E9+E10+E11</f>
        <v>414090112.00153553</v>
      </c>
      <c r="F7" s="121">
        <f>F8+F9+F10+F11</f>
        <v>1166743.82</v>
      </c>
      <c r="G7" s="121">
        <f>G8+G9+G10+G11</f>
        <v>0</v>
      </c>
      <c r="H7" s="74">
        <f t="shared" si="4"/>
        <v>80093944</v>
      </c>
      <c r="I7" s="50">
        <f>выплаты!M32</f>
        <v>24075448</v>
      </c>
      <c r="J7" s="50"/>
      <c r="K7" s="50">
        <f>K8+K9+K10+K11</f>
        <v>56018496</v>
      </c>
      <c r="L7" s="74">
        <f t="shared" si="6"/>
        <v>190448896.19999999</v>
      </c>
      <c r="M7" s="50">
        <f>M8+M9+M10+M11</f>
        <v>190448896.19999999</v>
      </c>
      <c r="N7" s="50"/>
      <c r="O7" s="74"/>
      <c r="P7" s="50"/>
      <c r="Q7" s="50"/>
      <c r="R7" s="74"/>
      <c r="S7" s="72">
        <f t="shared" si="5"/>
        <v>685799696.02153552</v>
      </c>
      <c r="T7" s="584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  <c r="IW7" s="80"/>
      <c r="IX7" s="80"/>
      <c r="IY7" s="80"/>
      <c r="IZ7" s="80"/>
      <c r="JA7" s="80"/>
      <c r="JB7" s="80"/>
      <c r="JC7" s="80"/>
      <c r="JD7" s="80"/>
      <c r="JE7" s="80"/>
      <c r="JF7" s="80"/>
      <c r="JG7" s="80"/>
      <c r="JH7" s="80"/>
      <c r="JI7" s="80"/>
      <c r="JJ7" s="80"/>
      <c r="JK7" s="80"/>
      <c r="JL7" s="80"/>
      <c r="JM7" s="80"/>
      <c r="JN7" s="80"/>
      <c r="JO7" s="80"/>
      <c r="JP7" s="80"/>
      <c r="JQ7" s="80"/>
      <c r="JR7" s="80"/>
      <c r="JS7" s="80"/>
      <c r="JT7" s="80"/>
      <c r="JU7" s="80"/>
      <c r="JV7" s="80"/>
      <c r="JW7" s="80"/>
      <c r="JX7" s="80"/>
      <c r="JY7" s="80"/>
      <c r="JZ7" s="80"/>
      <c r="KA7" s="80"/>
      <c r="KB7" s="80"/>
      <c r="KC7" s="80"/>
      <c r="KD7" s="80"/>
      <c r="KE7" s="80"/>
      <c r="KF7" s="80"/>
      <c r="KG7" s="80"/>
      <c r="KH7" s="80"/>
      <c r="KI7" s="80"/>
      <c r="KJ7" s="80"/>
      <c r="KK7" s="80"/>
      <c r="KL7" s="80"/>
      <c r="KM7" s="80"/>
      <c r="KN7" s="80"/>
      <c r="KO7" s="80"/>
      <c r="KP7" s="80"/>
      <c r="KQ7" s="80"/>
      <c r="KR7" s="80"/>
      <c r="KS7" s="80"/>
      <c r="KT7" s="80"/>
      <c r="KU7" s="80"/>
      <c r="KV7" s="80"/>
      <c r="KW7" s="80"/>
      <c r="KX7" s="80"/>
      <c r="KY7" s="80"/>
      <c r="KZ7" s="80"/>
      <c r="LA7" s="80"/>
      <c r="LB7" s="80"/>
      <c r="LC7" s="80"/>
      <c r="LD7" s="80"/>
      <c r="LE7" s="80"/>
      <c r="LF7" s="80"/>
      <c r="LG7" s="80"/>
      <c r="LH7" s="80"/>
      <c r="LI7" s="80"/>
      <c r="LJ7" s="80"/>
      <c r="LK7" s="80"/>
      <c r="LL7" s="80"/>
      <c r="LM7" s="80"/>
      <c r="LN7" s="80"/>
      <c r="LO7" s="80"/>
      <c r="LP7" s="80"/>
      <c r="LQ7" s="80"/>
      <c r="LR7" s="80"/>
      <c r="LS7" s="80"/>
      <c r="LT7" s="80"/>
      <c r="LU7" s="80"/>
      <c r="LV7" s="80"/>
      <c r="LW7" s="80"/>
      <c r="LX7" s="80"/>
      <c r="LY7" s="80"/>
      <c r="LZ7" s="80"/>
      <c r="MA7" s="80"/>
      <c r="MB7" s="80"/>
      <c r="MC7" s="80"/>
      <c r="MD7" s="80"/>
      <c r="ME7" s="80"/>
      <c r="MF7" s="80"/>
      <c r="MG7" s="80"/>
      <c r="MH7" s="80"/>
      <c r="MI7" s="80"/>
      <c r="MJ7" s="80"/>
      <c r="MK7" s="80"/>
      <c r="ML7" s="80"/>
      <c r="MM7" s="80"/>
      <c r="MN7" s="80"/>
      <c r="MO7" s="80"/>
      <c r="MP7" s="80"/>
      <c r="MQ7" s="80"/>
      <c r="MR7" s="80"/>
      <c r="MS7" s="80"/>
      <c r="MT7" s="80"/>
      <c r="MU7" s="80"/>
      <c r="MV7" s="80"/>
      <c r="MW7" s="80"/>
      <c r="MX7" s="80"/>
      <c r="MY7" s="80"/>
      <c r="MZ7" s="80"/>
      <c r="NA7" s="80"/>
      <c r="NB7" s="80"/>
      <c r="NC7" s="80"/>
      <c r="ND7" s="80"/>
      <c r="NE7" s="80"/>
      <c r="NF7" s="80"/>
      <c r="NG7" s="80"/>
      <c r="NH7" s="80"/>
      <c r="NI7" s="80"/>
      <c r="NJ7" s="80"/>
      <c r="NK7" s="80"/>
      <c r="NL7" s="80"/>
      <c r="NM7" s="80"/>
      <c r="NN7" s="80"/>
      <c r="NO7" s="80"/>
      <c r="NP7" s="80"/>
      <c r="NQ7" s="80"/>
      <c r="NR7" s="80"/>
      <c r="NS7" s="80"/>
      <c r="NT7" s="80"/>
      <c r="NU7" s="80"/>
      <c r="NV7" s="80"/>
      <c r="NW7" s="80"/>
      <c r="NX7" s="80"/>
      <c r="NY7" s="80"/>
      <c r="NZ7" s="80"/>
      <c r="OA7" s="80"/>
      <c r="OB7" s="80"/>
      <c r="OC7" s="80"/>
      <c r="OD7" s="80"/>
      <c r="OE7" s="80"/>
      <c r="OF7" s="80"/>
      <c r="OG7" s="80"/>
      <c r="OH7" s="80"/>
      <c r="OI7" s="80"/>
      <c r="OJ7" s="80"/>
      <c r="OK7" s="80"/>
      <c r="OL7" s="80"/>
      <c r="OM7" s="80"/>
      <c r="ON7" s="80"/>
      <c r="OO7" s="80"/>
      <c r="OP7" s="80"/>
      <c r="OQ7" s="80"/>
      <c r="OR7" s="80"/>
      <c r="OS7" s="80"/>
      <c r="OT7" s="80"/>
      <c r="OU7" s="80"/>
      <c r="OV7" s="80"/>
      <c r="OW7" s="80"/>
      <c r="OX7" s="80"/>
      <c r="OY7" s="80"/>
      <c r="OZ7" s="80"/>
      <c r="PA7" s="80"/>
      <c r="PB7" s="80"/>
      <c r="PC7" s="80"/>
      <c r="PD7" s="80"/>
      <c r="PE7" s="80"/>
      <c r="PF7" s="80"/>
      <c r="PG7" s="80"/>
      <c r="PH7" s="80"/>
      <c r="PI7" s="80"/>
      <c r="PJ7" s="80"/>
      <c r="PK7" s="80"/>
      <c r="PL7" s="80"/>
      <c r="PM7" s="80"/>
      <c r="PN7" s="80"/>
      <c r="PO7" s="80"/>
      <c r="PP7" s="80"/>
      <c r="PQ7" s="80"/>
      <c r="PR7" s="80"/>
      <c r="PS7" s="80"/>
      <c r="PT7" s="80"/>
      <c r="PU7" s="80"/>
      <c r="PV7" s="80"/>
      <c r="PW7" s="80"/>
      <c r="PX7" s="80"/>
      <c r="PY7" s="80"/>
      <c r="PZ7" s="80"/>
      <c r="QA7" s="80"/>
      <c r="QB7" s="80"/>
      <c r="QC7" s="80"/>
      <c r="QD7" s="80"/>
      <c r="QE7" s="80"/>
      <c r="QF7" s="80"/>
      <c r="QG7" s="80"/>
      <c r="QH7" s="80"/>
      <c r="QI7" s="80"/>
      <c r="QJ7" s="80"/>
      <c r="QK7" s="80"/>
      <c r="QL7" s="80"/>
      <c r="QM7" s="80"/>
      <c r="QN7" s="80"/>
      <c r="QO7" s="80"/>
      <c r="QP7" s="80"/>
      <c r="QQ7" s="80"/>
      <c r="QR7" s="80"/>
      <c r="QS7" s="80"/>
      <c r="QT7" s="80"/>
      <c r="QU7" s="80"/>
      <c r="QV7" s="80"/>
      <c r="QW7" s="80"/>
      <c r="QX7" s="80"/>
      <c r="QY7" s="80"/>
      <c r="QZ7" s="80"/>
      <c r="RA7" s="80"/>
      <c r="RB7" s="80"/>
      <c r="RC7" s="80"/>
      <c r="RD7" s="80"/>
      <c r="RE7" s="80"/>
      <c r="RF7" s="80"/>
      <c r="RG7" s="80"/>
      <c r="RH7" s="80"/>
      <c r="RI7" s="80"/>
      <c r="RJ7" s="80"/>
      <c r="RK7" s="80"/>
      <c r="RL7" s="80"/>
      <c r="RM7" s="80"/>
      <c r="RN7" s="80"/>
      <c r="RO7" s="80"/>
      <c r="RP7" s="80"/>
      <c r="RQ7" s="80"/>
      <c r="RR7" s="80"/>
      <c r="RS7" s="80"/>
      <c r="RT7" s="80"/>
      <c r="RU7" s="80"/>
      <c r="RV7" s="80"/>
      <c r="RW7" s="80"/>
      <c r="RX7" s="80"/>
      <c r="RY7" s="80"/>
      <c r="RZ7" s="80"/>
      <c r="SA7" s="80"/>
      <c r="SB7" s="80"/>
      <c r="SC7" s="80"/>
      <c r="SD7" s="80"/>
      <c r="SE7" s="80"/>
      <c r="SF7" s="80"/>
      <c r="SG7" s="80"/>
      <c r="SH7" s="80"/>
      <c r="SI7" s="80"/>
      <c r="SJ7" s="80"/>
      <c r="SK7" s="80"/>
      <c r="SL7" s="80"/>
      <c r="SM7" s="80"/>
      <c r="SN7" s="80"/>
      <c r="SO7" s="80"/>
      <c r="SP7" s="80"/>
      <c r="SQ7" s="80"/>
      <c r="SR7" s="80"/>
      <c r="SS7" s="80"/>
      <c r="ST7" s="80"/>
      <c r="SU7" s="80"/>
      <c r="SV7" s="80"/>
      <c r="SW7" s="80"/>
      <c r="SX7" s="80"/>
      <c r="SY7" s="80"/>
      <c r="SZ7" s="80"/>
      <c r="TA7" s="80"/>
      <c r="TB7" s="80"/>
      <c r="TC7" s="80"/>
      <c r="TD7" s="80"/>
      <c r="TE7" s="80"/>
      <c r="TF7" s="80"/>
      <c r="TG7" s="80"/>
      <c r="TH7" s="80"/>
      <c r="TI7" s="80"/>
      <c r="TJ7" s="80"/>
      <c r="TK7" s="80"/>
      <c r="TL7" s="80"/>
      <c r="TM7" s="80"/>
      <c r="TN7" s="80"/>
      <c r="TO7" s="80"/>
      <c r="TP7" s="80"/>
      <c r="TQ7" s="80"/>
      <c r="TR7" s="80"/>
      <c r="TS7" s="80"/>
      <c r="TT7" s="80"/>
      <c r="TU7" s="80"/>
      <c r="TV7" s="80"/>
      <c r="TW7" s="80"/>
      <c r="TX7" s="80"/>
      <c r="TY7" s="80"/>
      <c r="TZ7" s="80"/>
      <c r="UA7" s="80"/>
      <c r="UB7" s="80"/>
      <c r="UC7" s="80"/>
      <c r="UD7" s="80"/>
      <c r="UE7" s="80"/>
      <c r="UF7" s="80"/>
      <c r="UG7" s="80"/>
      <c r="UH7" s="80"/>
      <c r="UI7" s="80"/>
      <c r="UJ7" s="80"/>
      <c r="UK7" s="80"/>
      <c r="UL7" s="80"/>
      <c r="UM7" s="80"/>
      <c r="UN7" s="80"/>
      <c r="UO7" s="80"/>
      <c r="UP7" s="80"/>
      <c r="UQ7" s="80"/>
      <c r="UR7" s="80"/>
      <c r="US7" s="80"/>
      <c r="UT7" s="80"/>
      <c r="UU7" s="80"/>
      <c r="UV7" s="80"/>
      <c r="UW7" s="80"/>
      <c r="UX7" s="80"/>
      <c r="UY7" s="80"/>
      <c r="UZ7" s="80"/>
      <c r="VA7" s="80"/>
      <c r="VB7" s="80"/>
      <c r="VC7" s="80"/>
      <c r="VD7" s="80"/>
      <c r="VE7" s="80"/>
      <c r="VF7" s="80"/>
      <c r="VG7" s="80"/>
      <c r="VH7" s="80"/>
      <c r="VI7" s="80"/>
      <c r="VJ7" s="80"/>
      <c r="VK7" s="80"/>
      <c r="VL7" s="80"/>
      <c r="VM7" s="80"/>
      <c r="VN7" s="80"/>
      <c r="VO7" s="80"/>
      <c r="VP7" s="80"/>
      <c r="VQ7" s="80"/>
      <c r="VR7" s="80"/>
      <c r="VS7" s="80"/>
      <c r="VT7" s="80"/>
      <c r="VU7" s="80"/>
      <c r="VV7" s="80"/>
      <c r="VW7" s="80"/>
      <c r="VX7" s="80"/>
      <c r="VY7" s="80"/>
      <c r="VZ7" s="80"/>
      <c r="WA7" s="80"/>
      <c r="WB7" s="80"/>
      <c r="WC7" s="80"/>
      <c r="WD7" s="80"/>
      <c r="WE7" s="80"/>
      <c r="WF7" s="80"/>
      <c r="WG7" s="80"/>
      <c r="WH7" s="80"/>
      <c r="WI7" s="80"/>
      <c r="WJ7" s="80"/>
      <c r="WK7" s="80"/>
      <c r="WL7" s="80"/>
      <c r="WM7" s="80"/>
      <c r="WN7" s="80"/>
      <c r="WO7" s="80"/>
      <c r="WP7" s="80"/>
      <c r="WQ7" s="80"/>
      <c r="WR7" s="80"/>
      <c r="WS7" s="80"/>
      <c r="WT7" s="80"/>
      <c r="WU7" s="80"/>
      <c r="WV7" s="80"/>
      <c r="WW7" s="80"/>
      <c r="WX7" s="80"/>
      <c r="WY7" s="80"/>
      <c r="WZ7" s="80"/>
      <c r="XA7" s="80"/>
      <c r="XB7" s="80"/>
      <c r="XC7" s="80"/>
      <c r="XD7" s="80"/>
      <c r="XE7" s="80"/>
      <c r="XF7" s="80"/>
      <c r="XG7" s="80"/>
      <c r="XH7" s="80"/>
      <c r="XI7" s="80"/>
      <c r="XJ7" s="80"/>
      <c r="XK7" s="80"/>
      <c r="XL7" s="80"/>
      <c r="XM7" s="80"/>
      <c r="XN7" s="80"/>
      <c r="XO7" s="80"/>
      <c r="XP7" s="80"/>
      <c r="XQ7" s="80"/>
      <c r="XR7" s="80"/>
      <c r="XS7" s="80"/>
      <c r="XT7" s="80"/>
      <c r="XU7" s="80"/>
      <c r="XV7" s="80"/>
      <c r="XW7" s="80"/>
      <c r="XX7" s="80"/>
      <c r="XY7" s="80"/>
      <c r="XZ7" s="80"/>
      <c r="YA7" s="80"/>
      <c r="YB7" s="80"/>
      <c r="YC7" s="80"/>
      <c r="YD7" s="80"/>
      <c r="YE7" s="80"/>
      <c r="YF7" s="80"/>
      <c r="YG7" s="80"/>
      <c r="YH7" s="80"/>
      <c r="YI7" s="80"/>
      <c r="YJ7" s="80"/>
      <c r="YK7" s="80"/>
      <c r="YL7" s="80"/>
      <c r="YM7" s="80"/>
      <c r="YN7" s="80"/>
      <c r="YO7" s="80"/>
      <c r="YP7" s="80"/>
      <c r="YQ7" s="80"/>
      <c r="YR7" s="80"/>
      <c r="YS7" s="80"/>
      <c r="YT7" s="80"/>
      <c r="YU7" s="80"/>
      <c r="YV7" s="80"/>
      <c r="YW7" s="80"/>
      <c r="YX7" s="80"/>
      <c r="YY7" s="80"/>
      <c r="YZ7" s="80"/>
      <c r="ZA7" s="80"/>
      <c r="ZB7" s="80"/>
      <c r="ZC7" s="80"/>
      <c r="ZD7" s="80"/>
      <c r="ZE7" s="80"/>
      <c r="ZF7" s="80"/>
      <c r="ZG7" s="80"/>
      <c r="ZH7" s="80"/>
      <c r="ZI7" s="80"/>
      <c r="ZJ7" s="80"/>
      <c r="ZK7" s="80"/>
      <c r="ZL7" s="80"/>
      <c r="ZM7" s="80"/>
      <c r="ZN7" s="80"/>
      <c r="ZO7" s="80"/>
      <c r="ZP7" s="80"/>
      <c r="ZQ7" s="80"/>
      <c r="ZR7" s="80"/>
      <c r="ZS7" s="80"/>
      <c r="ZT7" s="80"/>
      <c r="ZU7" s="80"/>
      <c r="ZV7" s="80"/>
      <c r="ZW7" s="80"/>
      <c r="ZX7" s="80"/>
      <c r="ZY7" s="80"/>
      <c r="ZZ7" s="80"/>
      <c r="AAA7" s="80"/>
      <c r="AAB7" s="80"/>
      <c r="AAC7" s="80"/>
      <c r="AAD7" s="80"/>
      <c r="AAE7" s="80"/>
      <c r="AAF7" s="80"/>
      <c r="AAG7" s="80"/>
      <c r="AAH7" s="80"/>
      <c r="AAI7" s="80"/>
      <c r="AAJ7" s="80"/>
      <c r="AAK7" s="80"/>
      <c r="AAL7" s="80"/>
      <c r="AAM7" s="80"/>
      <c r="AAN7" s="80"/>
      <c r="AAO7" s="80"/>
      <c r="AAP7" s="80"/>
      <c r="AAQ7" s="80"/>
      <c r="AAR7" s="80"/>
      <c r="AAS7" s="80"/>
      <c r="AAT7" s="80"/>
      <c r="AAU7" s="80"/>
      <c r="AAV7" s="80"/>
      <c r="AAW7" s="80"/>
      <c r="AAX7" s="80"/>
      <c r="AAY7" s="80"/>
      <c r="AAZ7" s="80"/>
      <c r="ABA7" s="80"/>
      <c r="ABB7" s="80"/>
      <c r="ABC7" s="80"/>
      <c r="ABD7" s="80"/>
      <c r="ABE7" s="80"/>
      <c r="ABF7" s="80"/>
      <c r="ABG7" s="80"/>
      <c r="ABH7" s="80"/>
      <c r="ABI7" s="80"/>
      <c r="ABJ7" s="80"/>
      <c r="ABK7" s="80"/>
      <c r="ABL7" s="80"/>
      <c r="ABM7" s="80"/>
      <c r="ABN7" s="80"/>
      <c r="ABO7" s="80"/>
      <c r="ABP7" s="80"/>
      <c r="ABQ7" s="80"/>
      <c r="ABR7" s="80"/>
      <c r="ABS7" s="80"/>
      <c r="ABT7" s="80"/>
      <c r="ABU7" s="80"/>
      <c r="ABV7" s="80"/>
      <c r="ABW7" s="80"/>
      <c r="ABX7" s="80"/>
      <c r="ABY7" s="80"/>
      <c r="ABZ7" s="80"/>
      <c r="ACA7" s="80"/>
      <c r="ACB7" s="80"/>
      <c r="ACC7" s="80"/>
      <c r="ACD7" s="80"/>
      <c r="ACE7" s="80"/>
      <c r="ACF7" s="80"/>
      <c r="ACG7" s="80"/>
      <c r="ACH7" s="80"/>
      <c r="ACI7" s="80"/>
      <c r="ACJ7" s="80"/>
      <c r="ACK7" s="80"/>
      <c r="ACL7" s="80"/>
      <c r="ACM7" s="80"/>
      <c r="ACN7" s="80"/>
      <c r="ACO7" s="80"/>
      <c r="ACP7" s="80"/>
      <c r="ACQ7" s="80"/>
      <c r="ACR7" s="80"/>
      <c r="ACS7" s="80"/>
      <c r="ACT7" s="80"/>
      <c r="ACU7" s="80"/>
      <c r="ACV7" s="80"/>
      <c r="ACW7" s="80"/>
      <c r="ACX7" s="80"/>
      <c r="ACY7" s="80"/>
      <c r="ACZ7" s="80"/>
      <c r="ADA7" s="80"/>
      <c r="ADB7" s="80"/>
      <c r="ADC7" s="80"/>
      <c r="ADD7" s="80"/>
      <c r="ADE7" s="80"/>
      <c r="ADF7" s="80"/>
      <c r="ADG7" s="80"/>
      <c r="ADH7" s="80"/>
      <c r="ADI7" s="80"/>
      <c r="ADJ7" s="80"/>
      <c r="ADK7" s="80"/>
      <c r="ADL7" s="80"/>
      <c r="ADM7" s="80"/>
      <c r="ADN7" s="80"/>
      <c r="ADO7" s="80"/>
      <c r="ADP7" s="80"/>
      <c r="ADQ7" s="80"/>
      <c r="ADR7" s="80"/>
      <c r="ADS7" s="80"/>
      <c r="ADT7" s="80"/>
      <c r="ADU7" s="80"/>
      <c r="ADV7" s="80"/>
      <c r="ADW7" s="80"/>
      <c r="ADX7" s="80"/>
      <c r="ADY7" s="80"/>
      <c r="ADZ7" s="80"/>
      <c r="AEA7" s="80"/>
      <c r="AEB7" s="80"/>
      <c r="AEC7" s="80"/>
      <c r="AED7" s="80"/>
      <c r="AEE7" s="80"/>
      <c r="AEF7" s="80"/>
      <c r="AEG7" s="80"/>
      <c r="AEH7" s="80"/>
      <c r="AEI7" s="80"/>
      <c r="AEJ7" s="80"/>
      <c r="AEK7" s="80"/>
      <c r="AEL7" s="80"/>
      <c r="AEM7" s="80"/>
      <c r="AEN7" s="80"/>
      <c r="AEO7" s="80"/>
      <c r="AEP7" s="80"/>
      <c r="AEQ7" s="80"/>
      <c r="AER7" s="80"/>
      <c r="AES7" s="80"/>
      <c r="AET7" s="80"/>
      <c r="AEU7" s="80"/>
      <c r="AEV7" s="80"/>
      <c r="AEW7" s="80"/>
      <c r="AEX7" s="80"/>
      <c r="AEY7" s="80"/>
      <c r="AEZ7" s="80"/>
      <c r="AFA7" s="80"/>
      <c r="AFB7" s="80"/>
      <c r="AFC7" s="80"/>
      <c r="AFD7" s="80"/>
      <c r="AFE7" s="80"/>
      <c r="AFF7" s="80"/>
      <c r="AFG7" s="80"/>
      <c r="AFH7" s="80"/>
      <c r="AFI7" s="80"/>
      <c r="AFJ7" s="80"/>
      <c r="AFK7" s="80"/>
      <c r="AFL7" s="80"/>
      <c r="AFM7" s="80"/>
      <c r="AFN7" s="80"/>
      <c r="AFO7" s="80"/>
      <c r="AFP7" s="80"/>
      <c r="AFQ7" s="80"/>
      <c r="AFR7" s="80"/>
      <c r="AFS7" s="80"/>
      <c r="AFT7" s="80"/>
      <c r="AFU7" s="80"/>
      <c r="AFV7" s="80"/>
      <c r="AFW7" s="80"/>
      <c r="AFX7" s="80"/>
      <c r="AFY7" s="80"/>
      <c r="AFZ7" s="80"/>
      <c r="AGA7" s="80"/>
      <c r="AGB7" s="80"/>
    </row>
    <row r="8" spans="1:860" s="90" customFormat="1" ht="27.6">
      <c r="A8" s="87" t="s">
        <v>411</v>
      </c>
      <c r="B8" s="88" t="s">
        <v>86</v>
      </c>
      <c r="C8" s="72">
        <f t="shared" si="3"/>
        <v>365930553.78319001</v>
      </c>
      <c r="D8" s="89">
        <f t="shared" ref="D8:D10" si="7">E8+F8</f>
        <v>365930553.78319001</v>
      </c>
      <c r="E8" s="89">
        <f>SUMIF('067'!D:D,'HF-HC'!A:A,'067'!C:C)</f>
        <v>365930553.78319001</v>
      </c>
      <c r="F8" s="122"/>
      <c r="G8" s="127"/>
      <c r="H8" s="74">
        <f>I8+J8+K8</f>
        <v>24333930</v>
      </c>
      <c r="I8" s="89">
        <v>7314538.8663921952</v>
      </c>
      <c r="J8" s="89"/>
      <c r="K8" s="89">
        <v>17019391.133607805</v>
      </c>
      <c r="L8" s="74">
        <f t="shared" si="6"/>
        <v>37742958</v>
      </c>
      <c r="M8" s="89">
        <f>'ООУ население'!D12</f>
        <v>37742958</v>
      </c>
      <c r="N8" s="89"/>
      <c r="O8" s="74"/>
      <c r="P8" s="89"/>
      <c r="Q8" s="89"/>
      <c r="R8" s="74"/>
      <c r="S8" s="72">
        <f t="shared" si="5"/>
        <v>428007441.78319001</v>
      </c>
      <c r="T8" s="146"/>
      <c r="U8" s="585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0"/>
      <c r="JW8" s="80"/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0"/>
      <c r="PF8" s="80"/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0"/>
      <c r="SL8" s="80"/>
      <c r="SM8" s="80"/>
      <c r="SN8" s="80"/>
      <c r="SO8" s="80"/>
      <c r="SP8" s="80"/>
      <c r="SQ8" s="80"/>
      <c r="SR8" s="80"/>
      <c r="SS8" s="80"/>
      <c r="ST8" s="80"/>
      <c r="SU8" s="80"/>
      <c r="SV8" s="80"/>
      <c r="SW8" s="80"/>
      <c r="SX8" s="80"/>
      <c r="SY8" s="80"/>
      <c r="SZ8" s="80"/>
      <c r="TA8" s="80"/>
      <c r="TB8" s="80"/>
      <c r="TC8" s="80"/>
      <c r="TD8" s="80"/>
      <c r="TE8" s="80"/>
      <c r="TF8" s="80"/>
      <c r="TG8" s="80"/>
      <c r="TH8" s="80"/>
      <c r="TI8" s="80"/>
      <c r="TJ8" s="80"/>
      <c r="TK8" s="80"/>
      <c r="TL8" s="80"/>
      <c r="TM8" s="80"/>
      <c r="TN8" s="80"/>
      <c r="TO8" s="80"/>
      <c r="TP8" s="80"/>
      <c r="TQ8" s="80"/>
      <c r="TR8" s="80"/>
      <c r="TS8" s="80"/>
      <c r="TT8" s="80"/>
      <c r="TU8" s="80"/>
      <c r="TV8" s="80"/>
      <c r="TW8" s="80"/>
      <c r="TX8" s="80"/>
      <c r="TY8" s="80"/>
      <c r="TZ8" s="80"/>
      <c r="UA8" s="80"/>
      <c r="UB8" s="80"/>
      <c r="UC8" s="80"/>
      <c r="UD8" s="80"/>
      <c r="UE8" s="80"/>
      <c r="UF8" s="80"/>
      <c r="UG8" s="80"/>
      <c r="UH8" s="80"/>
      <c r="UI8" s="80"/>
      <c r="UJ8" s="80"/>
      <c r="UK8" s="80"/>
      <c r="UL8" s="80"/>
      <c r="UM8" s="80"/>
      <c r="UN8" s="80"/>
      <c r="UO8" s="80"/>
      <c r="UP8" s="80"/>
      <c r="UQ8" s="80"/>
      <c r="UR8" s="80"/>
      <c r="US8" s="80"/>
      <c r="UT8" s="80"/>
      <c r="UU8" s="80"/>
      <c r="UV8" s="80"/>
      <c r="UW8" s="80"/>
      <c r="UX8" s="80"/>
      <c r="UY8" s="80"/>
      <c r="UZ8" s="80"/>
      <c r="VA8" s="80"/>
      <c r="VB8" s="80"/>
      <c r="VC8" s="80"/>
      <c r="VD8" s="80"/>
      <c r="VE8" s="80"/>
      <c r="VF8" s="80"/>
      <c r="VG8" s="80"/>
      <c r="VH8" s="80"/>
      <c r="VI8" s="80"/>
      <c r="VJ8" s="80"/>
      <c r="VK8" s="80"/>
      <c r="VL8" s="80"/>
      <c r="VM8" s="80"/>
      <c r="VN8" s="80"/>
      <c r="VO8" s="80"/>
      <c r="VP8" s="80"/>
      <c r="VQ8" s="80"/>
      <c r="VR8" s="80"/>
      <c r="VS8" s="80"/>
      <c r="VT8" s="80"/>
      <c r="VU8" s="80"/>
      <c r="VV8" s="80"/>
      <c r="VW8" s="80"/>
      <c r="VX8" s="80"/>
      <c r="VY8" s="80"/>
      <c r="VZ8" s="80"/>
      <c r="WA8" s="80"/>
      <c r="WB8" s="80"/>
      <c r="WC8" s="80"/>
      <c r="WD8" s="80"/>
      <c r="WE8" s="80"/>
      <c r="WF8" s="80"/>
      <c r="WG8" s="80"/>
      <c r="WH8" s="80"/>
      <c r="WI8" s="80"/>
      <c r="WJ8" s="80"/>
      <c r="WK8" s="80"/>
      <c r="WL8" s="80"/>
      <c r="WM8" s="80"/>
      <c r="WN8" s="80"/>
      <c r="WO8" s="80"/>
      <c r="WP8" s="80"/>
      <c r="WQ8" s="80"/>
      <c r="WR8" s="80"/>
      <c r="WS8" s="80"/>
      <c r="WT8" s="80"/>
      <c r="WU8" s="80"/>
      <c r="WV8" s="80"/>
      <c r="WW8" s="80"/>
      <c r="WX8" s="80"/>
      <c r="WY8" s="80"/>
      <c r="WZ8" s="80"/>
      <c r="XA8" s="80"/>
      <c r="XB8" s="80"/>
      <c r="XC8" s="80"/>
      <c r="XD8" s="80"/>
      <c r="XE8" s="80"/>
      <c r="XF8" s="80"/>
      <c r="XG8" s="80"/>
      <c r="XH8" s="80"/>
      <c r="XI8" s="80"/>
      <c r="XJ8" s="80"/>
      <c r="XK8" s="80"/>
      <c r="XL8" s="80"/>
      <c r="XM8" s="80"/>
      <c r="XN8" s="80"/>
      <c r="XO8" s="80"/>
      <c r="XP8" s="80"/>
      <c r="XQ8" s="80"/>
      <c r="XR8" s="80"/>
      <c r="XS8" s="80"/>
      <c r="XT8" s="80"/>
      <c r="XU8" s="80"/>
      <c r="XV8" s="80"/>
      <c r="XW8" s="80"/>
      <c r="XX8" s="80"/>
      <c r="XY8" s="80"/>
      <c r="XZ8" s="80"/>
      <c r="YA8" s="80"/>
      <c r="YB8" s="80"/>
      <c r="YC8" s="80"/>
      <c r="YD8" s="80"/>
      <c r="YE8" s="80"/>
      <c r="YF8" s="80"/>
      <c r="YG8" s="80"/>
      <c r="YH8" s="80"/>
      <c r="YI8" s="80"/>
      <c r="YJ8" s="80"/>
      <c r="YK8" s="80"/>
      <c r="YL8" s="80"/>
      <c r="YM8" s="80"/>
      <c r="YN8" s="80"/>
      <c r="YO8" s="80"/>
      <c r="YP8" s="80"/>
      <c r="YQ8" s="80"/>
      <c r="YR8" s="80"/>
      <c r="YS8" s="80"/>
      <c r="YT8" s="80"/>
      <c r="YU8" s="80"/>
      <c r="YV8" s="80"/>
      <c r="YW8" s="80"/>
      <c r="YX8" s="80"/>
      <c r="YY8" s="80"/>
      <c r="YZ8" s="80"/>
      <c r="ZA8" s="80"/>
      <c r="ZB8" s="80"/>
      <c r="ZC8" s="80"/>
      <c r="ZD8" s="80"/>
      <c r="ZE8" s="80"/>
      <c r="ZF8" s="80"/>
      <c r="ZG8" s="80"/>
      <c r="ZH8" s="80"/>
      <c r="ZI8" s="80"/>
      <c r="ZJ8" s="80"/>
      <c r="ZK8" s="80"/>
      <c r="ZL8" s="80"/>
      <c r="ZM8" s="80"/>
      <c r="ZN8" s="80"/>
      <c r="ZO8" s="80"/>
      <c r="ZP8" s="80"/>
      <c r="ZQ8" s="80"/>
      <c r="ZR8" s="80"/>
      <c r="ZS8" s="80"/>
      <c r="ZT8" s="80"/>
      <c r="ZU8" s="80"/>
      <c r="ZV8" s="80"/>
      <c r="ZW8" s="80"/>
      <c r="ZX8" s="80"/>
      <c r="ZY8" s="80"/>
      <c r="ZZ8" s="80"/>
      <c r="AAA8" s="80"/>
      <c r="AAB8" s="80"/>
      <c r="AAC8" s="80"/>
      <c r="AAD8" s="80"/>
      <c r="AAE8" s="80"/>
      <c r="AAF8" s="80"/>
      <c r="AAG8" s="80"/>
      <c r="AAH8" s="80"/>
      <c r="AAI8" s="80"/>
      <c r="AAJ8" s="80"/>
      <c r="AAK8" s="80"/>
      <c r="AAL8" s="80"/>
      <c r="AAM8" s="80"/>
      <c r="AAN8" s="80"/>
      <c r="AAO8" s="80"/>
      <c r="AAP8" s="80"/>
      <c r="AAQ8" s="80"/>
      <c r="AAR8" s="80"/>
      <c r="AAS8" s="80"/>
      <c r="AAT8" s="80"/>
      <c r="AAU8" s="80"/>
      <c r="AAV8" s="80"/>
      <c r="AAW8" s="80"/>
      <c r="AAX8" s="80"/>
      <c r="AAY8" s="80"/>
      <c r="AAZ8" s="80"/>
      <c r="ABA8" s="80"/>
      <c r="ABB8" s="80"/>
      <c r="ABC8" s="80"/>
      <c r="ABD8" s="80"/>
      <c r="ABE8" s="80"/>
      <c r="ABF8" s="80"/>
      <c r="ABG8" s="80"/>
      <c r="ABH8" s="80"/>
      <c r="ABI8" s="80"/>
      <c r="ABJ8" s="80"/>
      <c r="ABK8" s="80"/>
      <c r="ABL8" s="80"/>
      <c r="ABM8" s="80"/>
      <c r="ABN8" s="80"/>
      <c r="ABO8" s="80"/>
      <c r="ABP8" s="80"/>
      <c r="ABQ8" s="80"/>
      <c r="ABR8" s="80"/>
      <c r="ABS8" s="80"/>
      <c r="ABT8" s="80"/>
      <c r="ABU8" s="80"/>
      <c r="ABV8" s="80"/>
      <c r="ABW8" s="80"/>
      <c r="ABX8" s="80"/>
      <c r="ABY8" s="80"/>
      <c r="ABZ8" s="80"/>
      <c r="ACA8" s="80"/>
      <c r="ACB8" s="80"/>
      <c r="ACC8" s="80"/>
      <c r="ACD8" s="80"/>
      <c r="ACE8" s="80"/>
      <c r="ACF8" s="80"/>
      <c r="ACG8" s="80"/>
      <c r="ACH8" s="80"/>
      <c r="ACI8" s="80"/>
      <c r="ACJ8" s="80"/>
      <c r="ACK8" s="80"/>
      <c r="ACL8" s="80"/>
      <c r="ACM8" s="80"/>
      <c r="ACN8" s="80"/>
      <c r="ACO8" s="80"/>
      <c r="ACP8" s="80"/>
      <c r="ACQ8" s="80"/>
      <c r="ACR8" s="80"/>
      <c r="ACS8" s="80"/>
      <c r="ACT8" s="80"/>
      <c r="ACU8" s="80"/>
      <c r="ACV8" s="80"/>
      <c r="ACW8" s="80"/>
      <c r="ACX8" s="80"/>
      <c r="ACY8" s="80"/>
      <c r="ACZ8" s="80"/>
      <c r="ADA8" s="80"/>
      <c r="ADB8" s="80"/>
      <c r="ADC8" s="80"/>
      <c r="ADD8" s="80"/>
      <c r="ADE8" s="80"/>
      <c r="ADF8" s="80"/>
      <c r="ADG8" s="80"/>
      <c r="ADH8" s="80"/>
      <c r="ADI8" s="80"/>
      <c r="ADJ8" s="80"/>
      <c r="ADK8" s="80"/>
      <c r="ADL8" s="80"/>
      <c r="ADM8" s="80"/>
      <c r="ADN8" s="80"/>
      <c r="ADO8" s="80"/>
      <c r="ADP8" s="80"/>
      <c r="ADQ8" s="80"/>
      <c r="ADR8" s="80"/>
      <c r="ADS8" s="80"/>
      <c r="ADT8" s="80"/>
      <c r="ADU8" s="80"/>
      <c r="ADV8" s="80"/>
      <c r="ADW8" s="80"/>
      <c r="ADX8" s="80"/>
      <c r="ADY8" s="80"/>
      <c r="ADZ8" s="80"/>
      <c r="AEA8" s="80"/>
      <c r="AEB8" s="80"/>
      <c r="AEC8" s="80"/>
      <c r="AED8" s="80"/>
      <c r="AEE8" s="80"/>
      <c r="AEF8" s="80"/>
      <c r="AEG8" s="80"/>
      <c r="AEH8" s="80"/>
      <c r="AEI8" s="80"/>
      <c r="AEJ8" s="80"/>
      <c r="AEK8" s="80"/>
      <c r="AEL8" s="80"/>
      <c r="AEM8" s="80"/>
      <c r="AEN8" s="80"/>
      <c r="AEO8" s="80"/>
      <c r="AEP8" s="80"/>
      <c r="AEQ8" s="80"/>
      <c r="AER8" s="80"/>
      <c r="AES8" s="80"/>
      <c r="AET8" s="80"/>
      <c r="AEU8" s="80"/>
      <c r="AEV8" s="80"/>
      <c r="AEW8" s="80"/>
      <c r="AEX8" s="80"/>
      <c r="AEY8" s="80"/>
      <c r="AEZ8" s="80"/>
      <c r="AFA8" s="80"/>
      <c r="AFB8" s="80"/>
      <c r="AFC8" s="80"/>
      <c r="AFD8" s="80"/>
      <c r="AFE8" s="80"/>
      <c r="AFF8" s="80"/>
      <c r="AFG8" s="80"/>
      <c r="AFH8" s="80"/>
      <c r="AFI8" s="80"/>
      <c r="AFJ8" s="80"/>
      <c r="AFK8" s="80"/>
      <c r="AFL8" s="80"/>
      <c r="AFM8" s="80"/>
      <c r="AFN8" s="80"/>
      <c r="AFO8" s="80"/>
      <c r="AFP8" s="80"/>
      <c r="AFQ8" s="80"/>
      <c r="AFR8" s="80"/>
      <c r="AFS8" s="80"/>
      <c r="AFT8" s="80"/>
      <c r="AFU8" s="80"/>
      <c r="AFV8" s="80"/>
      <c r="AFW8" s="80"/>
      <c r="AFX8" s="80"/>
      <c r="AFY8" s="80"/>
      <c r="AFZ8" s="80"/>
      <c r="AGA8" s="80"/>
      <c r="AGB8" s="80"/>
    </row>
    <row r="9" spans="1:860" s="90" customFormat="1" ht="27.6">
      <c r="A9" s="87" t="s">
        <v>415</v>
      </c>
      <c r="B9" s="88" t="s">
        <v>88</v>
      </c>
      <c r="C9" s="72">
        <f t="shared" si="3"/>
        <v>20000</v>
      </c>
      <c r="D9" s="89">
        <f t="shared" si="7"/>
        <v>20000</v>
      </c>
      <c r="E9" s="89">
        <f>SUMIF('067'!D:D,'HF-HC'!A:A,'067'!C:C)</f>
        <v>0</v>
      </c>
      <c r="F9" s="122">
        <f>'039'!E13</f>
        <v>20000</v>
      </c>
      <c r="G9" s="127"/>
      <c r="H9" s="74">
        <f t="shared" si="4"/>
        <v>3546684</v>
      </c>
      <c r="I9" s="89">
        <v>1066098.1586127412</v>
      </c>
      <c r="J9" s="89"/>
      <c r="K9" s="89">
        <v>2480585.8413872588</v>
      </c>
      <c r="L9" s="74">
        <f t="shared" si="6"/>
        <v>31086195</v>
      </c>
      <c r="M9" s="89">
        <f>'ООУ население'!D14</f>
        <v>31086195</v>
      </c>
      <c r="N9" s="89"/>
      <c r="O9" s="74"/>
      <c r="P9" s="89"/>
      <c r="Q9" s="89"/>
      <c r="R9" s="74"/>
      <c r="S9" s="72">
        <f t="shared" si="5"/>
        <v>34652879</v>
      </c>
      <c r="T9" s="146"/>
      <c r="U9" s="585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  <c r="IW9" s="80"/>
      <c r="IX9" s="80"/>
      <c r="IY9" s="80"/>
      <c r="IZ9" s="80"/>
      <c r="JA9" s="80"/>
      <c r="JB9" s="80"/>
      <c r="JC9" s="80"/>
      <c r="JD9" s="80"/>
      <c r="JE9" s="80"/>
      <c r="JF9" s="80"/>
      <c r="JG9" s="80"/>
      <c r="JH9" s="80"/>
      <c r="JI9" s="80"/>
      <c r="JJ9" s="80"/>
      <c r="JK9" s="80"/>
      <c r="JL9" s="80"/>
      <c r="JM9" s="80"/>
      <c r="JN9" s="80"/>
      <c r="JO9" s="80"/>
      <c r="JP9" s="80"/>
      <c r="JQ9" s="80"/>
      <c r="JR9" s="80"/>
      <c r="JS9" s="80"/>
      <c r="JT9" s="80"/>
      <c r="JU9" s="80"/>
      <c r="JV9" s="80"/>
      <c r="JW9" s="80"/>
      <c r="JX9" s="80"/>
      <c r="JY9" s="80"/>
      <c r="JZ9" s="80"/>
      <c r="KA9" s="80"/>
      <c r="KB9" s="80"/>
      <c r="KC9" s="80"/>
      <c r="KD9" s="80"/>
      <c r="KE9" s="80"/>
      <c r="KF9" s="80"/>
      <c r="KG9" s="80"/>
      <c r="KH9" s="80"/>
      <c r="KI9" s="80"/>
      <c r="KJ9" s="80"/>
      <c r="KK9" s="80"/>
      <c r="KL9" s="80"/>
      <c r="KM9" s="80"/>
      <c r="KN9" s="80"/>
      <c r="KO9" s="80"/>
      <c r="KP9" s="80"/>
      <c r="KQ9" s="80"/>
      <c r="KR9" s="80"/>
      <c r="KS9" s="80"/>
      <c r="KT9" s="80"/>
      <c r="KU9" s="80"/>
      <c r="KV9" s="80"/>
      <c r="KW9" s="80"/>
      <c r="KX9" s="80"/>
      <c r="KY9" s="80"/>
      <c r="KZ9" s="80"/>
      <c r="LA9" s="80"/>
      <c r="LB9" s="80"/>
      <c r="LC9" s="80"/>
      <c r="LD9" s="80"/>
      <c r="LE9" s="80"/>
      <c r="LF9" s="80"/>
      <c r="LG9" s="80"/>
      <c r="LH9" s="80"/>
      <c r="LI9" s="80"/>
      <c r="LJ9" s="80"/>
      <c r="LK9" s="80"/>
      <c r="LL9" s="80"/>
      <c r="LM9" s="80"/>
      <c r="LN9" s="80"/>
      <c r="LO9" s="80"/>
      <c r="LP9" s="80"/>
      <c r="LQ9" s="80"/>
      <c r="LR9" s="80"/>
      <c r="LS9" s="80"/>
      <c r="LT9" s="80"/>
      <c r="LU9" s="80"/>
      <c r="LV9" s="80"/>
      <c r="LW9" s="80"/>
      <c r="LX9" s="80"/>
      <c r="LY9" s="80"/>
      <c r="LZ9" s="80"/>
      <c r="MA9" s="80"/>
      <c r="MB9" s="80"/>
      <c r="MC9" s="80"/>
      <c r="MD9" s="80"/>
      <c r="ME9" s="80"/>
      <c r="MF9" s="80"/>
      <c r="MG9" s="80"/>
      <c r="MH9" s="80"/>
      <c r="MI9" s="80"/>
      <c r="MJ9" s="80"/>
      <c r="MK9" s="80"/>
      <c r="ML9" s="80"/>
      <c r="MM9" s="80"/>
      <c r="MN9" s="80"/>
      <c r="MO9" s="80"/>
      <c r="MP9" s="80"/>
      <c r="MQ9" s="80"/>
      <c r="MR9" s="80"/>
      <c r="MS9" s="80"/>
      <c r="MT9" s="80"/>
      <c r="MU9" s="80"/>
      <c r="MV9" s="80"/>
      <c r="MW9" s="80"/>
      <c r="MX9" s="80"/>
      <c r="MY9" s="80"/>
      <c r="MZ9" s="80"/>
      <c r="NA9" s="80"/>
      <c r="NB9" s="80"/>
      <c r="NC9" s="80"/>
      <c r="ND9" s="80"/>
      <c r="NE9" s="80"/>
      <c r="NF9" s="80"/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0"/>
      <c r="NR9" s="80"/>
      <c r="NS9" s="80"/>
      <c r="NT9" s="80"/>
      <c r="NU9" s="80"/>
      <c r="NV9" s="80"/>
      <c r="NW9" s="80"/>
      <c r="NX9" s="80"/>
      <c r="NY9" s="80"/>
      <c r="NZ9" s="80"/>
      <c r="OA9" s="80"/>
      <c r="OB9" s="80"/>
      <c r="OC9" s="80"/>
      <c r="OD9" s="80"/>
      <c r="OE9" s="80"/>
      <c r="OF9" s="80"/>
      <c r="OG9" s="80"/>
      <c r="OH9" s="80"/>
      <c r="OI9" s="80"/>
      <c r="OJ9" s="80"/>
      <c r="OK9" s="80"/>
      <c r="OL9" s="80"/>
      <c r="OM9" s="80"/>
      <c r="ON9" s="80"/>
      <c r="OO9" s="80"/>
      <c r="OP9" s="80"/>
      <c r="OQ9" s="80"/>
      <c r="OR9" s="80"/>
      <c r="OS9" s="80"/>
      <c r="OT9" s="80"/>
      <c r="OU9" s="80"/>
      <c r="OV9" s="80"/>
      <c r="OW9" s="80"/>
      <c r="OX9" s="80"/>
      <c r="OY9" s="80"/>
      <c r="OZ9" s="80"/>
      <c r="PA9" s="80"/>
      <c r="PB9" s="80"/>
      <c r="PC9" s="80"/>
      <c r="PD9" s="80"/>
      <c r="PE9" s="80"/>
      <c r="PF9" s="80"/>
      <c r="PG9" s="80"/>
      <c r="PH9" s="80"/>
      <c r="PI9" s="80"/>
      <c r="PJ9" s="80"/>
      <c r="PK9" s="80"/>
      <c r="PL9" s="80"/>
      <c r="PM9" s="80"/>
      <c r="PN9" s="80"/>
      <c r="PO9" s="80"/>
      <c r="PP9" s="80"/>
      <c r="PQ9" s="80"/>
      <c r="PR9" s="80"/>
      <c r="PS9" s="80"/>
      <c r="PT9" s="80"/>
      <c r="PU9" s="80"/>
      <c r="PV9" s="80"/>
      <c r="PW9" s="80"/>
      <c r="PX9" s="80"/>
      <c r="PY9" s="80"/>
      <c r="PZ9" s="80"/>
      <c r="QA9" s="80"/>
      <c r="QB9" s="80"/>
      <c r="QC9" s="80"/>
      <c r="QD9" s="80"/>
      <c r="QE9" s="80"/>
      <c r="QF9" s="80"/>
      <c r="QG9" s="80"/>
      <c r="QH9" s="80"/>
      <c r="QI9" s="80"/>
      <c r="QJ9" s="80"/>
      <c r="QK9" s="80"/>
      <c r="QL9" s="80"/>
      <c r="QM9" s="80"/>
      <c r="QN9" s="80"/>
      <c r="QO9" s="80"/>
      <c r="QP9" s="80"/>
      <c r="QQ9" s="80"/>
      <c r="QR9" s="80"/>
      <c r="QS9" s="80"/>
      <c r="QT9" s="80"/>
      <c r="QU9" s="80"/>
      <c r="QV9" s="80"/>
      <c r="QW9" s="80"/>
      <c r="QX9" s="80"/>
      <c r="QY9" s="80"/>
      <c r="QZ9" s="80"/>
      <c r="RA9" s="80"/>
      <c r="RB9" s="80"/>
      <c r="RC9" s="80"/>
      <c r="RD9" s="80"/>
      <c r="RE9" s="80"/>
      <c r="RF9" s="80"/>
      <c r="RG9" s="80"/>
      <c r="RH9" s="80"/>
      <c r="RI9" s="80"/>
      <c r="RJ9" s="80"/>
      <c r="RK9" s="80"/>
      <c r="RL9" s="80"/>
      <c r="RM9" s="80"/>
      <c r="RN9" s="80"/>
      <c r="RO9" s="80"/>
      <c r="RP9" s="80"/>
      <c r="RQ9" s="80"/>
      <c r="RR9" s="80"/>
      <c r="RS9" s="80"/>
      <c r="RT9" s="80"/>
      <c r="RU9" s="80"/>
      <c r="RV9" s="80"/>
      <c r="RW9" s="80"/>
      <c r="RX9" s="80"/>
      <c r="RY9" s="80"/>
      <c r="RZ9" s="80"/>
      <c r="SA9" s="80"/>
      <c r="SB9" s="80"/>
      <c r="SC9" s="80"/>
      <c r="SD9" s="80"/>
      <c r="SE9" s="80"/>
      <c r="SF9" s="80"/>
      <c r="SG9" s="80"/>
      <c r="SH9" s="80"/>
      <c r="SI9" s="80"/>
      <c r="SJ9" s="80"/>
      <c r="SK9" s="80"/>
      <c r="SL9" s="80"/>
      <c r="SM9" s="80"/>
      <c r="SN9" s="80"/>
      <c r="SO9" s="80"/>
      <c r="SP9" s="80"/>
      <c r="SQ9" s="80"/>
      <c r="SR9" s="80"/>
      <c r="SS9" s="80"/>
      <c r="ST9" s="80"/>
      <c r="SU9" s="80"/>
      <c r="SV9" s="80"/>
      <c r="SW9" s="80"/>
      <c r="SX9" s="80"/>
      <c r="SY9" s="80"/>
      <c r="SZ9" s="80"/>
      <c r="TA9" s="80"/>
      <c r="TB9" s="80"/>
      <c r="TC9" s="80"/>
      <c r="TD9" s="80"/>
      <c r="TE9" s="80"/>
      <c r="TF9" s="80"/>
      <c r="TG9" s="80"/>
      <c r="TH9" s="80"/>
      <c r="TI9" s="80"/>
      <c r="TJ9" s="80"/>
      <c r="TK9" s="80"/>
      <c r="TL9" s="80"/>
      <c r="TM9" s="80"/>
      <c r="TN9" s="80"/>
      <c r="TO9" s="80"/>
      <c r="TP9" s="80"/>
      <c r="TQ9" s="80"/>
      <c r="TR9" s="80"/>
      <c r="TS9" s="80"/>
      <c r="TT9" s="80"/>
      <c r="TU9" s="80"/>
      <c r="TV9" s="80"/>
      <c r="TW9" s="80"/>
      <c r="TX9" s="80"/>
      <c r="TY9" s="80"/>
      <c r="TZ9" s="80"/>
      <c r="UA9" s="80"/>
      <c r="UB9" s="80"/>
      <c r="UC9" s="80"/>
      <c r="UD9" s="80"/>
      <c r="UE9" s="80"/>
      <c r="UF9" s="80"/>
      <c r="UG9" s="80"/>
      <c r="UH9" s="80"/>
      <c r="UI9" s="80"/>
      <c r="UJ9" s="80"/>
      <c r="UK9" s="80"/>
      <c r="UL9" s="80"/>
      <c r="UM9" s="80"/>
      <c r="UN9" s="80"/>
      <c r="UO9" s="80"/>
      <c r="UP9" s="80"/>
      <c r="UQ9" s="80"/>
      <c r="UR9" s="80"/>
      <c r="US9" s="80"/>
      <c r="UT9" s="80"/>
      <c r="UU9" s="80"/>
      <c r="UV9" s="80"/>
      <c r="UW9" s="80"/>
      <c r="UX9" s="80"/>
      <c r="UY9" s="80"/>
      <c r="UZ9" s="80"/>
      <c r="VA9" s="80"/>
      <c r="VB9" s="80"/>
      <c r="VC9" s="80"/>
      <c r="VD9" s="80"/>
      <c r="VE9" s="80"/>
      <c r="VF9" s="80"/>
      <c r="VG9" s="80"/>
      <c r="VH9" s="80"/>
      <c r="VI9" s="80"/>
      <c r="VJ9" s="80"/>
      <c r="VK9" s="80"/>
      <c r="VL9" s="80"/>
      <c r="VM9" s="80"/>
      <c r="VN9" s="80"/>
      <c r="VO9" s="80"/>
      <c r="VP9" s="80"/>
      <c r="VQ9" s="80"/>
      <c r="VR9" s="80"/>
      <c r="VS9" s="80"/>
      <c r="VT9" s="80"/>
      <c r="VU9" s="80"/>
      <c r="VV9" s="80"/>
      <c r="VW9" s="80"/>
      <c r="VX9" s="80"/>
      <c r="VY9" s="80"/>
      <c r="VZ9" s="80"/>
      <c r="WA9" s="80"/>
      <c r="WB9" s="80"/>
      <c r="WC9" s="80"/>
      <c r="WD9" s="80"/>
      <c r="WE9" s="80"/>
      <c r="WF9" s="80"/>
      <c r="WG9" s="80"/>
      <c r="WH9" s="80"/>
      <c r="WI9" s="80"/>
      <c r="WJ9" s="80"/>
      <c r="WK9" s="80"/>
      <c r="WL9" s="80"/>
      <c r="WM9" s="80"/>
      <c r="WN9" s="80"/>
      <c r="WO9" s="80"/>
      <c r="WP9" s="80"/>
      <c r="WQ9" s="80"/>
      <c r="WR9" s="80"/>
      <c r="WS9" s="80"/>
      <c r="WT9" s="80"/>
      <c r="WU9" s="80"/>
      <c r="WV9" s="80"/>
      <c r="WW9" s="80"/>
      <c r="WX9" s="80"/>
      <c r="WY9" s="80"/>
      <c r="WZ9" s="80"/>
      <c r="XA9" s="80"/>
      <c r="XB9" s="80"/>
      <c r="XC9" s="80"/>
      <c r="XD9" s="80"/>
      <c r="XE9" s="80"/>
      <c r="XF9" s="80"/>
      <c r="XG9" s="80"/>
      <c r="XH9" s="80"/>
      <c r="XI9" s="80"/>
      <c r="XJ9" s="80"/>
      <c r="XK9" s="80"/>
      <c r="XL9" s="80"/>
      <c r="XM9" s="80"/>
      <c r="XN9" s="80"/>
      <c r="XO9" s="80"/>
      <c r="XP9" s="80"/>
      <c r="XQ9" s="80"/>
      <c r="XR9" s="80"/>
      <c r="XS9" s="80"/>
      <c r="XT9" s="80"/>
      <c r="XU9" s="80"/>
      <c r="XV9" s="80"/>
      <c r="XW9" s="80"/>
      <c r="XX9" s="80"/>
      <c r="XY9" s="80"/>
      <c r="XZ9" s="80"/>
      <c r="YA9" s="80"/>
      <c r="YB9" s="80"/>
      <c r="YC9" s="80"/>
      <c r="YD9" s="80"/>
      <c r="YE9" s="80"/>
      <c r="YF9" s="80"/>
      <c r="YG9" s="80"/>
      <c r="YH9" s="80"/>
      <c r="YI9" s="80"/>
      <c r="YJ9" s="80"/>
      <c r="YK9" s="80"/>
      <c r="YL9" s="80"/>
      <c r="YM9" s="80"/>
      <c r="YN9" s="80"/>
      <c r="YO9" s="80"/>
      <c r="YP9" s="80"/>
      <c r="YQ9" s="80"/>
      <c r="YR9" s="80"/>
      <c r="YS9" s="80"/>
      <c r="YT9" s="80"/>
      <c r="YU9" s="80"/>
      <c r="YV9" s="80"/>
      <c r="YW9" s="80"/>
      <c r="YX9" s="80"/>
      <c r="YY9" s="80"/>
      <c r="YZ9" s="80"/>
      <c r="ZA9" s="80"/>
      <c r="ZB9" s="80"/>
      <c r="ZC9" s="80"/>
      <c r="ZD9" s="80"/>
      <c r="ZE9" s="80"/>
      <c r="ZF9" s="80"/>
      <c r="ZG9" s="80"/>
      <c r="ZH9" s="80"/>
      <c r="ZI9" s="80"/>
      <c r="ZJ9" s="80"/>
      <c r="ZK9" s="80"/>
      <c r="ZL9" s="80"/>
      <c r="ZM9" s="80"/>
      <c r="ZN9" s="80"/>
      <c r="ZO9" s="80"/>
      <c r="ZP9" s="80"/>
      <c r="ZQ9" s="80"/>
      <c r="ZR9" s="80"/>
      <c r="ZS9" s="80"/>
      <c r="ZT9" s="80"/>
      <c r="ZU9" s="80"/>
      <c r="ZV9" s="80"/>
      <c r="ZW9" s="80"/>
      <c r="ZX9" s="80"/>
      <c r="ZY9" s="80"/>
      <c r="ZZ9" s="80"/>
      <c r="AAA9" s="80"/>
      <c r="AAB9" s="80"/>
      <c r="AAC9" s="80"/>
      <c r="AAD9" s="80"/>
      <c r="AAE9" s="80"/>
      <c r="AAF9" s="80"/>
      <c r="AAG9" s="80"/>
      <c r="AAH9" s="80"/>
      <c r="AAI9" s="80"/>
      <c r="AAJ9" s="80"/>
      <c r="AAK9" s="80"/>
      <c r="AAL9" s="80"/>
      <c r="AAM9" s="80"/>
      <c r="AAN9" s="80"/>
      <c r="AAO9" s="80"/>
      <c r="AAP9" s="80"/>
      <c r="AAQ9" s="80"/>
      <c r="AAR9" s="80"/>
      <c r="AAS9" s="80"/>
      <c r="AAT9" s="80"/>
      <c r="AAU9" s="80"/>
      <c r="AAV9" s="80"/>
      <c r="AAW9" s="80"/>
      <c r="AAX9" s="80"/>
      <c r="AAY9" s="80"/>
      <c r="AAZ9" s="80"/>
      <c r="ABA9" s="80"/>
      <c r="ABB9" s="80"/>
      <c r="ABC9" s="80"/>
      <c r="ABD9" s="80"/>
      <c r="ABE9" s="80"/>
      <c r="ABF9" s="80"/>
      <c r="ABG9" s="80"/>
      <c r="ABH9" s="80"/>
      <c r="ABI9" s="80"/>
      <c r="ABJ9" s="80"/>
      <c r="ABK9" s="80"/>
      <c r="ABL9" s="80"/>
      <c r="ABM9" s="80"/>
      <c r="ABN9" s="80"/>
      <c r="ABO9" s="80"/>
      <c r="ABP9" s="80"/>
      <c r="ABQ9" s="80"/>
      <c r="ABR9" s="80"/>
      <c r="ABS9" s="80"/>
      <c r="ABT9" s="80"/>
      <c r="ABU9" s="80"/>
      <c r="ABV9" s="80"/>
      <c r="ABW9" s="80"/>
      <c r="ABX9" s="80"/>
      <c r="ABY9" s="80"/>
      <c r="ABZ9" s="80"/>
      <c r="ACA9" s="80"/>
      <c r="ACB9" s="80"/>
      <c r="ACC9" s="80"/>
      <c r="ACD9" s="80"/>
      <c r="ACE9" s="80"/>
      <c r="ACF9" s="80"/>
      <c r="ACG9" s="80"/>
      <c r="ACH9" s="80"/>
      <c r="ACI9" s="80"/>
      <c r="ACJ9" s="80"/>
      <c r="ACK9" s="80"/>
      <c r="ACL9" s="80"/>
      <c r="ACM9" s="80"/>
      <c r="ACN9" s="80"/>
      <c r="ACO9" s="80"/>
      <c r="ACP9" s="80"/>
      <c r="ACQ9" s="80"/>
      <c r="ACR9" s="80"/>
      <c r="ACS9" s="80"/>
      <c r="ACT9" s="80"/>
      <c r="ACU9" s="80"/>
      <c r="ACV9" s="80"/>
      <c r="ACW9" s="80"/>
      <c r="ACX9" s="80"/>
      <c r="ACY9" s="80"/>
      <c r="ACZ9" s="80"/>
      <c r="ADA9" s="80"/>
      <c r="ADB9" s="80"/>
      <c r="ADC9" s="80"/>
      <c r="ADD9" s="80"/>
      <c r="ADE9" s="80"/>
      <c r="ADF9" s="80"/>
      <c r="ADG9" s="80"/>
      <c r="ADH9" s="80"/>
      <c r="ADI9" s="80"/>
      <c r="ADJ9" s="80"/>
      <c r="ADK9" s="80"/>
      <c r="ADL9" s="80"/>
      <c r="ADM9" s="80"/>
      <c r="ADN9" s="80"/>
      <c r="ADO9" s="80"/>
      <c r="ADP9" s="80"/>
      <c r="ADQ9" s="80"/>
      <c r="ADR9" s="80"/>
      <c r="ADS9" s="80"/>
      <c r="ADT9" s="80"/>
      <c r="ADU9" s="80"/>
      <c r="ADV9" s="80"/>
      <c r="ADW9" s="80"/>
      <c r="ADX9" s="80"/>
      <c r="ADY9" s="80"/>
      <c r="ADZ9" s="80"/>
      <c r="AEA9" s="80"/>
      <c r="AEB9" s="80"/>
      <c r="AEC9" s="80"/>
      <c r="AED9" s="80"/>
      <c r="AEE9" s="80"/>
      <c r="AEF9" s="80"/>
      <c r="AEG9" s="80"/>
      <c r="AEH9" s="80"/>
      <c r="AEI9" s="80"/>
      <c r="AEJ9" s="80"/>
      <c r="AEK9" s="80"/>
      <c r="AEL9" s="80"/>
      <c r="AEM9" s="80"/>
      <c r="AEN9" s="80"/>
      <c r="AEO9" s="80"/>
      <c r="AEP9" s="80"/>
      <c r="AEQ9" s="80"/>
      <c r="AER9" s="80"/>
      <c r="AES9" s="80"/>
      <c r="AET9" s="80"/>
      <c r="AEU9" s="80"/>
      <c r="AEV9" s="80"/>
      <c r="AEW9" s="80"/>
      <c r="AEX9" s="80"/>
      <c r="AEY9" s="80"/>
      <c r="AEZ9" s="80"/>
      <c r="AFA9" s="80"/>
      <c r="AFB9" s="80"/>
      <c r="AFC9" s="80"/>
      <c r="AFD9" s="80"/>
      <c r="AFE9" s="80"/>
      <c r="AFF9" s="80"/>
      <c r="AFG9" s="80"/>
      <c r="AFH9" s="80"/>
      <c r="AFI9" s="80"/>
      <c r="AFJ9" s="80"/>
      <c r="AFK9" s="80"/>
      <c r="AFL9" s="80"/>
      <c r="AFM9" s="80"/>
      <c r="AFN9" s="80"/>
      <c r="AFO9" s="80"/>
      <c r="AFP9" s="80"/>
      <c r="AFQ9" s="80"/>
      <c r="AFR9" s="80"/>
      <c r="AFS9" s="80"/>
      <c r="AFT9" s="80"/>
      <c r="AFU9" s="80"/>
      <c r="AFV9" s="80"/>
      <c r="AFW9" s="80"/>
      <c r="AFX9" s="80"/>
      <c r="AFY9" s="80"/>
      <c r="AFZ9" s="80"/>
      <c r="AGA9" s="80"/>
      <c r="AGB9" s="80"/>
    </row>
    <row r="10" spans="1:860" s="90" customFormat="1" ht="27.6">
      <c r="A10" s="87" t="s">
        <v>413</v>
      </c>
      <c r="B10" s="88" t="s">
        <v>90</v>
      </c>
      <c r="C10" s="72">
        <f t="shared" si="3"/>
        <v>25335105.733294901</v>
      </c>
      <c r="D10" s="89">
        <f t="shared" si="7"/>
        <v>25335105.733294901</v>
      </c>
      <c r="E10" s="89">
        <f>SUMIF('067'!D:D,'HF-HC'!A:A,'067'!C:C)</f>
        <v>25335105.733294901</v>
      </c>
      <c r="F10" s="122"/>
      <c r="G10" s="127"/>
      <c r="H10" s="74">
        <f t="shared" si="4"/>
        <v>9473617</v>
      </c>
      <c r="I10" s="89">
        <v>2847675.6426854944</v>
      </c>
      <c r="J10" s="89"/>
      <c r="K10" s="89">
        <v>6625941.3573145056</v>
      </c>
      <c r="L10" s="74">
        <f t="shared" si="6"/>
        <v>23162062</v>
      </c>
      <c r="M10" s="89">
        <f>'ООУ население'!D13</f>
        <v>23162062</v>
      </c>
      <c r="N10" s="89"/>
      <c r="O10" s="74"/>
      <c r="P10" s="89"/>
      <c r="Q10" s="89"/>
      <c r="R10" s="74"/>
      <c r="S10" s="72">
        <f t="shared" si="5"/>
        <v>57970784.733294904</v>
      </c>
      <c r="T10" s="146"/>
      <c r="U10" s="58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0"/>
      <c r="LZ10" s="80"/>
      <c r="MA10" s="80"/>
      <c r="MB10" s="80"/>
      <c r="MC10" s="80"/>
      <c r="MD10" s="80"/>
      <c r="ME10" s="80"/>
      <c r="MF10" s="80"/>
      <c r="MG10" s="80"/>
      <c r="MH10" s="80"/>
      <c r="MI10" s="80"/>
      <c r="MJ10" s="80"/>
      <c r="MK10" s="80"/>
      <c r="ML10" s="80"/>
      <c r="MM10" s="80"/>
      <c r="MN10" s="80"/>
      <c r="MO10" s="80"/>
      <c r="MP10" s="80"/>
      <c r="MQ10" s="80"/>
      <c r="MR10" s="80"/>
      <c r="MS10" s="80"/>
      <c r="MT10" s="80"/>
      <c r="MU10" s="80"/>
      <c r="MV10" s="80"/>
      <c r="MW10" s="80"/>
      <c r="MX10" s="80"/>
      <c r="MY10" s="80"/>
      <c r="MZ10" s="80"/>
      <c r="NA10" s="80"/>
      <c r="NB10" s="80"/>
      <c r="NC10" s="80"/>
      <c r="ND10" s="80"/>
      <c r="NE10" s="80"/>
      <c r="NF10" s="80"/>
      <c r="NG10" s="80"/>
      <c r="NH10" s="80"/>
      <c r="NI10" s="80"/>
      <c r="NJ10" s="80"/>
      <c r="NK10" s="80"/>
      <c r="NL10" s="80"/>
      <c r="NM10" s="80"/>
      <c r="NN10" s="80"/>
      <c r="NO10" s="80"/>
      <c r="NP10" s="80"/>
      <c r="NQ10" s="80"/>
      <c r="NR10" s="80"/>
      <c r="NS10" s="80"/>
      <c r="NT10" s="80"/>
      <c r="NU10" s="80"/>
      <c r="NV10" s="80"/>
      <c r="NW10" s="80"/>
      <c r="NX10" s="80"/>
      <c r="NY10" s="80"/>
      <c r="NZ10" s="80"/>
      <c r="OA10" s="80"/>
      <c r="OB10" s="80"/>
      <c r="OC10" s="80"/>
      <c r="OD10" s="80"/>
      <c r="OE10" s="80"/>
      <c r="OF10" s="80"/>
      <c r="OG10" s="80"/>
      <c r="OH10" s="80"/>
      <c r="OI10" s="80"/>
      <c r="OJ10" s="80"/>
      <c r="OK10" s="80"/>
      <c r="OL10" s="80"/>
      <c r="OM10" s="80"/>
      <c r="ON10" s="80"/>
      <c r="OO10" s="80"/>
      <c r="OP10" s="80"/>
      <c r="OQ10" s="80"/>
      <c r="OR10" s="80"/>
      <c r="OS10" s="80"/>
      <c r="OT10" s="80"/>
      <c r="OU10" s="80"/>
      <c r="OV10" s="80"/>
      <c r="OW10" s="80"/>
      <c r="OX10" s="80"/>
      <c r="OY10" s="80"/>
      <c r="OZ10" s="80"/>
      <c r="PA10" s="80"/>
      <c r="PB10" s="80"/>
      <c r="PC10" s="80"/>
      <c r="PD10" s="80"/>
      <c r="PE10" s="80"/>
      <c r="PF10" s="80"/>
      <c r="PG10" s="80"/>
      <c r="PH10" s="80"/>
      <c r="PI10" s="80"/>
      <c r="PJ10" s="80"/>
      <c r="PK10" s="80"/>
      <c r="PL10" s="80"/>
      <c r="PM10" s="80"/>
      <c r="PN10" s="80"/>
      <c r="PO10" s="80"/>
      <c r="PP10" s="80"/>
      <c r="PQ10" s="80"/>
      <c r="PR10" s="80"/>
      <c r="PS10" s="80"/>
      <c r="PT10" s="80"/>
      <c r="PU10" s="80"/>
      <c r="PV10" s="80"/>
      <c r="PW10" s="80"/>
      <c r="PX10" s="80"/>
      <c r="PY10" s="80"/>
      <c r="PZ10" s="80"/>
      <c r="QA10" s="80"/>
      <c r="QB10" s="80"/>
      <c r="QC10" s="80"/>
      <c r="QD10" s="80"/>
      <c r="QE10" s="80"/>
      <c r="QF10" s="80"/>
      <c r="QG10" s="80"/>
      <c r="QH10" s="80"/>
      <c r="QI10" s="80"/>
      <c r="QJ10" s="80"/>
      <c r="QK10" s="80"/>
      <c r="QL10" s="80"/>
      <c r="QM10" s="80"/>
      <c r="QN10" s="80"/>
      <c r="QO10" s="80"/>
      <c r="QP10" s="80"/>
      <c r="QQ10" s="80"/>
      <c r="QR10" s="80"/>
      <c r="QS10" s="80"/>
      <c r="QT10" s="80"/>
      <c r="QU10" s="80"/>
      <c r="QV10" s="80"/>
      <c r="QW10" s="80"/>
      <c r="QX10" s="80"/>
      <c r="QY10" s="80"/>
      <c r="QZ10" s="80"/>
      <c r="RA10" s="80"/>
      <c r="RB10" s="80"/>
      <c r="RC10" s="80"/>
      <c r="RD10" s="80"/>
      <c r="RE10" s="80"/>
      <c r="RF10" s="80"/>
      <c r="RG10" s="80"/>
      <c r="RH10" s="80"/>
      <c r="RI10" s="80"/>
      <c r="RJ10" s="80"/>
      <c r="RK10" s="80"/>
      <c r="RL10" s="80"/>
      <c r="RM10" s="80"/>
      <c r="RN10" s="80"/>
      <c r="RO10" s="80"/>
      <c r="RP10" s="80"/>
      <c r="RQ10" s="80"/>
      <c r="RR10" s="80"/>
      <c r="RS10" s="80"/>
      <c r="RT10" s="80"/>
      <c r="RU10" s="80"/>
      <c r="RV10" s="80"/>
      <c r="RW10" s="80"/>
      <c r="RX10" s="80"/>
      <c r="RY10" s="80"/>
      <c r="RZ10" s="80"/>
      <c r="SA10" s="80"/>
      <c r="SB10" s="80"/>
      <c r="SC10" s="80"/>
      <c r="SD10" s="80"/>
      <c r="SE10" s="80"/>
      <c r="SF10" s="80"/>
      <c r="SG10" s="80"/>
      <c r="SH10" s="80"/>
      <c r="SI10" s="80"/>
      <c r="SJ10" s="80"/>
      <c r="SK10" s="80"/>
      <c r="SL10" s="80"/>
      <c r="SM10" s="80"/>
      <c r="SN10" s="80"/>
      <c r="SO10" s="80"/>
      <c r="SP10" s="80"/>
      <c r="SQ10" s="80"/>
      <c r="SR10" s="80"/>
      <c r="SS10" s="80"/>
      <c r="ST10" s="80"/>
      <c r="SU10" s="80"/>
      <c r="SV10" s="80"/>
      <c r="SW10" s="80"/>
      <c r="SX10" s="80"/>
      <c r="SY10" s="80"/>
      <c r="SZ10" s="80"/>
      <c r="TA10" s="80"/>
      <c r="TB10" s="80"/>
      <c r="TC10" s="80"/>
      <c r="TD10" s="80"/>
      <c r="TE10" s="80"/>
      <c r="TF10" s="80"/>
      <c r="TG10" s="80"/>
      <c r="TH10" s="80"/>
      <c r="TI10" s="80"/>
      <c r="TJ10" s="80"/>
      <c r="TK10" s="80"/>
      <c r="TL10" s="80"/>
      <c r="TM10" s="80"/>
      <c r="TN10" s="80"/>
      <c r="TO10" s="80"/>
      <c r="TP10" s="80"/>
      <c r="TQ10" s="80"/>
      <c r="TR10" s="80"/>
      <c r="TS10" s="80"/>
      <c r="TT10" s="80"/>
      <c r="TU10" s="80"/>
      <c r="TV10" s="80"/>
      <c r="TW10" s="80"/>
      <c r="TX10" s="80"/>
      <c r="TY10" s="80"/>
      <c r="TZ10" s="80"/>
      <c r="UA10" s="80"/>
      <c r="UB10" s="80"/>
      <c r="UC10" s="80"/>
      <c r="UD10" s="80"/>
      <c r="UE10" s="80"/>
      <c r="UF10" s="80"/>
      <c r="UG10" s="80"/>
      <c r="UH10" s="80"/>
      <c r="UI10" s="80"/>
      <c r="UJ10" s="80"/>
      <c r="UK10" s="80"/>
      <c r="UL10" s="80"/>
      <c r="UM10" s="80"/>
      <c r="UN10" s="80"/>
      <c r="UO10" s="80"/>
      <c r="UP10" s="80"/>
      <c r="UQ10" s="80"/>
      <c r="UR10" s="80"/>
      <c r="US10" s="80"/>
      <c r="UT10" s="80"/>
      <c r="UU10" s="80"/>
      <c r="UV10" s="80"/>
      <c r="UW10" s="80"/>
      <c r="UX10" s="80"/>
      <c r="UY10" s="80"/>
      <c r="UZ10" s="80"/>
      <c r="VA10" s="80"/>
      <c r="VB10" s="80"/>
      <c r="VC10" s="80"/>
      <c r="VD10" s="80"/>
      <c r="VE10" s="80"/>
      <c r="VF10" s="80"/>
      <c r="VG10" s="80"/>
      <c r="VH10" s="80"/>
      <c r="VI10" s="80"/>
      <c r="VJ10" s="80"/>
      <c r="VK10" s="80"/>
      <c r="VL10" s="80"/>
      <c r="VM10" s="80"/>
      <c r="VN10" s="80"/>
      <c r="VO10" s="80"/>
      <c r="VP10" s="80"/>
      <c r="VQ10" s="80"/>
      <c r="VR10" s="80"/>
      <c r="VS10" s="80"/>
      <c r="VT10" s="80"/>
      <c r="VU10" s="80"/>
      <c r="VV10" s="80"/>
      <c r="VW10" s="80"/>
      <c r="VX10" s="80"/>
      <c r="VY10" s="80"/>
      <c r="VZ10" s="80"/>
      <c r="WA10" s="80"/>
      <c r="WB10" s="80"/>
      <c r="WC10" s="80"/>
      <c r="WD10" s="80"/>
      <c r="WE10" s="80"/>
      <c r="WF10" s="80"/>
      <c r="WG10" s="80"/>
      <c r="WH10" s="80"/>
      <c r="WI10" s="80"/>
      <c r="WJ10" s="80"/>
      <c r="WK10" s="80"/>
      <c r="WL10" s="80"/>
      <c r="WM10" s="80"/>
      <c r="WN10" s="80"/>
      <c r="WO10" s="80"/>
      <c r="WP10" s="80"/>
      <c r="WQ10" s="80"/>
      <c r="WR10" s="80"/>
      <c r="WS10" s="80"/>
      <c r="WT10" s="80"/>
      <c r="WU10" s="80"/>
      <c r="WV10" s="80"/>
      <c r="WW10" s="80"/>
      <c r="WX10" s="80"/>
      <c r="WY10" s="80"/>
      <c r="WZ10" s="80"/>
      <c r="XA10" s="80"/>
      <c r="XB10" s="80"/>
      <c r="XC10" s="80"/>
      <c r="XD10" s="80"/>
      <c r="XE10" s="80"/>
      <c r="XF10" s="80"/>
      <c r="XG10" s="80"/>
      <c r="XH10" s="80"/>
      <c r="XI10" s="80"/>
      <c r="XJ10" s="80"/>
      <c r="XK10" s="80"/>
      <c r="XL10" s="80"/>
      <c r="XM10" s="80"/>
      <c r="XN10" s="80"/>
      <c r="XO10" s="80"/>
      <c r="XP10" s="80"/>
      <c r="XQ10" s="80"/>
      <c r="XR10" s="80"/>
      <c r="XS10" s="80"/>
      <c r="XT10" s="80"/>
      <c r="XU10" s="80"/>
      <c r="XV10" s="80"/>
      <c r="XW10" s="80"/>
      <c r="XX10" s="80"/>
      <c r="XY10" s="80"/>
      <c r="XZ10" s="80"/>
      <c r="YA10" s="80"/>
      <c r="YB10" s="80"/>
      <c r="YC10" s="80"/>
      <c r="YD10" s="80"/>
      <c r="YE10" s="80"/>
      <c r="YF10" s="80"/>
      <c r="YG10" s="80"/>
      <c r="YH10" s="80"/>
      <c r="YI10" s="80"/>
      <c r="YJ10" s="80"/>
      <c r="YK10" s="80"/>
      <c r="YL10" s="80"/>
      <c r="YM10" s="80"/>
      <c r="YN10" s="80"/>
      <c r="YO10" s="80"/>
      <c r="YP10" s="80"/>
      <c r="YQ10" s="80"/>
      <c r="YR10" s="80"/>
      <c r="YS10" s="80"/>
      <c r="YT10" s="80"/>
      <c r="YU10" s="80"/>
      <c r="YV10" s="80"/>
      <c r="YW10" s="80"/>
      <c r="YX10" s="80"/>
      <c r="YY10" s="80"/>
      <c r="YZ10" s="80"/>
      <c r="ZA10" s="80"/>
      <c r="ZB10" s="80"/>
      <c r="ZC10" s="80"/>
      <c r="ZD10" s="80"/>
      <c r="ZE10" s="80"/>
      <c r="ZF10" s="80"/>
      <c r="ZG10" s="80"/>
      <c r="ZH10" s="80"/>
      <c r="ZI10" s="80"/>
      <c r="ZJ10" s="80"/>
      <c r="ZK10" s="80"/>
      <c r="ZL10" s="80"/>
      <c r="ZM10" s="80"/>
      <c r="ZN10" s="80"/>
      <c r="ZO10" s="80"/>
      <c r="ZP10" s="80"/>
      <c r="ZQ10" s="80"/>
      <c r="ZR10" s="80"/>
      <c r="ZS10" s="80"/>
      <c r="ZT10" s="80"/>
      <c r="ZU10" s="80"/>
      <c r="ZV10" s="80"/>
      <c r="ZW10" s="80"/>
      <c r="ZX10" s="80"/>
      <c r="ZY10" s="80"/>
      <c r="ZZ10" s="80"/>
      <c r="AAA10" s="80"/>
      <c r="AAB10" s="80"/>
      <c r="AAC10" s="80"/>
      <c r="AAD10" s="80"/>
      <c r="AAE10" s="80"/>
      <c r="AAF10" s="80"/>
      <c r="AAG10" s="80"/>
      <c r="AAH10" s="80"/>
      <c r="AAI10" s="80"/>
      <c r="AAJ10" s="80"/>
      <c r="AAK10" s="80"/>
      <c r="AAL10" s="80"/>
      <c r="AAM10" s="80"/>
      <c r="AAN10" s="80"/>
      <c r="AAO10" s="80"/>
      <c r="AAP10" s="80"/>
      <c r="AAQ10" s="80"/>
      <c r="AAR10" s="80"/>
      <c r="AAS10" s="80"/>
      <c r="AAT10" s="80"/>
      <c r="AAU10" s="80"/>
      <c r="AAV10" s="80"/>
      <c r="AAW10" s="80"/>
      <c r="AAX10" s="80"/>
      <c r="AAY10" s="80"/>
      <c r="AAZ10" s="80"/>
      <c r="ABA10" s="80"/>
      <c r="ABB10" s="80"/>
      <c r="ABC10" s="80"/>
      <c r="ABD10" s="80"/>
      <c r="ABE10" s="80"/>
      <c r="ABF10" s="80"/>
      <c r="ABG10" s="80"/>
      <c r="ABH10" s="80"/>
      <c r="ABI10" s="80"/>
      <c r="ABJ10" s="80"/>
      <c r="ABK10" s="80"/>
      <c r="ABL10" s="80"/>
      <c r="ABM10" s="80"/>
      <c r="ABN10" s="80"/>
      <c r="ABO10" s="80"/>
      <c r="ABP10" s="80"/>
      <c r="ABQ10" s="80"/>
      <c r="ABR10" s="80"/>
      <c r="ABS10" s="80"/>
      <c r="ABT10" s="80"/>
      <c r="ABU10" s="80"/>
      <c r="ABV10" s="80"/>
      <c r="ABW10" s="80"/>
      <c r="ABX10" s="80"/>
      <c r="ABY10" s="80"/>
      <c r="ABZ10" s="80"/>
      <c r="ACA10" s="80"/>
      <c r="ACB10" s="80"/>
      <c r="ACC10" s="80"/>
      <c r="ACD10" s="80"/>
      <c r="ACE10" s="80"/>
      <c r="ACF10" s="80"/>
      <c r="ACG10" s="80"/>
      <c r="ACH10" s="80"/>
      <c r="ACI10" s="80"/>
      <c r="ACJ10" s="80"/>
      <c r="ACK10" s="80"/>
      <c r="ACL10" s="80"/>
      <c r="ACM10" s="80"/>
      <c r="ACN10" s="80"/>
      <c r="ACO10" s="80"/>
      <c r="ACP10" s="80"/>
      <c r="ACQ10" s="80"/>
      <c r="ACR10" s="80"/>
      <c r="ACS10" s="80"/>
      <c r="ACT10" s="80"/>
      <c r="ACU10" s="80"/>
      <c r="ACV10" s="80"/>
      <c r="ACW10" s="80"/>
      <c r="ACX10" s="80"/>
      <c r="ACY10" s="80"/>
      <c r="ACZ10" s="80"/>
      <c r="ADA10" s="80"/>
      <c r="ADB10" s="80"/>
      <c r="ADC10" s="80"/>
      <c r="ADD10" s="80"/>
      <c r="ADE10" s="80"/>
      <c r="ADF10" s="80"/>
      <c r="ADG10" s="80"/>
      <c r="ADH10" s="80"/>
      <c r="ADI10" s="80"/>
      <c r="ADJ10" s="80"/>
      <c r="ADK10" s="80"/>
      <c r="ADL10" s="80"/>
      <c r="ADM10" s="80"/>
      <c r="ADN10" s="80"/>
      <c r="ADO10" s="80"/>
      <c r="ADP10" s="80"/>
      <c r="ADQ10" s="80"/>
      <c r="ADR10" s="80"/>
      <c r="ADS10" s="80"/>
      <c r="ADT10" s="80"/>
      <c r="ADU10" s="80"/>
      <c r="ADV10" s="80"/>
      <c r="ADW10" s="80"/>
      <c r="ADX10" s="80"/>
      <c r="ADY10" s="80"/>
      <c r="ADZ10" s="80"/>
      <c r="AEA10" s="80"/>
      <c r="AEB10" s="80"/>
      <c r="AEC10" s="80"/>
      <c r="AED10" s="80"/>
      <c r="AEE10" s="80"/>
      <c r="AEF10" s="80"/>
      <c r="AEG10" s="80"/>
      <c r="AEH10" s="80"/>
      <c r="AEI10" s="80"/>
      <c r="AEJ10" s="80"/>
      <c r="AEK10" s="80"/>
      <c r="AEL10" s="80"/>
      <c r="AEM10" s="80"/>
      <c r="AEN10" s="80"/>
      <c r="AEO10" s="80"/>
      <c r="AEP10" s="80"/>
      <c r="AEQ10" s="80"/>
      <c r="AER10" s="80"/>
      <c r="AES10" s="80"/>
      <c r="AET10" s="80"/>
      <c r="AEU10" s="80"/>
      <c r="AEV10" s="80"/>
      <c r="AEW10" s="80"/>
      <c r="AEX10" s="80"/>
      <c r="AEY10" s="80"/>
      <c r="AEZ10" s="80"/>
      <c r="AFA10" s="80"/>
      <c r="AFB10" s="80"/>
      <c r="AFC10" s="80"/>
      <c r="AFD10" s="80"/>
      <c r="AFE10" s="80"/>
      <c r="AFF10" s="80"/>
      <c r="AFG10" s="80"/>
      <c r="AFH10" s="80"/>
      <c r="AFI10" s="80"/>
      <c r="AFJ10" s="80"/>
      <c r="AFK10" s="80"/>
      <c r="AFL10" s="80"/>
      <c r="AFM10" s="80"/>
      <c r="AFN10" s="80"/>
      <c r="AFO10" s="80"/>
      <c r="AFP10" s="80"/>
      <c r="AFQ10" s="80"/>
      <c r="AFR10" s="80"/>
      <c r="AFS10" s="80"/>
      <c r="AFT10" s="80"/>
      <c r="AFU10" s="80"/>
      <c r="AFV10" s="80"/>
      <c r="AFW10" s="80"/>
      <c r="AFX10" s="80"/>
      <c r="AFY10" s="80"/>
      <c r="AFZ10" s="80"/>
      <c r="AGA10" s="80"/>
      <c r="AGB10" s="80"/>
    </row>
    <row r="11" spans="1:860" s="90" customFormat="1" ht="41.4">
      <c r="A11" s="91" t="s">
        <v>417</v>
      </c>
      <c r="B11" s="92" t="s">
        <v>92</v>
      </c>
      <c r="C11" s="72">
        <f t="shared" si="3"/>
        <v>23971196.3050506</v>
      </c>
      <c r="D11" s="89">
        <f>E11+F11</f>
        <v>23971196.3050506</v>
      </c>
      <c r="E11" s="89">
        <f>SUMIF('067'!D:D,'HF-HC'!A:A,'067'!C:C)</f>
        <v>22824452.4850506</v>
      </c>
      <c r="F11" s="122">
        <f>'039'!E14+'039'!E16+'039'!E19+'039'!E24+'039'!C24</f>
        <v>1146743.82</v>
      </c>
      <c r="G11" s="127"/>
      <c r="H11" s="74">
        <f t="shared" si="4"/>
        <v>42739713</v>
      </c>
      <c r="I11" s="89">
        <v>12847135.332309568</v>
      </c>
      <c r="J11" s="89"/>
      <c r="K11" s="89">
        <v>29892577.667690434</v>
      </c>
      <c r="L11" s="74">
        <f t="shared" si="6"/>
        <v>98457681.200000003</v>
      </c>
      <c r="M11" s="89">
        <f>'ООУ население'!D15+ОДХ!B40</f>
        <v>98457681.200000003</v>
      </c>
      <c r="N11" s="89"/>
      <c r="O11" s="74"/>
      <c r="P11" s="89"/>
      <c r="Q11" s="89"/>
      <c r="R11" s="74"/>
      <c r="S11" s="72">
        <f t="shared" si="5"/>
        <v>165168590.5050506</v>
      </c>
      <c r="T11" s="146"/>
      <c r="U11" s="58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  <c r="IW11" s="80"/>
      <c r="IX11" s="80"/>
      <c r="IY11" s="80"/>
      <c r="IZ11" s="80"/>
      <c r="JA11" s="80"/>
      <c r="JB11" s="80"/>
      <c r="JC11" s="80"/>
      <c r="JD11" s="80"/>
      <c r="JE11" s="80"/>
      <c r="JF11" s="80"/>
      <c r="JG11" s="80"/>
      <c r="JH11" s="80"/>
      <c r="JI11" s="80"/>
      <c r="JJ11" s="80"/>
      <c r="JK11" s="80"/>
      <c r="JL11" s="80"/>
      <c r="JM11" s="80"/>
      <c r="JN11" s="80"/>
      <c r="JO11" s="80"/>
      <c r="JP11" s="80"/>
      <c r="JQ11" s="80"/>
      <c r="JR11" s="80"/>
      <c r="JS11" s="80"/>
      <c r="JT11" s="80"/>
      <c r="JU11" s="80"/>
      <c r="JV11" s="80"/>
      <c r="JW11" s="80"/>
      <c r="JX11" s="80"/>
      <c r="JY11" s="80"/>
      <c r="JZ11" s="80"/>
      <c r="KA11" s="80"/>
      <c r="KB11" s="80"/>
      <c r="KC11" s="80"/>
      <c r="KD11" s="80"/>
      <c r="KE11" s="80"/>
      <c r="KF11" s="80"/>
      <c r="KG11" s="80"/>
      <c r="KH11" s="80"/>
      <c r="KI11" s="80"/>
      <c r="KJ11" s="80"/>
      <c r="KK11" s="80"/>
      <c r="KL11" s="80"/>
      <c r="KM11" s="80"/>
      <c r="KN11" s="80"/>
      <c r="KO11" s="80"/>
      <c r="KP11" s="80"/>
      <c r="KQ11" s="80"/>
      <c r="KR11" s="80"/>
      <c r="KS11" s="80"/>
      <c r="KT11" s="80"/>
      <c r="KU11" s="80"/>
      <c r="KV11" s="80"/>
      <c r="KW11" s="80"/>
      <c r="KX11" s="80"/>
      <c r="KY11" s="80"/>
      <c r="KZ11" s="80"/>
      <c r="LA11" s="80"/>
      <c r="LB11" s="80"/>
      <c r="LC11" s="80"/>
      <c r="LD11" s="80"/>
      <c r="LE11" s="80"/>
      <c r="LF11" s="80"/>
      <c r="LG11" s="80"/>
      <c r="LH11" s="80"/>
      <c r="LI11" s="80"/>
      <c r="LJ11" s="80"/>
      <c r="LK11" s="80"/>
      <c r="LL11" s="80"/>
      <c r="LM11" s="80"/>
      <c r="LN11" s="80"/>
      <c r="LO11" s="80"/>
      <c r="LP11" s="80"/>
      <c r="LQ11" s="80"/>
      <c r="LR11" s="80"/>
      <c r="LS11" s="80"/>
      <c r="LT11" s="80"/>
      <c r="LU11" s="80"/>
      <c r="LV11" s="80"/>
      <c r="LW11" s="80"/>
      <c r="LX11" s="80"/>
      <c r="LY11" s="80"/>
      <c r="LZ11" s="80"/>
      <c r="MA11" s="80"/>
      <c r="MB11" s="80"/>
      <c r="MC11" s="80"/>
      <c r="MD11" s="80"/>
      <c r="ME11" s="80"/>
      <c r="MF11" s="80"/>
      <c r="MG11" s="80"/>
      <c r="MH11" s="80"/>
      <c r="MI11" s="80"/>
      <c r="MJ11" s="80"/>
      <c r="MK11" s="80"/>
      <c r="ML11" s="80"/>
      <c r="MM11" s="80"/>
      <c r="MN11" s="80"/>
      <c r="MO11" s="80"/>
      <c r="MP11" s="80"/>
      <c r="MQ11" s="80"/>
      <c r="MR11" s="80"/>
      <c r="MS11" s="80"/>
      <c r="MT11" s="80"/>
      <c r="MU11" s="80"/>
      <c r="MV11" s="80"/>
      <c r="MW11" s="80"/>
      <c r="MX11" s="80"/>
      <c r="MY11" s="80"/>
      <c r="MZ11" s="80"/>
      <c r="NA11" s="80"/>
      <c r="NB11" s="80"/>
      <c r="NC11" s="80"/>
      <c r="ND11" s="80"/>
      <c r="NE11" s="80"/>
      <c r="NF11" s="80"/>
      <c r="NG11" s="80"/>
      <c r="NH11" s="80"/>
      <c r="NI11" s="80"/>
      <c r="NJ11" s="80"/>
      <c r="NK11" s="80"/>
      <c r="NL11" s="80"/>
      <c r="NM11" s="80"/>
      <c r="NN11" s="80"/>
      <c r="NO11" s="80"/>
      <c r="NP11" s="80"/>
      <c r="NQ11" s="80"/>
      <c r="NR11" s="80"/>
      <c r="NS11" s="80"/>
      <c r="NT11" s="80"/>
      <c r="NU11" s="80"/>
      <c r="NV11" s="80"/>
      <c r="NW11" s="80"/>
      <c r="NX11" s="80"/>
      <c r="NY11" s="80"/>
      <c r="NZ11" s="80"/>
      <c r="OA11" s="80"/>
      <c r="OB11" s="80"/>
      <c r="OC11" s="80"/>
      <c r="OD11" s="80"/>
      <c r="OE11" s="80"/>
      <c r="OF11" s="80"/>
      <c r="OG11" s="80"/>
      <c r="OH11" s="80"/>
      <c r="OI11" s="80"/>
      <c r="OJ11" s="80"/>
      <c r="OK11" s="80"/>
      <c r="OL11" s="80"/>
      <c r="OM11" s="80"/>
      <c r="ON11" s="80"/>
      <c r="OO11" s="80"/>
      <c r="OP11" s="80"/>
      <c r="OQ11" s="80"/>
      <c r="OR11" s="80"/>
      <c r="OS11" s="80"/>
      <c r="OT11" s="80"/>
      <c r="OU11" s="80"/>
      <c r="OV11" s="80"/>
      <c r="OW11" s="80"/>
      <c r="OX11" s="80"/>
      <c r="OY11" s="80"/>
      <c r="OZ11" s="80"/>
      <c r="PA11" s="80"/>
      <c r="PB11" s="80"/>
      <c r="PC11" s="80"/>
      <c r="PD11" s="80"/>
      <c r="PE11" s="80"/>
      <c r="PF11" s="80"/>
      <c r="PG11" s="80"/>
      <c r="PH11" s="80"/>
      <c r="PI11" s="80"/>
      <c r="PJ11" s="80"/>
      <c r="PK11" s="80"/>
      <c r="PL11" s="80"/>
      <c r="PM11" s="80"/>
      <c r="PN11" s="80"/>
      <c r="PO11" s="80"/>
      <c r="PP11" s="80"/>
      <c r="PQ11" s="80"/>
      <c r="PR11" s="80"/>
      <c r="PS11" s="80"/>
      <c r="PT11" s="80"/>
      <c r="PU11" s="80"/>
      <c r="PV11" s="80"/>
      <c r="PW11" s="80"/>
      <c r="PX11" s="80"/>
      <c r="PY11" s="80"/>
      <c r="PZ11" s="80"/>
      <c r="QA11" s="80"/>
      <c r="QB11" s="80"/>
      <c r="QC11" s="80"/>
      <c r="QD11" s="80"/>
      <c r="QE11" s="80"/>
      <c r="QF11" s="80"/>
      <c r="QG11" s="80"/>
      <c r="QH11" s="80"/>
      <c r="QI11" s="80"/>
      <c r="QJ11" s="80"/>
      <c r="QK11" s="80"/>
      <c r="QL11" s="80"/>
      <c r="QM11" s="80"/>
      <c r="QN11" s="80"/>
      <c r="QO11" s="80"/>
      <c r="QP11" s="80"/>
      <c r="QQ11" s="80"/>
      <c r="QR11" s="80"/>
      <c r="QS11" s="80"/>
      <c r="QT11" s="80"/>
      <c r="QU11" s="80"/>
      <c r="QV11" s="80"/>
      <c r="QW11" s="80"/>
      <c r="QX11" s="80"/>
      <c r="QY11" s="80"/>
      <c r="QZ11" s="80"/>
      <c r="RA11" s="80"/>
      <c r="RB11" s="80"/>
      <c r="RC11" s="80"/>
      <c r="RD11" s="80"/>
      <c r="RE11" s="80"/>
      <c r="RF11" s="80"/>
      <c r="RG11" s="80"/>
      <c r="RH11" s="80"/>
      <c r="RI11" s="80"/>
      <c r="RJ11" s="80"/>
      <c r="RK11" s="80"/>
      <c r="RL11" s="80"/>
      <c r="RM11" s="80"/>
      <c r="RN11" s="80"/>
      <c r="RO11" s="80"/>
      <c r="RP11" s="80"/>
      <c r="RQ11" s="80"/>
      <c r="RR11" s="80"/>
      <c r="RS11" s="80"/>
      <c r="RT11" s="80"/>
      <c r="RU11" s="80"/>
      <c r="RV11" s="80"/>
      <c r="RW11" s="80"/>
      <c r="RX11" s="80"/>
      <c r="RY11" s="80"/>
      <c r="RZ11" s="80"/>
      <c r="SA11" s="80"/>
      <c r="SB11" s="80"/>
      <c r="SC11" s="80"/>
      <c r="SD11" s="80"/>
      <c r="SE11" s="80"/>
      <c r="SF11" s="80"/>
      <c r="SG11" s="80"/>
      <c r="SH11" s="80"/>
      <c r="SI11" s="80"/>
      <c r="SJ11" s="80"/>
      <c r="SK11" s="80"/>
      <c r="SL11" s="80"/>
      <c r="SM11" s="80"/>
      <c r="SN11" s="80"/>
      <c r="SO11" s="80"/>
      <c r="SP11" s="80"/>
      <c r="SQ11" s="80"/>
      <c r="SR11" s="80"/>
      <c r="SS11" s="80"/>
      <c r="ST11" s="80"/>
      <c r="SU11" s="80"/>
      <c r="SV11" s="80"/>
      <c r="SW11" s="80"/>
      <c r="SX11" s="80"/>
      <c r="SY11" s="80"/>
      <c r="SZ11" s="80"/>
      <c r="TA11" s="80"/>
      <c r="TB11" s="80"/>
      <c r="TC11" s="80"/>
      <c r="TD11" s="80"/>
      <c r="TE11" s="80"/>
      <c r="TF11" s="80"/>
      <c r="TG11" s="80"/>
      <c r="TH11" s="80"/>
      <c r="TI11" s="80"/>
      <c r="TJ11" s="80"/>
      <c r="TK11" s="80"/>
      <c r="TL11" s="80"/>
      <c r="TM11" s="80"/>
      <c r="TN11" s="80"/>
      <c r="TO11" s="80"/>
      <c r="TP11" s="80"/>
      <c r="TQ11" s="80"/>
      <c r="TR11" s="80"/>
      <c r="TS11" s="80"/>
      <c r="TT11" s="80"/>
      <c r="TU11" s="80"/>
      <c r="TV11" s="80"/>
      <c r="TW11" s="80"/>
      <c r="TX11" s="80"/>
      <c r="TY11" s="80"/>
      <c r="TZ11" s="80"/>
      <c r="UA11" s="80"/>
      <c r="UB11" s="80"/>
      <c r="UC11" s="80"/>
      <c r="UD11" s="80"/>
      <c r="UE11" s="80"/>
      <c r="UF11" s="80"/>
      <c r="UG11" s="80"/>
      <c r="UH11" s="80"/>
      <c r="UI11" s="80"/>
      <c r="UJ11" s="80"/>
      <c r="UK11" s="80"/>
      <c r="UL11" s="80"/>
      <c r="UM11" s="80"/>
      <c r="UN11" s="80"/>
      <c r="UO11" s="80"/>
      <c r="UP11" s="80"/>
      <c r="UQ11" s="80"/>
      <c r="UR11" s="80"/>
      <c r="US11" s="80"/>
      <c r="UT11" s="80"/>
      <c r="UU11" s="80"/>
      <c r="UV11" s="80"/>
      <c r="UW11" s="80"/>
      <c r="UX11" s="80"/>
      <c r="UY11" s="80"/>
      <c r="UZ11" s="80"/>
      <c r="VA11" s="80"/>
      <c r="VB11" s="80"/>
      <c r="VC11" s="80"/>
      <c r="VD11" s="80"/>
      <c r="VE11" s="80"/>
      <c r="VF11" s="80"/>
      <c r="VG11" s="80"/>
      <c r="VH11" s="80"/>
      <c r="VI11" s="80"/>
      <c r="VJ11" s="80"/>
      <c r="VK11" s="80"/>
      <c r="VL11" s="80"/>
      <c r="VM11" s="80"/>
      <c r="VN11" s="80"/>
      <c r="VO11" s="80"/>
      <c r="VP11" s="80"/>
      <c r="VQ11" s="80"/>
      <c r="VR11" s="80"/>
      <c r="VS11" s="80"/>
      <c r="VT11" s="80"/>
      <c r="VU11" s="80"/>
      <c r="VV11" s="80"/>
      <c r="VW11" s="80"/>
      <c r="VX11" s="80"/>
      <c r="VY11" s="80"/>
      <c r="VZ11" s="80"/>
      <c r="WA11" s="80"/>
      <c r="WB11" s="80"/>
      <c r="WC11" s="80"/>
      <c r="WD11" s="80"/>
      <c r="WE11" s="80"/>
      <c r="WF11" s="80"/>
      <c r="WG11" s="80"/>
      <c r="WH11" s="80"/>
      <c r="WI11" s="80"/>
      <c r="WJ11" s="80"/>
      <c r="WK11" s="80"/>
      <c r="WL11" s="80"/>
      <c r="WM11" s="80"/>
      <c r="WN11" s="80"/>
      <c r="WO11" s="80"/>
      <c r="WP11" s="80"/>
      <c r="WQ11" s="80"/>
      <c r="WR11" s="80"/>
      <c r="WS11" s="80"/>
      <c r="WT11" s="80"/>
      <c r="WU11" s="80"/>
      <c r="WV11" s="80"/>
      <c r="WW11" s="80"/>
      <c r="WX11" s="80"/>
      <c r="WY11" s="80"/>
      <c r="WZ11" s="80"/>
      <c r="XA11" s="80"/>
      <c r="XB11" s="80"/>
      <c r="XC11" s="80"/>
      <c r="XD11" s="80"/>
      <c r="XE11" s="80"/>
      <c r="XF11" s="80"/>
      <c r="XG11" s="80"/>
      <c r="XH11" s="80"/>
      <c r="XI11" s="80"/>
      <c r="XJ11" s="80"/>
      <c r="XK11" s="80"/>
      <c r="XL11" s="80"/>
      <c r="XM11" s="80"/>
      <c r="XN11" s="80"/>
      <c r="XO11" s="80"/>
      <c r="XP11" s="80"/>
      <c r="XQ11" s="80"/>
      <c r="XR11" s="80"/>
      <c r="XS11" s="80"/>
      <c r="XT11" s="80"/>
      <c r="XU11" s="80"/>
      <c r="XV11" s="80"/>
      <c r="XW11" s="80"/>
      <c r="XX11" s="80"/>
      <c r="XY11" s="80"/>
      <c r="XZ11" s="80"/>
      <c r="YA11" s="80"/>
      <c r="YB11" s="80"/>
      <c r="YC11" s="80"/>
      <c r="YD11" s="80"/>
      <c r="YE11" s="80"/>
      <c r="YF11" s="80"/>
      <c r="YG11" s="80"/>
      <c r="YH11" s="80"/>
      <c r="YI11" s="80"/>
      <c r="YJ11" s="80"/>
      <c r="YK11" s="80"/>
      <c r="YL11" s="80"/>
      <c r="YM11" s="80"/>
      <c r="YN11" s="80"/>
      <c r="YO11" s="80"/>
      <c r="YP11" s="80"/>
      <c r="YQ11" s="80"/>
      <c r="YR11" s="80"/>
      <c r="YS11" s="80"/>
      <c r="YT11" s="80"/>
      <c r="YU11" s="80"/>
      <c r="YV11" s="80"/>
      <c r="YW11" s="80"/>
      <c r="YX11" s="80"/>
      <c r="YY11" s="80"/>
      <c r="YZ11" s="80"/>
      <c r="ZA11" s="80"/>
      <c r="ZB11" s="80"/>
      <c r="ZC11" s="80"/>
      <c r="ZD11" s="80"/>
      <c r="ZE11" s="80"/>
      <c r="ZF11" s="80"/>
      <c r="ZG11" s="80"/>
      <c r="ZH11" s="80"/>
      <c r="ZI11" s="80"/>
      <c r="ZJ11" s="80"/>
      <c r="ZK11" s="80"/>
      <c r="ZL11" s="80"/>
      <c r="ZM11" s="80"/>
      <c r="ZN11" s="80"/>
      <c r="ZO11" s="80"/>
      <c r="ZP11" s="80"/>
      <c r="ZQ11" s="80"/>
      <c r="ZR11" s="80"/>
      <c r="ZS11" s="80"/>
      <c r="ZT11" s="80"/>
      <c r="ZU11" s="80"/>
      <c r="ZV11" s="80"/>
      <c r="ZW11" s="80"/>
      <c r="ZX11" s="80"/>
      <c r="ZY11" s="80"/>
      <c r="ZZ11" s="80"/>
      <c r="AAA11" s="80"/>
      <c r="AAB11" s="80"/>
      <c r="AAC11" s="80"/>
      <c r="AAD11" s="80"/>
      <c r="AAE11" s="80"/>
      <c r="AAF11" s="80"/>
      <c r="AAG11" s="80"/>
      <c r="AAH11" s="80"/>
      <c r="AAI11" s="80"/>
      <c r="AAJ11" s="80"/>
      <c r="AAK11" s="80"/>
      <c r="AAL11" s="80"/>
      <c r="AAM11" s="80"/>
      <c r="AAN11" s="80"/>
      <c r="AAO11" s="80"/>
      <c r="AAP11" s="80"/>
      <c r="AAQ11" s="80"/>
      <c r="AAR11" s="80"/>
      <c r="AAS11" s="80"/>
      <c r="AAT11" s="80"/>
      <c r="AAU11" s="80"/>
      <c r="AAV11" s="80"/>
      <c r="AAW11" s="80"/>
      <c r="AAX11" s="80"/>
      <c r="AAY11" s="80"/>
      <c r="AAZ11" s="80"/>
      <c r="ABA11" s="80"/>
      <c r="ABB11" s="80"/>
      <c r="ABC11" s="80"/>
      <c r="ABD11" s="80"/>
      <c r="ABE11" s="80"/>
      <c r="ABF11" s="80"/>
      <c r="ABG11" s="80"/>
      <c r="ABH11" s="80"/>
      <c r="ABI11" s="80"/>
      <c r="ABJ11" s="80"/>
      <c r="ABK11" s="80"/>
      <c r="ABL11" s="80"/>
      <c r="ABM11" s="80"/>
      <c r="ABN11" s="80"/>
      <c r="ABO11" s="80"/>
      <c r="ABP11" s="80"/>
      <c r="ABQ11" s="80"/>
      <c r="ABR11" s="80"/>
      <c r="ABS11" s="80"/>
      <c r="ABT11" s="80"/>
      <c r="ABU11" s="80"/>
      <c r="ABV11" s="80"/>
      <c r="ABW11" s="80"/>
      <c r="ABX11" s="80"/>
      <c r="ABY11" s="80"/>
      <c r="ABZ11" s="80"/>
      <c r="ACA11" s="80"/>
      <c r="ACB11" s="80"/>
      <c r="ACC11" s="80"/>
      <c r="ACD11" s="80"/>
      <c r="ACE11" s="80"/>
      <c r="ACF11" s="80"/>
      <c r="ACG11" s="80"/>
      <c r="ACH11" s="80"/>
      <c r="ACI11" s="80"/>
      <c r="ACJ11" s="80"/>
      <c r="ACK11" s="80"/>
      <c r="ACL11" s="80"/>
      <c r="ACM11" s="80"/>
      <c r="ACN11" s="80"/>
      <c r="ACO11" s="80"/>
      <c r="ACP11" s="80"/>
      <c r="ACQ11" s="80"/>
      <c r="ACR11" s="80"/>
      <c r="ACS11" s="80"/>
      <c r="ACT11" s="80"/>
      <c r="ACU11" s="80"/>
      <c r="ACV11" s="80"/>
      <c r="ACW11" s="80"/>
      <c r="ACX11" s="80"/>
      <c r="ACY11" s="80"/>
      <c r="ACZ11" s="80"/>
      <c r="ADA11" s="80"/>
      <c r="ADB11" s="80"/>
      <c r="ADC11" s="80"/>
      <c r="ADD11" s="80"/>
      <c r="ADE11" s="80"/>
      <c r="ADF11" s="80"/>
      <c r="ADG11" s="80"/>
      <c r="ADH11" s="80"/>
      <c r="ADI11" s="80"/>
      <c r="ADJ11" s="80"/>
      <c r="ADK11" s="80"/>
      <c r="ADL11" s="80"/>
      <c r="ADM11" s="80"/>
      <c r="ADN11" s="80"/>
      <c r="ADO11" s="80"/>
      <c r="ADP11" s="80"/>
      <c r="ADQ11" s="80"/>
      <c r="ADR11" s="80"/>
      <c r="ADS11" s="80"/>
      <c r="ADT11" s="80"/>
      <c r="ADU11" s="80"/>
      <c r="ADV11" s="80"/>
      <c r="ADW11" s="80"/>
      <c r="ADX11" s="80"/>
      <c r="ADY11" s="80"/>
      <c r="ADZ11" s="80"/>
      <c r="AEA11" s="80"/>
      <c r="AEB11" s="80"/>
      <c r="AEC11" s="80"/>
      <c r="AED11" s="80"/>
      <c r="AEE11" s="80"/>
      <c r="AEF11" s="80"/>
      <c r="AEG11" s="80"/>
      <c r="AEH11" s="80"/>
      <c r="AEI11" s="80"/>
      <c r="AEJ11" s="80"/>
      <c r="AEK11" s="80"/>
      <c r="AEL11" s="80"/>
      <c r="AEM11" s="80"/>
      <c r="AEN11" s="80"/>
      <c r="AEO11" s="80"/>
      <c r="AEP11" s="80"/>
      <c r="AEQ11" s="80"/>
      <c r="AER11" s="80"/>
      <c r="AES11" s="80"/>
      <c r="AET11" s="80"/>
      <c r="AEU11" s="80"/>
      <c r="AEV11" s="80"/>
      <c r="AEW11" s="80"/>
      <c r="AEX11" s="80"/>
      <c r="AEY11" s="80"/>
      <c r="AEZ11" s="80"/>
      <c r="AFA11" s="80"/>
      <c r="AFB11" s="80"/>
      <c r="AFC11" s="80"/>
      <c r="AFD11" s="80"/>
      <c r="AFE11" s="80"/>
      <c r="AFF11" s="80"/>
      <c r="AFG11" s="80"/>
      <c r="AFH11" s="80"/>
      <c r="AFI11" s="80"/>
      <c r="AFJ11" s="80"/>
      <c r="AFK11" s="80"/>
      <c r="AFL11" s="80"/>
      <c r="AFM11" s="80"/>
      <c r="AFN11" s="80"/>
      <c r="AFO11" s="80"/>
      <c r="AFP11" s="80"/>
      <c r="AFQ11" s="80"/>
      <c r="AFR11" s="80"/>
      <c r="AFS11" s="80"/>
      <c r="AFT11" s="80"/>
      <c r="AFU11" s="80"/>
      <c r="AFV11" s="80"/>
      <c r="AFW11" s="80"/>
      <c r="AFX11" s="80"/>
      <c r="AFY11" s="80"/>
      <c r="AFZ11" s="80"/>
      <c r="AGA11" s="80"/>
      <c r="AGB11" s="80"/>
    </row>
    <row r="12" spans="1:860" s="86" customFormat="1">
      <c r="A12" s="14" t="s">
        <v>791</v>
      </c>
      <c r="B12" s="8" t="s">
        <v>96</v>
      </c>
      <c r="C12" s="72">
        <f t="shared" si="3"/>
        <v>0</v>
      </c>
      <c r="D12" s="49"/>
      <c r="E12" s="50">
        <f>SUMIF('РБ здрав'!$L:$L,'HF-HC'!A12,'РБ здрав'!$H:$H)</f>
        <v>0</v>
      </c>
      <c r="F12" s="121">
        <f>SUMIF('МБ здрав+образ'!$AF:$AF,'HF-HC'!A12,'МБ здрав+образ'!$G:$G)</f>
        <v>0</v>
      </c>
      <c r="G12" s="126"/>
      <c r="H12" s="74">
        <f t="shared" si="4"/>
        <v>0</v>
      </c>
      <c r="I12" s="50"/>
      <c r="J12" s="50"/>
      <c r="K12" s="50"/>
      <c r="L12" s="74">
        <f t="shared" si="6"/>
        <v>0</v>
      </c>
      <c r="M12" s="50"/>
      <c r="N12" s="50"/>
      <c r="O12" s="74"/>
      <c r="P12" s="50"/>
      <c r="Q12" s="50"/>
      <c r="R12" s="74"/>
      <c r="S12" s="72">
        <f t="shared" si="5"/>
        <v>0</v>
      </c>
      <c r="T12" s="146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  <c r="IW12" s="80"/>
      <c r="IX12" s="80"/>
      <c r="IY12" s="80"/>
      <c r="IZ12" s="80"/>
      <c r="JA12" s="80"/>
      <c r="JB12" s="80"/>
      <c r="JC12" s="80"/>
      <c r="JD12" s="80"/>
      <c r="JE12" s="80"/>
      <c r="JF12" s="80"/>
      <c r="JG12" s="80"/>
      <c r="JH12" s="80"/>
      <c r="JI12" s="80"/>
      <c r="JJ12" s="80"/>
      <c r="JK12" s="80"/>
      <c r="JL12" s="80"/>
      <c r="JM12" s="80"/>
      <c r="JN12" s="80"/>
      <c r="JO12" s="80"/>
      <c r="JP12" s="80"/>
      <c r="JQ12" s="80"/>
      <c r="JR12" s="80"/>
      <c r="JS12" s="80"/>
      <c r="JT12" s="80"/>
      <c r="JU12" s="80"/>
      <c r="JV12" s="80"/>
      <c r="JW12" s="80"/>
      <c r="JX12" s="80"/>
      <c r="JY12" s="80"/>
      <c r="JZ12" s="80"/>
      <c r="KA12" s="80"/>
      <c r="KB12" s="80"/>
      <c r="KC12" s="80"/>
      <c r="KD12" s="80"/>
      <c r="KE12" s="80"/>
      <c r="KF12" s="80"/>
      <c r="KG12" s="80"/>
      <c r="KH12" s="80"/>
      <c r="KI12" s="80"/>
      <c r="KJ12" s="80"/>
      <c r="KK12" s="80"/>
      <c r="KL12" s="80"/>
      <c r="KM12" s="80"/>
      <c r="KN12" s="80"/>
      <c r="KO12" s="80"/>
      <c r="KP12" s="80"/>
      <c r="KQ12" s="80"/>
      <c r="KR12" s="80"/>
      <c r="KS12" s="80"/>
      <c r="KT12" s="80"/>
      <c r="KU12" s="80"/>
      <c r="KV12" s="80"/>
      <c r="KW12" s="80"/>
      <c r="KX12" s="80"/>
      <c r="KY12" s="80"/>
      <c r="KZ12" s="80"/>
      <c r="LA12" s="80"/>
      <c r="LB12" s="80"/>
      <c r="LC12" s="80"/>
      <c r="LD12" s="80"/>
      <c r="LE12" s="80"/>
      <c r="LF12" s="80"/>
      <c r="LG12" s="80"/>
      <c r="LH12" s="80"/>
      <c r="LI12" s="80"/>
      <c r="LJ12" s="80"/>
      <c r="LK12" s="80"/>
      <c r="LL12" s="80"/>
      <c r="LM12" s="80"/>
      <c r="LN12" s="80"/>
      <c r="LO12" s="80"/>
      <c r="LP12" s="80"/>
      <c r="LQ12" s="80"/>
      <c r="LR12" s="80"/>
      <c r="LS12" s="80"/>
      <c r="LT12" s="80"/>
      <c r="LU12" s="80"/>
      <c r="LV12" s="80"/>
      <c r="LW12" s="80"/>
      <c r="LX12" s="80"/>
      <c r="LY12" s="80"/>
      <c r="LZ12" s="80"/>
      <c r="MA12" s="80"/>
      <c r="MB12" s="80"/>
      <c r="MC12" s="80"/>
      <c r="MD12" s="80"/>
      <c r="ME12" s="80"/>
      <c r="MF12" s="80"/>
      <c r="MG12" s="80"/>
      <c r="MH12" s="80"/>
      <c r="MI12" s="80"/>
      <c r="MJ12" s="80"/>
      <c r="MK12" s="80"/>
      <c r="ML12" s="80"/>
      <c r="MM12" s="80"/>
      <c r="MN12" s="80"/>
      <c r="MO12" s="80"/>
      <c r="MP12" s="80"/>
      <c r="MQ12" s="80"/>
      <c r="MR12" s="80"/>
      <c r="MS12" s="80"/>
      <c r="MT12" s="80"/>
      <c r="MU12" s="80"/>
      <c r="MV12" s="80"/>
      <c r="MW12" s="80"/>
      <c r="MX12" s="80"/>
      <c r="MY12" s="80"/>
      <c r="MZ12" s="80"/>
      <c r="NA12" s="80"/>
      <c r="NB12" s="80"/>
      <c r="NC12" s="80"/>
      <c r="ND12" s="80"/>
      <c r="NE12" s="80"/>
      <c r="NF12" s="80"/>
      <c r="NG12" s="80"/>
      <c r="NH12" s="80"/>
      <c r="NI12" s="80"/>
      <c r="NJ12" s="80"/>
      <c r="NK12" s="80"/>
      <c r="NL12" s="80"/>
      <c r="NM12" s="80"/>
      <c r="NN12" s="80"/>
      <c r="NO12" s="80"/>
      <c r="NP12" s="80"/>
      <c r="NQ12" s="80"/>
      <c r="NR12" s="80"/>
      <c r="NS12" s="80"/>
      <c r="NT12" s="80"/>
      <c r="NU12" s="80"/>
      <c r="NV12" s="80"/>
      <c r="NW12" s="80"/>
      <c r="NX12" s="80"/>
      <c r="NY12" s="80"/>
      <c r="NZ12" s="80"/>
      <c r="OA12" s="80"/>
      <c r="OB12" s="80"/>
      <c r="OC12" s="80"/>
      <c r="OD12" s="80"/>
      <c r="OE12" s="80"/>
      <c r="OF12" s="80"/>
      <c r="OG12" s="80"/>
      <c r="OH12" s="80"/>
      <c r="OI12" s="80"/>
      <c r="OJ12" s="80"/>
      <c r="OK12" s="80"/>
      <c r="OL12" s="80"/>
      <c r="OM12" s="80"/>
      <c r="ON12" s="80"/>
      <c r="OO12" s="80"/>
      <c r="OP12" s="80"/>
      <c r="OQ12" s="80"/>
      <c r="OR12" s="80"/>
      <c r="OS12" s="80"/>
      <c r="OT12" s="80"/>
      <c r="OU12" s="80"/>
      <c r="OV12" s="80"/>
      <c r="OW12" s="80"/>
      <c r="OX12" s="80"/>
      <c r="OY12" s="80"/>
      <c r="OZ12" s="80"/>
      <c r="PA12" s="80"/>
      <c r="PB12" s="80"/>
      <c r="PC12" s="80"/>
      <c r="PD12" s="80"/>
      <c r="PE12" s="80"/>
      <c r="PF12" s="80"/>
      <c r="PG12" s="80"/>
      <c r="PH12" s="80"/>
      <c r="PI12" s="80"/>
      <c r="PJ12" s="80"/>
      <c r="PK12" s="80"/>
      <c r="PL12" s="80"/>
      <c r="PM12" s="80"/>
      <c r="PN12" s="80"/>
      <c r="PO12" s="80"/>
      <c r="PP12" s="80"/>
      <c r="PQ12" s="80"/>
      <c r="PR12" s="80"/>
      <c r="PS12" s="80"/>
      <c r="PT12" s="80"/>
      <c r="PU12" s="80"/>
      <c r="PV12" s="80"/>
      <c r="PW12" s="80"/>
      <c r="PX12" s="80"/>
      <c r="PY12" s="80"/>
      <c r="PZ12" s="80"/>
      <c r="QA12" s="80"/>
      <c r="QB12" s="80"/>
      <c r="QC12" s="80"/>
      <c r="QD12" s="80"/>
      <c r="QE12" s="80"/>
      <c r="QF12" s="80"/>
      <c r="QG12" s="80"/>
      <c r="QH12" s="80"/>
      <c r="QI12" s="80"/>
      <c r="QJ12" s="80"/>
      <c r="QK12" s="80"/>
      <c r="QL12" s="80"/>
      <c r="QM12" s="80"/>
      <c r="QN12" s="80"/>
      <c r="QO12" s="80"/>
      <c r="QP12" s="80"/>
      <c r="QQ12" s="80"/>
      <c r="QR12" s="80"/>
      <c r="QS12" s="80"/>
      <c r="QT12" s="80"/>
      <c r="QU12" s="80"/>
      <c r="QV12" s="80"/>
      <c r="QW12" s="80"/>
      <c r="QX12" s="80"/>
      <c r="QY12" s="80"/>
      <c r="QZ12" s="80"/>
      <c r="RA12" s="80"/>
      <c r="RB12" s="80"/>
      <c r="RC12" s="80"/>
      <c r="RD12" s="80"/>
      <c r="RE12" s="80"/>
      <c r="RF12" s="80"/>
      <c r="RG12" s="80"/>
      <c r="RH12" s="80"/>
      <c r="RI12" s="80"/>
      <c r="RJ12" s="80"/>
      <c r="RK12" s="80"/>
      <c r="RL12" s="80"/>
      <c r="RM12" s="80"/>
      <c r="RN12" s="80"/>
      <c r="RO12" s="80"/>
      <c r="RP12" s="80"/>
      <c r="RQ12" s="80"/>
      <c r="RR12" s="80"/>
      <c r="RS12" s="80"/>
      <c r="RT12" s="80"/>
      <c r="RU12" s="80"/>
      <c r="RV12" s="80"/>
      <c r="RW12" s="80"/>
      <c r="RX12" s="80"/>
      <c r="RY12" s="80"/>
      <c r="RZ12" s="80"/>
      <c r="SA12" s="80"/>
      <c r="SB12" s="80"/>
      <c r="SC12" s="80"/>
      <c r="SD12" s="80"/>
      <c r="SE12" s="80"/>
      <c r="SF12" s="80"/>
      <c r="SG12" s="80"/>
      <c r="SH12" s="80"/>
      <c r="SI12" s="80"/>
      <c r="SJ12" s="80"/>
      <c r="SK12" s="80"/>
      <c r="SL12" s="80"/>
      <c r="SM12" s="80"/>
      <c r="SN12" s="80"/>
      <c r="SO12" s="80"/>
      <c r="SP12" s="80"/>
      <c r="SQ12" s="80"/>
      <c r="SR12" s="80"/>
      <c r="SS12" s="80"/>
      <c r="ST12" s="80"/>
      <c r="SU12" s="80"/>
      <c r="SV12" s="80"/>
      <c r="SW12" s="80"/>
      <c r="SX12" s="80"/>
      <c r="SY12" s="80"/>
      <c r="SZ12" s="80"/>
      <c r="TA12" s="80"/>
      <c r="TB12" s="80"/>
      <c r="TC12" s="80"/>
      <c r="TD12" s="80"/>
      <c r="TE12" s="80"/>
      <c r="TF12" s="80"/>
      <c r="TG12" s="80"/>
      <c r="TH12" s="80"/>
      <c r="TI12" s="80"/>
      <c r="TJ12" s="80"/>
      <c r="TK12" s="80"/>
      <c r="TL12" s="80"/>
      <c r="TM12" s="80"/>
      <c r="TN12" s="80"/>
      <c r="TO12" s="80"/>
      <c r="TP12" s="80"/>
      <c r="TQ12" s="80"/>
      <c r="TR12" s="80"/>
      <c r="TS12" s="80"/>
      <c r="TT12" s="80"/>
      <c r="TU12" s="80"/>
      <c r="TV12" s="80"/>
      <c r="TW12" s="80"/>
      <c r="TX12" s="80"/>
      <c r="TY12" s="80"/>
      <c r="TZ12" s="80"/>
      <c r="UA12" s="80"/>
      <c r="UB12" s="80"/>
      <c r="UC12" s="80"/>
      <c r="UD12" s="80"/>
      <c r="UE12" s="80"/>
      <c r="UF12" s="80"/>
      <c r="UG12" s="80"/>
      <c r="UH12" s="80"/>
      <c r="UI12" s="80"/>
      <c r="UJ12" s="80"/>
      <c r="UK12" s="80"/>
      <c r="UL12" s="80"/>
      <c r="UM12" s="80"/>
      <c r="UN12" s="80"/>
      <c r="UO12" s="80"/>
      <c r="UP12" s="80"/>
      <c r="UQ12" s="80"/>
      <c r="UR12" s="80"/>
      <c r="US12" s="80"/>
      <c r="UT12" s="80"/>
      <c r="UU12" s="80"/>
      <c r="UV12" s="80"/>
      <c r="UW12" s="80"/>
      <c r="UX12" s="80"/>
      <c r="UY12" s="80"/>
      <c r="UZ12" s="80"/>
      <c r="VA12" s="80"/>
      <c r="VB12" s="80"/>
      <c r="VC12" s="80"/>
      <c r="VD12" s="80"/>
      <c r="VE12" s="80"/>
      <c r="VF12" s="80"/>
      <c r="VG12" s="80"/>
      <c r="VH12" s="80"/>
      <c r="VI12" s="80"/>
      <c r="VJ12" s="80"/>
      <c r="VK12" s="80"/>
      <c r="VL12" s="80"/>
      <c r="VM12" s="80"/>
      <c r="VN12" s="80"/>
      <c r="VO12" s="80"/>
      <c r="VP12" s="80"/>
      <c r="VQ12" s="80"/>
      <c r="VR12" s="80"/>
      <c r="VS12" s="80"/>
      <c r="VT12" s="80"/>
      <c r="VU12" s="80"/>
      <c r="VV12" s="80"/>
      <c r="VW12" s="80"/>
      <c r="VX12" s="80"/>
      <c r="VY12" s="80"/>
      <c r="VZ12" s="80"/>
      <c r="WA12" s="80"/>
      <c r="WB12" s="80"/>
      <c r="WC12" s="80"/>
      <c r="WD12" s="80"/>
      <c r="WE12" s="80"/>
      <c r="WF12" s="80"/>
      <c r="WG12" s="80"/>
      <c r="WH12" s="80"/>
      <c r="WI12" s="80"/>
      <c r="WJ12" s="80"/>
      <c r="WK12" s="80"/>
      <c r="WL12" s="80"/>
      <c r="WM12" s="80"/>
      <c r="WN12" s="80"/>
      <c r="WO12" s="80"/>
      <c r="WP12" s="80"/>
      <c r="WQ12" s="80"/>
      <c r="WR12" s="80"/>
      <c r="WS12" s="80"/>
      <c r="WT12" s="80"/>
      <c r="WU12" s="80"/>
      <c r="WV12" s="80"/>
      <c r="WW12" s="80"/>
      <c r="WX12" s="80"/>
      <c r="WY12" s="80"/>
      <c r="WZ12" s="80"/>
      <c r="XA12" s="80"/>
      <c r="XB12" s="80"/>
      <c r="XC12" s="80"/>
      <c r="XD12" s="80"/>
      <c r="XE12" s="80"/>
      <c r="XF12" s="80"/>
      <c r="XG12" s="80"/>
      <c r="XH12" s="80"/>
      <c r="XI12" s="80"/>
      <c r="XJ12" s="80"/>
      <c r="XK12" s="80"/>
      <c r="XL12" s="80"/>
      <c r="XM12" s="80"/>
      <c r="XN12" s="80"/>
      <c r="XO12" s="80"/>
      <c r="XP12" s="80"/>
      <c r="XQ12" s="80"/>
      <c r="XR12" s="80"/>
      <c r="XS12" s="80"/>
      <c r="XT12" s="80"/>
      <c r="XU12" s="80"/>
      <c r="XV12" s="80"/>
      <c r="XW12" s="80"/>
      <c r="XX12" s="80"/>
      <c r="XY12" s="80"/>
      <c r="XZ12" s="80"/>
      <c r="YA12" s="80"/>
      <c r="YB12" s="80"/>
      <c r="YC12" s="80"/>
      <c r="YD12" s="80"/>
      <c r="YE12" s="80"/>
      <c r="YF12" s="80"/>
      <c r="YG12" s="80"/>
      <c r="YH12" s="80"/>
      <c r="YI12" s="80"/>
      <c r="YJ12" s="80"/>
      <c r="YK12" s="80"/>
      <c r="YL12" s="80"/>
      <c r="YM12" s="80"/>
      <c r="YN12" s="80"/>
      <c r="YO12" s="80"/>
      <c r="YP12" s="80"/>
      <c r="YQ12" s="80"/>
      <c r="YR12" s="80"/>
      <c r="YS12" s="80"/>
      <c r="YT12" s="80"/>
      <c r="YU12" s="80"/>
      <c r="YV12" s="80"/>
      <c r="YW12" s="80"/>
      <c r="YX12" s="80"/>
      <c r="YY12" s="80"/>
      <c r="YZ12" s="80"/>
      <c r="ZA12" s="80"/>
      <c r="ZB12" s="80"/>
      <c r="ZC12" s="80"/>
      <c r="ZD12" s="80"/>
      <c r="ZE12" s="80"/>
      <c r="ZF12" s="80"/>
      <c r="ZG12" s="80"/>
      <c r="ZH12" s="80"/>
      <c r="ZI12" s="80"/>
      <c r="ZJ12" s="80"/>
      <c r="ZK12" s="80"/>
      <c r="ZL12" s="80"/>
      <c r="ZM12" s="80"/>
      <c r="ZN12" s="80"/>
      <c r="ZO12" s="80"/>
      <c r="ZP12" s="80"/>
      <c r="ZQ12" s="80"/>
      <c r="ZR12" s="80"/>
      <c r="ZS12" s="80"/>
      <c r="ZT12" s="80"/>
      <c r="ZU12" s="80"/>
      <c r="ZV12" s="80"/>
      <c r="ZW12" s="80"/>
      <c r="ZX12" s="80"/>
      <c r="ZY12" s="80"/>
      <c r="ZZ12" s="80"/>
      <c r="AAA12" s="80"/>
      <c r="AAB12" s="80"/>
      <c r="AAC12" s="80"/>
      <c r="AAD12" s="80"/>
      <c r="AAE12" s="80"/>
      <c r="AAF12" s="80"/>
      <c r="AAG12" s="80"/>
      <c r="AAH12" s="80"/>
      <c r="AAI12" s="80"/>
      <c r="AAJ12" s="80"/>
      <c r="AAK12" s="80"/>
      <c r="AAL12" s="80"/>
      <c r="AAM12" s="80"/>
      <c r="AAN12" s="80"/>
      <c r="AAO12" s="80"/>
      <c r="AAP12" s="80"/>
      <c r="AAQ12" s="80"/>
      <c r="AAR12" s="80"/>
      <c r="AAS12" s="80"/>
      <c r="AAT12" s="80"/>
      <c r="AAU12" s="80"/>
      <c r="AAV12" s="80"/>
      <c r="AAW12" s="80"/>
      <c r="AAX12" s="80"/>
      <c r="AAY12" s="80"/>
      <c r="AAZ12" s="80"/>
      <c r="ABA12" s="80"/>
      <c r="ABB12" s="80"/>
      <c r="ABC12" s="80"/>
      <c r="ABD12" s="80"/>
      <c r="ABE12" s="80"/>
      <c r="ABF12" s="80"/>
      <c r="ABG12" s="80"/>
      <c r="ABH12" s="80"/>
      <c r="ABI12" s="80"/>
      <c r="ABJ12" s="80"/>
      <c r="ABK12" s="80"/>
      <c r="ABL12" s="80"/>
      <c r="ABM12" s="80"/>
      <c r="ABN12" s="80"/>
      <c r="ABO12" s="80"/>
      <c r="ABP12" s="80"/>
      <c r="ABQ12" s="80"/>
      <c r="ABR12" s="80"/>
      <c r="ABS12" s="80"/>
      <c r="ABT12" s="80"/>
      <c r="ABU12" s="80"/>
      <c r="ABV12" s="80"/>
      <c r="ABW12" s="80"/>
      <c r="ABX12" s="80"/>
      <c r="ABY12" s="80"/>
      <c r="ABZ12" s="80"/>
      <c r="ACA12" s="80"/>
      <c r="ACB12" s="80"/>
      <c r="ACC12" s="80"/>
      <c r="ACD12" s="80"/>
      <c r="ACE12" s="80"/>
      <c r="ACF12" s="80"/>
      <c r="ACG12" s="80"/>
      <c r="ACH12" s="80"/>
      <c r="ACI12" s="80"/>
      <c r="ACJ12" s="80"/>
      <c r="ACK12" s="80"/>
      <c r="ACL12" s="80"/>
      <c r="ACM12" s="80"/>
      <c r="ACN12" s="80"/>
      <c r="ACO12" s="80"/>
      <c r="ACP12" s="80"/>
      <c r="ACQ12" s="80"/>
      <c r="ACR12" s="80"/>
      <c r="ACS12" s="80"/>
      <c r="ACT12" s="80"/>
      <c r="ACU12" s="80"/>
      <c r="ACV12" s="80"/>
      <c r="ACW12" s="80"/>
      <c r="ACX12" s="80"/>
      <c r="ACY12" s="80"/>
      <c r="ACZ12" s="80"/>
      <c r="ADA12" s="80"/>
      <c r="ADB12" s="80"/>
      <c r="ADC12" s="80"/>
      <c r="ADD12" s="80"/>
      <c r="ADE12" s="80"/>
      <c r="ADF12" s="80"/>
      <c r="ADG12" s="80"/>
      <c r="ADH12" s="80"/>
      <c r="ADI12" s="80"/>
      <c r="ADJ12" s="80"/>
      <c r="ADK12" s="80"/>
      <c r="ADL12" s="80"/>
      <c r="ADM12" s="80"/>
      <c r="ADN12" s="80"/>
      <c r="ADO12" s="80"/>
      <c r="ADP12" s="80"/>
      <c r="ADQ12" s="80"/>
      <c r="ADR12" s="80"/>
      <c r="ADS12" s="80"/>
      <c r="ADT12" s="80"/>
      <c r="ADU12" s="80"/>
      <c r="ADV12" s="80"/>
      <c r="ADW12" s="80"/>
      <c r="ADX12" s="80"/>
      <c r="ADY12" s="80"/>
      <c r="ADZ12" s="80"/>
      <c r="AEA12" s="80"/>
      <c r="AEB12" s="80"/>
      <c r="AEC12" s="80"/>
      <c r="AED12" s="80"/>
      <c r="AEE12" s="80"/>
      <c r="AEF12" s="80"/>
      <c r="AEG12" s="80"/>
      <c r="AEH12" s="80"/>
      <c r="AEI12" s="80"/>
      <c r="AEJ12" s="80"/>
      <c r="AEK12" s="80"/>
      <c r="AEL12" s="80"/>
      <c r="AEM12" s="80"/>
      <c r="AEN12" s="80"/>
      <c r="AEO12" s="80"/>
      <c r="AEP12" s="80"/>
      <c r="AEQ12" s="80"/>
      <c r="AER12" s="80"/>
      <c r="AES12" s="80"/>
      <c r="AET12" s="80"/>
      <c r="AEU12" s="80"/>
      <c r="AEV12" s="80"/>
      <c r="AEW12" s="80"/>
      <c r="AEX12" s="80"/>
      <c r="AEY12" s="80"/>
      <c r="AEZ12" s="80"/>
      <c r="AFA12" s="80"/>
      <c r="AFB12" s="80"/>
      <c r="AFC12" s="80"/>
      <c r="AFD12" s="80"/>
      <c r="AFE12" s="80"/>
      <c r="AFF12" s="80"/>
      <c r="AFG12" s="80"/>
      <c r="AFH12" s="80"/>
      <c r="AFI12" s="80"/>
      <c r="AFJ12" s="80"/>
      <c r="AFK12" s="80"/>
      <c r="AFL12" s="80"/>
      <c r="AFM12" s="80"/>
      <c r="AFN12" s="80"/>
      <c r="AFO12" s="80"/>
      <c r="AFP12" s="80"/>
      <c r="AFQ12" s="80"/>
      <c r="AFR12" s="80"/>
      <c r="AFS12" s="80"/>
      <c r="AFT12" s="80"/>
      <c r="AFU12" s="80"/>
      <c r="AFV12" s="80"/>
      <c r="AFW12" s="80"/>
      <c r="AFX12" s="80"/>
      <c r="AFY12" s="80"/>
      <c r="AFZ12" s="80"/>
      <c r="AGA12" s="80"/>
      <c r="AGB12" s="80"/>
    </row>
    <row r="13" spans="1:860" s="85" customFormat="1">
      <c r="A13" s="75" t="s">
        <v>73</v>
      </c>
      <c r="B13" s="75" t="s">
        <v>74</v>
      </c>
      <c r="C13" s="72">
        <f t="shared" si="0"/>
        <v>6013881.1683</v>
      </c>
      <c r="D13" s="73">
        <f>E13+F13</f>
        <v>6013881.1683</v>
      </c>
      <c r="E13" s="72">
        <f>E14+E15+E16+E17</f>
        <v>6013881.1683</v>
      </c>
      <c r="F13" s="72"/>
      <c r="G13" s="72"/>
      <c r="H13" s="72">
        <f t="shared" si="1"/>
        <v>7240605</v>
      </c>
      <c r="I13" s="72"/>
      <c r="J13" s="72"/>
      <c r="K13" s="72">
        <f>K14+K15+K16+K17</f>
        <v>7240605</v>
      </c>
      <c r="L13" s="72">
        <f>L14+L16</f>
        <v>10371976</v>
      </c>
      <c r="M13" s="72">
        <f>M14+M15+M16+M17</f>
        <v>10371976</v>
      </c>
      <c r="N13" s="72"/>
      <c r="O13" s="72"/>
      <c r="P13" s="72"/>
      <c r="Q13" s="72"/>
      <c r="R13" s="72"/>
      <c r="S13" s="72">
        <f t="shared" si="2"/>
        <v>23626462.168299999</v>
      </c>
      <c r="T13" s="146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  <c r="IW13" s="97"/>
      <c r="IX13" s="97"/>
      <c r="IY13" s="97"/>
      <c r="IZ13" s="97"/>
      <c r="JA13" s="97"/>
      <c r="JB13" s="97"/>
      <c r="JC13" s="97"/>
      <c r="JD13" s="97"/>
      <c r="JE13" s="97"/>
      <c r="JF13" s="97"/>
      <c r="JG13" s="97"/>
      <c r="JH13" s="97"/>
      <c r="JI13" s="97"/>
      <c r="JJ13" s="97"/>
      <c r="JK13" s="97"/>
      <c r="JL13" s="97"/>
      <c r="JM13" s="97"/>
      <c r="JN13" s="97"/>
      <c r="JO13" s="97"/>
      <c r="JP13" s="97"/>
      <c r="JQ13" s="97"/>
      <c r="JR13" s="97"/>
      <c r="JS13" s="97"/>
      <c r="JT13" s="97"/>
      <c r="JU13" s="97"/>
      <c r="JV13" s="97"/>
      <c r="JW13" s="97"/>
      <c r="JX13" s="97"/>
      <c r="JY13" s="97"/>
      <c r="JZ13" s="97"/>
      <c r="KA13" s="97"/>
      <c r="KB13" s="97"/>
      <c r="KC13" s="97"/>
      <c r="KD13" s="97"/>
      <c r="KE13" s="97"/>
      <c r="KF13" s="97"/>
      <c r="KG13" s="97"/>
      <c r="KH13" s="97"/>
      <c r="KI13" s="97"/>
      <c r="KJ13" s="97"/>
      <c r="KK13" s="97"/>
      <c r="KL13" s="97"/>
      <c r="KM13" s="97"/>
      <c r="KN13" s="97"/>
      <c r="KO13" s="97"/>
      <c r="KP13" s="97"/>
      <c r="KQ13" s="97"/>
      <c r="KR13" s="97"/>
      <c r="KS13" s="97"/>
      <c r="KT13" s="97"/>
      <c r="KU13" s="97"/>
      <c r="KV13" s="97"/>
      <c r="KW13" s="97"/>
      <c r="KX13" s="97"/>
      <c r="KY13" s="97"/>
      <c r="KZ13" s="97"/>
      <c r="LA13" s="97"/>
      <c r="LB13" s="97"/>
      <c r="LC13" s="97"/>
      <c r="LD13" s="97"/>
      <c r="LE13" s="97"/>
      <c r="LF13" s="97"/>
      <c r="LG13" s="97"/>
      <c r="LH13" s="97"/>
      <c r="LI13" s="97"/>
      <c r="LJ13" s="97"/>
      <c r="LK13" s="97"/>
      <c r="LL13" s="97"/>
      <c r="LM13" s="97"/>
      <c r="LN13" s="97"/>
      <c r="LO13" s="97"/>
      <c r="LP13" s="97"/>
      <c r="LQ13" s="97"/>
      <c r="LR13" s="97"/>
      <c r="LS13" s="97"/>
      <c r="LT13" s="97"/>
      <c r="LU13" s="97"/>
      <c r="LV13" s="97"/>
      <c r="LW13" s="97"/>
      <c r="LX13" s="97"/>
      <c r="LY13" s="97"/>
      <c r="LZ13" s="97"/>
      <c r="MA13" s="97"/>
      <c r="MB13" s="97"/>
      <c r="MC13" s="97"/>
      <c r="MD13" s="97"/>
      <c r="ME13" s="97"/>
      <c r="MF13" s="97"/>
      <c r="MG13" s="97"/>
      <c r="MH13" s="97"/>
      <c r="MI13" s="97"/>
      <c r="MJ13" s="97"/>
      <c r="MK13" s="97"/>
      <c r="ML13" s="97"/>
      <c r="MM13" s="97"/>
      <c r="MN13" s="97"/>
      <c r="MO13" s="97"/>
      <c r="MP13" s="97"/>
      <c r="MQ13" s="97"/>
      <c r="MR13" s="97"/>
      <c r="MS13" s="97"/>
      <c r="MT13" s="97"/>
      <c r="MU13" s="97"/>
      <c r="MV13" s="97"/>
      <c r="MW13" s="97"/>
      <c r="MX13" s="97"/>
      <c r="MY13" s="97"/>
      <c r="MZ13" s="97"/>
      <c r="NA13" s="97"/>
      <c r="NB13" s="97"/>
      <c r="NC13" s="97"/>
      <c r="ND13" s="97"/>
      <c r="NE13" s="97"/>
      <c r="NF13" s="97"/>
      <c r="NG13" s="97"/>
      <c r="NH13" s="97"/>
      <c r="NI13" s="97"/>
      <c r="NJ13" s="97"/>
      <c r="NK13" s="97"/>
      <c r="NL13" s="97"/>
      <c r="NM13" s="97"/>
      <c r="NN13" s="97"/>
      <c r="NO13" s="97"/>
      <c r="NP13" s="97"/>
      <c r="NQ13" s="97"/>
      <c r="NR13" s="97"/>
      <c r="NS13" s="97"/>
      <c r="NT13" s="97"/>
      <c r="NU13" s="97"/>
      <c r="NV13" s="97"/>
      <c r="NW13" s="97"/>
      <c r="NX13" s="97"/>
      <c r="NY13" s="97"/>
      <c r="NZ13" s="97"/>
      <c r="OA13" s="97"/>
      <c r="OB13" s="97"/>
      <c r="OC13" s="97"/>
      <c r="OD13" s="97"/>
      <c r="OE13" s="97"/>
      <c r="OF13" s="97"/>
      <c r="OG13" s="97"/>
      <c r="OH13" s="97"/>
      <c r="OI13" s="97"/>
      <c r="OJ13" s="97"/>
      <c r="OK13" s="97"/>
      <c r="OL13" s="97"/>
      <c r="OM13" s="97"/>
      <c r="ON13" s="97"/>
      <c r="OO13" s="97"/>
      <c r="OP13" s="97"/>
      <c r="OQ13" s="97"/>
      <c r="OR13" s="97"/>
      <c r="OS13" s="97"/>
      <c r="OT13" s="97"/>
      <c r="OU13" s="97"/>
      <c r="OV13" s="97"/>
      <c r="OW13" s="97"/>
      <c r="OX13" s="97"/>
      <c r="OY13" s="97"/>
      <c r="OZ13" s="97"/>
      <c r="PA13" s="97"/>
      <c r="PB13" s="97"/>
      <c r="PC13" s="97"/>
      <c r="PD13" s="97"/>
      <c r="PE13" s="97"/>
      <c r="PF13" s="97"/>
      <c r="PG13" s="97"/>
      <c r="PH13" s="97"/>
      <c r="PI13" s="97"/>
      <c r="PJ13" s="97"/>
      <c r="PK13" s="97"/>
      <c r="PL13" s="97"/>
      <c r="PM13" s="97"/>
      <c r="PN13" s="97"/>
      <c r="PO13" s="97"/>
      <c r="PP13" s="97"/>
      <c r="PQ13" s="97"/>
      <c r="PR13" s="97"/>
      <c r="PS13" s="97"/>
      <c r="PT13" s="97"/>
      <c r="PU13" s="97"/>
      <c r="PV13" s="97"/>
      <c r="PW13" s="97"/>
      <c r="PX13" s="97"/>
      <c r="PY13" s="97"/>
      <c r="PZ13" s="97"/>
      <c r="QA13" s="97"/>
      <c r="QB13" s="97"/>
      <c r="QC13" s="97"/>
      <c r="QD13" s="97"/>
      <c r="QE13" s="97"/>
      <c r="QF13" s="97"/>
      <c r="QG13" s="97"/>
      <c r="QH13" s="97"/>
      <c r="QI13" s="97"/>
      <c r="QJ13" s="97"/>
      <c r="QK13" s="97"/>
      <c r="QL13" s="97"/>
      <c r="QM13" s="97"/>
      <c r="QN13" s="97"/>
      <c r="QO13" s="97"/>
      <c r="QP13" s="97"/>
      <c r="QQ13" s="97"/>
      <c r="QR13" s="97"/>
      <c r="QS13" s="97"/>
      <c r="QT13" s="97"/>
      <c r="QU13" s="97"/>
      <c r="QV13" s="97"/>
      <c r="QW13" s="97"/>
      <c r="QX13" s="97"/>
      <c r="QY13" s="97"/>
      <c r="QZ13" s="97"/>
      <c r="RA13" s="97"/>
      <c r="RB13" s="97"/>
      <c r="RC13" s="97"/>
      <c r="RD13" s="97"/>
      <c r="RE13" s="97"/>
      <c r="RF13" s="97"/>
      <c r="RG13" s="97"/>
      <c r="RH13" s="97"/>
      <c r="RI13" s="97"/>
      <c r="RJ13" s="97"/>
      <c r="RK13" s="97"/>
      <c r="RL13" s="97"/>
      <c r="RM13" s="97"/>
      <c r="RN13" s="97"/>
      <c r="RO13" s="97"/>
      <c r="RP13" s="97"/>
      <c r="RQ13" s="97"/>
      <c r="RR13" s="97"/>
      <c r="RS13" s="97"/>
      <c r="RT13" s="97"/>
      <c r="RU13" s="97"/>
      <c r="RV13" s="97"/>
      <c r="RW13" s="97"/>
      <c r="RX13" s="97"/>
      <c r="RY13" s="97"/>
      <c r="RZ13" s="97"/>
      <c r="SA13" s="97"/>
      <c r="SB13" s="97"/>
      <c r="SC13" s="97"/>
      <c r="SD13" s="97"/>
      <c r="SE13" s="97"/>
      <c r="SF13" s="97"/>
      <c r="SG13" s="97"/>
      <c r="SH13" s="97"/>
      <c r="SI13" s="97"/>
      <c r="SJ13" s="97"/>
      <c r="SK13" s="97"/>
      <c r="SL13" s="97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  <c r="TB13" s="97"/>
      <c r="TC13" s="97"/>
      <c r="TD13" s="97"/>
      <c r="TE13" s="97"/>
      <c r="TF13" s="97"/>
      <c r="TG13" s="97"/>
      <c r="TH13" s="97"/>
      <c r="TI13" s="97"/>
      <c r="TJ13" s="97"/>
      <c r="TK13" s="97"/>
      <c r="TL13" s="97"/>
      <c r="TM13" s="97"/>
      <c r="TN13" s="97"/>
      <c r="TO13" s="97"/>
      <c r="TP13" s="97"/>
      <c r="TQ13" s="97"/>
      <c r="TR13" s="97"/>
      <c r="TS13" s="97"/>
      <c r="TT13" s="97"/>
      <c r="TU13" s="97"/>
      <c r="TV13" s="97"/>
      <c r="TW13" s="97"/>
      <c r="TX13" s="97"/>
      <c r="TY13" s="97"/>
      <c r="TZ13" s="97"/>
      <c r="UA13" s="97"/>
      <c r="UB13" s="97"/>
      <c r="UC13" s="97"/>
      <c r="UD13" s="97"/>
      <c r="UE13" s="97"/>
      <c r="UF13" s="97"/>
      <c r="UG13" s="97"/>
      <c r="UH13" s="97"/>
      <c r="UI13" s="97"/>
      <c r="UJ13" s="97"/>
      <c r="UK13" s="97"/>
      <c r="UL13" s="97"/>
      <c r="UM13" s="97"/>
      <c r="UN13" s="97"/>
      <c r="UO13" s="97"/>
      <c r="UP13" s="97"/>
      <c r="UQ13" s="97"/>
      <c r="UR13" s="97"/>
      <c r="US13" s="97"/>
      <c r="UT13" s="97"/>
      <c r="UU13" s="97"/>
      <c r="UV13" s="97"/>
      <c r="UW13" s="97"/>
      <c r="UX13" s="97"/>
      <c r="UY13" s="97"/>
      <c r="UZ13" s="97"/>
      <c r="VA13" s="97"/>
      <c r="VB13" s="97"/>
      <c r="VC13" s="97"/>
      <c r="VD13" s="97"/>
      <c r="VE13" s="97"/>
      <c r="VF13" s="97"/>
      <c r="VG13" s="97"/>
      <c r="VH13" s="97"/>
      <c r="VI13" s="97"/>
      <c r="VJ13" s="97"/>
      <c r="VK13" s="97"/>
      <c r="VL13" s="97"/>
      <c r="VM13" s="97"/>
      <c r="VN13" s="97"/>
      <c r="VO13" s="97"/>
      <c r="VP13" s="97"/>
      <c r="VQ13" s="97"/>
      <c r="VR13" s="97"/>
      <c r="VS13" s="97"/>
      <c r="VT13" s="97"/>
      <c r="VU13" s="97"/>
      <c r="VV13" s="97"/>
      <c r="VW13" s="97"/>
      <c r="VX13" s="97"/>
      <c r="VY13" s="97"/>
      <c r="VZ13" s="97"/>
      <c r="WA13" s="97"/>
      <c r="WB13" s="97"/>
      <c r="WC13" s="97"/>
      <c r="WD13" s="97"/>
      <c r="WE13" s="97"/>
      <c r="WF13" s="97"/>
      <c r="WG13" s="97"/>
      <c r="WH13" s="97"/>
      <c r="WI13" s="97"/>
      <c r="WJ13" s="97"/>
      <c r="WK13" s="97"/>
      <c r="WL13" s="97"/>
      <c r="WM13" s="97"/>
      <c r="WN13" s="97"/>
      <c r="WO13" s="97"/>
      <c r="WP13" s="97"/>
      <c r="WQ13" s="97"/>
      <c r="WR13" s="97"/>
      <c r="WS13" s="97"/>
      <c r="WT13" s="97"/>
      <c r="WU13" s="97"/>
      <c r="WV13" s="97"/>
      <c r="WW13" s="97"/>
      <c r="WX13" s="97"/>
      <c r="WY13" s="97"/>
      <c r="WZ13" s="97"/>
      <c r="XA13" s="97"/>
      <c r="XB13" s="97"/>
      <c r="XC13" s="97"/>
      <c r="XD13" s="97"/>
      <c r="XE13" s="97"/>
      <c r="XF13" s="97"/>
      <c r="XG13" s="97"/>
      <c r="XH13" s="97"/>
      <c r="XI13" s="97"/>
      <c r="XJ13" s="97"/>
      <c r="XK13" s="97"/>
      <c r="XL13" s="97"/>
      <c r="XM13" s="97"/>
      <c r="XN13" s="97"/>
      <c r="XO13" s="97"/>
      <c r="XP13" s="97"/>
      <c r="XQ13" s="97"/>
      <c r="XR13" s="97"/>
      <c r="XS13" s="97"/>
      <c r="XT13" s="97"/>
      <c r="XU13" s="97"/>
      <c r="XV13" s="97"/>
      <c r="XW13" s="97"/>
      <c r="XX13" s="97"/>
      <c r="XY13" s="97"/>
      <c r="XZ13" s="97"/>
      <c r="YA13" s="97"/>
      <c r="YB13" s="97"/>
      <c r="YC13" s="97"/>
      <c r="YD13" s="97"/>
      <c r="YE13" s="97"/>
      <c r="YF13" s="97"/>
      <c r="YG13" s="97"/>
      <c r="YH13" s="97"/>
      <c r="YI13" s="97"/>
      <c r="YJ13" s="97"/>
      <c r="YK13" s="97"/>
      <c r="YL13" s="97"/>
      <c r="YM13" s="97"/>
      <c r="YN13" s="97"/>
      <c r="YO13" s="97"/>
      <c r="YP13" s="97"/>
      <c r="YQ13" s="97"/>
      <c r="YR13" s="97"/>
      <c r="YS13" s="97"/>
      <c r="YT13" s="97"/>
      <c r="YU13" s="97"/>
      <c r="YV13" s="97"/>
      <c r="YW13" s="97"/>
      <c r="YX13" s="97"/>
      <c r="YY13" s="97"/>
      <c r="YZ13" s="97"/>
      <c r="ZA13" s="97"/>
      <c r="ZB13" s="97"/>
      <c r="ZC13" s="97"/>
      <c r="ZD13" s="97"/>
      <c r="ZE13" s="97"/>
      <c r="ZF13" s="97"/>
      <c r="ZG13" s="97"/>
      <c r="ZH13" s="97"/>
      <c r="ZI13" s="97"/>
      <c r="ZJ13" s="97"/>
      <c r="ZK13" s="97"/>
      <c r="ZL13" s="97"/>
      <c r="ZM13" s="97"/>
      <c r="ZN13" s="97"/>
      <c r="ZO13" s="97"/>
      <c r="ZP13" s="97"/>
      <c r="ZQ13" s="97"/>
      <c r="ZR13" s="97"/>
      <c r="ZS13" s="97"/>
      <c r="ZT13" s="97"/>
      <c r="ZU13" s="97"/>
      <c r="ZV13" s="97"/>
      <c r="ZW13" s="97"/>
      <c r="ZX13" s="97"/>
      <c r="ZY13" s="97"/>
      <c r="ZZ13" s="97"/>
      <c r="AAA13" s="97"/>
      <c r="AAB13" s="97"/>
      <c r="AAC13" s="97"/>
      <c r="AAD13" s="97"/>
      <c r="AAE13" s="97"/>
      <c r="AAF13" s="97"/>
      <c r="AAG13" s="97"/>
      <c r="AAH13" s="97"/>
      <c r="AAI13" s="97"/>
      <c r="AAJ13" s="97"/>
      <c r="AAK13" s="97"/>
      <c r="AAL13" s="97"/>
      <c r="AAM13" s="97"/>
      <c r="AAN13" s="97"/>
      <c r="AAO13" s="97"/>
      <c r="AAP13" s="97"/>
      <c r="AAQ13" s="97"/>
      <c r="AAR13" s="97"/>
      <c r="AAS13" s="97"/>
      <c r="AAT13" s="97"/>
      <c r="AAU13" s="97"/>
      <c r="AAV13" s="97"/>
      <c r="AAW13" s="97"/>
      <c r="AAX13" s="97"/>
      <c r="AAY13" s="97"/>
      <c r="AAZ13" s="97"/>
      <c r="ABA13" s="97"/>
      <c r="ABB13" s="97"/>
      <c r="ABC13" s="97"/>
      <c r="ABD13" s="97"/>
      <c r="ABE13" s="97"/>
      <c r="ABF13" s="97"/>
      <c r="ABG13" s="97"/>
      <c r="ABH13" s="97"/>
      <c r="ABI13" s="97"/>
      <c r="ABJ13" s="97"/>
      <c r="ABK13" s="97"/>
      <c r="ABL13" s="97"/>
      <c r="ABM13" s="97"/>
      <c r="ABN13" s="97"/>
      <c r="ABO13" s="97"/>
      <c r="ABP13" s="97"/>
      <c r="ABQ13" s="97"/>
      <c r="ABR13" s="97"/>
      <c r="ABS13" s="97"/>
      <c r="ABT13" s="97"/>
      <c r="ABU13" s="97"/>
      <c r="ABV13" s="97"/>
      <c r="ABW13" s="97"/>
      <c r="ABX13" s="97"/>
      <c r="ABY13" s="97"/>
      <c r="ABZ13" s="97"/>
      <c r="ACA13" s="97"/>
      <c r="ACB13" s="97"/>
      <c r="ACC13" s="97"/>
      <c r="ACD13" s="97"/>
      <c r="ACE13" s="97"/>
      <c r="ACF13" s="97"/>
      <c r="ACG13" s="97"/>
      <c r="ACH13" s="97"/>
      <c r="ACI13" s="97"/>
      <c r="ACJ13" s="97"/>
      <c r="ACK13" s="97"/>
      <c r="ACL13" s="97"/>
      <c r="ACM13" s="97"/>
      <c r="ACN13" s="97"/>
      <c r="ACO13" s="97"/>
      <c r="ACP13" s="97"/>
      <c r="ACQ13" s="97"/>
      <c r="ACR13" s="97"/>
      <c r="ACS13" s="97"/>
      <c r="ACT13" s="97"/>
      <c r="ACU13" s="97"/>
      <c r="ACV13" s="97"/>
      <c r="ACW13" s="97"/>
      <c r="ACX13" s="97"/>
      <c r="ACY13" s="97"/>
      <c r="ACZ13" s="97"/>
      <c r="ADA13" s="97"/>
      <c r="ADB13" s="97"/>
      <c r="ADC13" s="97"/>
      <c r="ADD13" s="97"/>
      <c r="ADE13" s="97"/>
      <c r="ADF13" s="97"/>
      <c r="ADG13" s="97"/>
      <c r="ADH13" s="97"/>
      <c r="ADI13" s="97"/>
      <c r="ADJ13" s="97"/>
      <c r="ADK13" s="97"/>
      <c r="ADL13" s="97"/>
      <c r="ADM13" s="97"/>
      <c r="ADN13" s="97"/>
      <c r="ADO13" s="97"/>
      <c r="ADP13" s="97"/>
      <c r="ADQ13" s="97"/>
      <c r="ADR13" s="97"/>
      <c r="ADS13" s="97"/>
      <c r="ADT13" s="97"/>
      <c r="ADU13" s="97"/>
      <c r="ADV13" s="97"/>
      <c r="ADW13" s="97"/>
      <c r="ADX13" s="97"/>
      <c r="ADY13" s="97"/>
      <c r="ADZ13" s="97"/>
      <c r="AEA13" s="97"/>
      <c r="AEB13" s="97"/>
      <c r="AEC13" s="97"/>
      <c r="AED13" s="97"/>
      <c r="AEE13" s="97"/>
      <c r="AEF13" s="97"/>
      <c r="AEG13" s="97"/>
      <c r="AEH13" s="97"/>
      <c r="AEI13" s="97"/>
      <c r="AEJ13" s="97"/>
      <c r="AEK13" s="97"/>
      <c r="AEL13" s="97"/>
      <c r="AEM13" s="97"/>
      <c r="AEN13" s="97"/>
      <c r="AEO13" s="97"/>
      <c r="AEP13" s="97"/>
      <c r="AEQ13" s="97"/>
      <c r="AER13" s="97"/>
      <c r="AES13" s="97"/>
      <c r="AET13" s="97"/>
      <c r="AEU13" s="97"/>
      <c r="AEV13" s="97"/>
      <c r="AEW13" s="97"/>
      <c r="AEX13" s="97"/>
      <c r="AEY13" s="97"/>
      <c r="AEZ13" s="97"/>
      <c r="AFA13" s="97"/>
      <c r="AFB13" s="97"/>
      <c r="AFC13" s="97"/>
      <c r="AFD13" s="97"/>
      <c r="AFE13" s="97"/>
      <c r="AFF13" s="97"/>
      <c r="AFG13" s="97"/>
      <c r="AFH13" s="97"/>
      <c r="AFI13" s="97"/>
      <c r="AFJ13" s="97"/>
      <c r="AFK13" s="97"/>
      <c r="AFL13" s="97"/>
      <c r="AFM13" s="97"/>
      <c r="AFN13" s="97"/>
      <c r="AFO13" s="97"/>
      <c r="AFP13" s="97"/>
      <c r="AFQ13" s="97"/>
      <c r="AFR13" s="97"/>
      <c r="AFS13" s="97"/>
      <c r="AFT13" s="97"/>
      <c r="AFU13" s="97"/>
      <c r="AFV13" s="97"/>
      <c r="AFW13" s="97"/>
      <c r="AFX13" s="97"/>
      <c r="AFY13" s="97"/>
      <c r="AFZ13" s="97"/>
      <c r="AGA13" s="97"/>
      <c r="AGB13" s="97"/>
    </row>
    <row r="14" spans="1:860" s="86" customFormat="1" ht="27.6">
      <c r="A14" s="60" t="s">
        <v>804</v>
      </c>
      <c r="B14" s="51" t="s">
        <v>78</v>
      </c>
      <c r="C14" s="72">
        <f t="shared" si="0"/>
        <v>6013881.1683</v>
      </c>
      <c r="D14" s="128">
        <f>E14+F14</f>
        <v>6013881.1683</v>
      </c>
      <c r="E14" s="50">
        <f>SUMIF('РБ здрав'!$L:$L,'HF-HC'!A14,'РБ здрав'!$H:$H)+SUMIF('067'!D:D,'HF-HC'!A:A,'067'!C:C)</f>
        <v>6013881.1683</v>
      </c>
      <c r="F14" s="121">
        <f>SUMIF('МБ здрав+образ'!$AF:$AF,'HF-HC'!A14,'МБ здрав+образ'!$G:$G)</f>
        <v>0</v>
      </c>
      <c r="G14" s="126"/>
      <c r="H14" s="74">
        <f t="shared" si="1"/>
        <v>7240605</v>
      </c>
      <c r="I14" s="50"/>
      <c r="J14" s="50"/>
      <c r="K14" s="50">
        <f>'ООУ предпр '!E8</f>
        <v>7240605</v>
      </c>
      <c r="L14" s="74">
        <f>M14+N14</f>
        <v>10371976</v>
      </c>
      <c r="M14" s="50">
        <f>'ООУ население'!D8</f>
        <v>10371976</v>
      </c>
      <c r="N14" s="50"/>
      <c r="O14" s="74"/>
      <c r="P14" s="50"/>
      <c r="Q14" s="50"/>
      <c r="R14" s="74"/>
      <c r="S14" s="72">
        <f t="shared" si="2"/>
        <v>23626462.168299999</v>
      </c>
      <c r="T14" s="146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  <c r="IW14" s="80"/>
      <c r="IX14" s="80"/>
      <c r="IY14" s="80"/>
      <c r="IZ14" s="80"/>
      <c r="JA14" s="80"/>
      <c r="JB14" s="80"/>
      <c r="JC14" s="80"/>
      <c r="JD14" s="80"/>
      <c r="JE14" s="80"/>
      <c r="JF14" s="80"/>
      <c r="JG14" s="80"/>
      <c r="JH14" s="80"/>
      <c r="JI14" s="80"/>
      <c r="JJ14" s="80"/>
      <c r="JK14" s="80"/>
      <c r="JL14" s="80"/>
      <c r="JM14" s="80"/>
      <c r="JN14" s="80"/>
      <c r="JO14" s="80"/>
      <c r="JP14" s="80"/>
      <c r="JQ14" s="80"/>
      <c r="JR14" s="80"/>
      <c r="JS14" s="80"/>
      <c r="JT14" s="80"/>
      <c r="JU14" s="80"/>
      <c r="JV14" s="80"/>
      <c r="JW14" s="80"/>
      <c r="JX14" s="80"/>
      <c r="JY14" s="80"/>
      <c r="JZ14" s="80"/>
      <c r="KA14" s="80"/>
      <c r="KB14" s="80"/>
      <c r="KC14" s="80"/>
      <c r="KD14" s="80"/>
      <c r="KE14" s="80"/>
      <c r="KF14" s="80"/>
      <c r="KG14" s="80"/>
      <c r="KH14" s="80"/>
      <c r="KI14" s="80"/>
      <c r="KJ14" s="80"/>
      <c r="KK14" s="80"/>
      <c r="KL14" s="80"/>
      <c r="KM14" s="80"/>
      <c r="KN14" s="80"/>
      <c r="KO14" s="80"/>
      <c r="KP14" s="80"/>
      <c r="KQ14" s="80"/>
      <c r="KR14" s="80"/>
      <c r="KS14" s="80"/>
      <c r="KT14" s="80"/>
      <c r="KU14" s="80"/>
      <c r="KV14" s="80"/>
      <c r="KW14" s="80"/>
      <c r="KX14" s="80"/>
      <c r="KY14" s="80"/>
      <c r="KZ14" s="80"/>
      <c r="LA14" s="80"/>
      <c r="LB14" s="80"/>
      <c r="LC14" s="80"/>
      <c r="LD14" s="80"/>
      <c r="LE14" s="80"/>
      <c r="LF14" s="80"/>
      <c r="LG14" s="80"/>
      <c r="LH14" s="80"/>
      <c r="LI14" s="80"/>
      <c r="LJ14" s="80"/>
      <c r="LK14" s="80"/>
      <c r="LL14" s="80"/>
      <c r="LM14" s="80"/>
      <c r="LN14" s="80"/>
      <c r="LO14" s="80"/>
      <c r="LP14" s="80"/>
      <c r="LQ14" s="80"/>
      <c r="LR14" s="80"/>
      <c r="LS14" s="80"/>
      <c r="LT14" s="80"/>
      <c r="LU14" s="80"/>
      <c r="LV14" s="80"/>
      <c r="LW14" s="80"/>
      <c r="LX14" s="80"/>
      <c r="LY14" s="80"/>
      <c r="LZ14" s="80"/>
      <c r="MA14" s="80"/>
      <c r="MB14" s="80"/>
      <c r="MC14" s="80"/>
      <c r="MD14" s="80"/>
      <c r="ME14" s="80"/>
      <c r="MF14" s="80"/>
      <c r="MG14" s="80"/>
      <c r="MH14" s="80"/>
      <c r="MI14" s="80"/>
      <c r="MJ14" s="80"/>
      <c r="MK14" s="80"/>
      <c r="ML14" s="80"/>
      <c r="MM14" s="80"/>
      <c r="MN14" s="80"/>
      <c r="MO14" s="80"/>
      <c r="MP14" s="80"/>
      <c r="MQ14" s="80"/>
      <c r="MR14" s="80"/>
      <c r="MS14" s="80"/>
      <c r="MT14" s="80"/>
      <c r="MU14" s="80"/>
      <c r="MV14" s="80"/>
      <c r="MW14" s="80"/>
      <c r="MX14" s="80"/>
      <c r="MY14" s="80"/>
      <c r="MZ14" s="80"/>
      <c r="NA14" s="80"/>
      <c r="NB14" s="80"/>
      <c r="NC14" s="80"/>
      <c r="ND14" s="80"/>
      <c r="NE14" s="80"/>
      <c r="NF14" s="80"/>
      <c r="NG14" s="80"/>
      <c r="NH14" s="80"/>
      <c r="NI14" s="80"/>
      <c r="NJ14" s="80"/>
      <c r="NK14" s="80"/>
      <c r="NL14" s="80"/>
      <c r="NM14" s="80"/>
      <c r="NN14" s="80"/>
      <c r="NO14" s="80"/>
      <c r="NP14" s="80"/>
      <c r="NQ14" s="80"/>
      <c r="NR14" s="80"/>
      <c r="NS14" s="80"/>
      <c r="NT14" s="80"/>
      <c r="NU14" s="80"/>
      <c r="NV14" s="80"/>
      <c r="NW14" s="80"/>
      <c r="NX14" s="80"/>
      <c r="NY14" s="80"/>
      <c r="NZ14" s="80"/>
      <c r="OA14" s="80"/>
      <c r="OB14" s="80"/>
      <c r="OC14" s="80"/>
      <c r="OD14" s="80"/>
      <c r="OE14" s="80"/>
      <c r="OF14" s="80"/>
      <c r="OG14" s="80"/>
      <c r="OH14" s="80"/>
      <c r="OI14" s="80"/>
      <c r="OJ14" s="80"/>
      <c r="OK14" s="80"/>
      <c r="OL14" s="80"/>
      <c r="OM14" s="80"/>
      <c r="ON14" s="80"/>
      <c r="OO14" s="80"/>
      <c r="OP14" s="80"/>
      <c r="OQ14" s="80"/>
      <c r="OR14" s="80"/>
      <c r="OS14" s="80"/>
      <c r="OT14" s="80"/>
      <c r="OU14" s="80"/>
      <c r="OV14" s="80"/>
      <c r="OW14" s="80"/>
      <c r="OX14" s="80"/>
      <c r="OY14" s="80"/>
      <c r="OZ14" s="80"/>
      <c r="PA14" s="80"/>
      <c r="PB14" s="80"/>
      <c r="PC14" s="80"/>
      <c r="PD14" s="80"/>
      <c r="PE14" s="80"/>
      <c r="PF14" s="80"/>
      <c r="PG14" s="80"/>
      <c r="PH14" s="80"/>
      <c r="PI14" s="80"/>
      <c r="PJ14" s="80"/>
      <c r="PK14" s="80"/>
      <c r="PL14" s="80"/>
      <c r="PM14" s="80"/>
      <c r="PN14" s="80"/>
      <c r="PO14" s="80"/>
      <c r="PP14" s="80"/>
      <c r="PQ14" s="80"/>
      <c r="PR14" s="80"/>
      <c r="PS14" s="80"/>
      <c r="PT14" s="80"/>
      <c r="PU14" s="80"/>
      <c r="PV14" s="80"/>
      <c r="PW14" s="80"/>
      <c r="PX14" s="80"/>
      <c r="PY14" s="80"/>
      <c r="PZ14" s="80"/>
      <c r="QA14" s="80"/>
      <c r="QB14" s="80"/>
      <c r="QC14" s="80"/>
      <c r="QD14" s="80"/>
      <c r="QE14" s="80"/>
      <c r="QF14" s="80"/>
      <c r="QG14" s="80"/>
      <c r="QH14" s="80"/>
      <c r="QI14" s="80"/>
      <c r="QJ14" s="80"/>
      <c r="QK14" s="80"/>
      <c r="QL14" s="80"/>
      <c r="QM14" s="80"/>
      <c r="QN14" s="80"/>
      <c r="QO14" s="80"/>
      <c r="QP14" s="80"/>
      <c r="QQ14" s="80"/>
      <c r="QR14" s="80"/>
      <c r="QS14" s="80"/>
      <c r="QT14" s="80"/>
      <c r="QU14" s="80"/>
      <c r="QV14" s="80"/>
      <c r="QW14" s="80"/>
      <c r="QX14" s="80"/>
      <c r="QY14" s="80"/>
      <c r="QZ14" s="80"/>
      <c r="RA14" s="80"/>
      <c r="RB14" s="80"/>
      <c r="RC14" s="80"/>
      <c r="RD14" s="80"/>
      <c r="RE14" s="80"/>
      <c r="RF14" s="80"/>
      <c r="RG14" s="80"/>
      <c r="RH14" s="80"/>
      <c r="RI14" s="80"/>
      <c r="RJ14" s="80"/>
      <c r="RK14" s="80"/>
      <c r="RL14" s="80"/>
      <c r="RM14" s="80"/>
      <c r="RN14" s="80"/>
      <c r="RO14" s="80"/>
      <c r="RP14" s="80"/>
      <c r="RQ14" s="80"/>
      <c r="RR14" s="80"/>
      <c r="RS14" s="80"/>
      <c r="RT14" s="80"/>
      <c r="RU14" s="80"/>
      <c r="RV14" s="80"/>
      <c r="RW14" s="80"/>
      <c r="RX14" s="80"/>
      <c r="RY14" s="80"/>
      <c r="RZ14" s="80"/>
      <c r="SA14" s="80"/>
      <c r="SB14" s="80"/>
      <c r="SC14" s="80"/>
      <c r="SD14" s="80"/>
      <c r="SE14" s="80"/>
      <c r="SF14" s="80"/>
      <c r="SG14" s="80"/>
      <c r="SH14" s="80"/>
      <c r="SI14" s="80"/>
      <c r="SJ14" s="80"/>
      <c r="SK14" s="80"/>
      <c r="SL14" s="80"/>
      <c r="SM14" s="80"/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0"/>
      <c r="TB14" s="80"/>
      <c r="TC14" s="80"/>
      <c r="TD14" s="80"/>
      <c r="TE14" s="80"/>
      <c r="TF14" s="80"/>
      <c r="TG14" s="80"/>
      <c r="TH14" s="80"/>
      <c r="TI14" s="80"/>
      <c r="TJ14" s="80"/>
      <c r="TK14" s="80"/>
      <c r="TL14" s="80"/>
      <c r="TM14" s="80"/>
      <c r="TN14" s="80"/>
      <c r="TO14" s="80"/>
      <c r="TP14" s="80"/>
      <c r="TQ14" s="80"/>
      <c r="TR14" s="80"/>
      <c r="TS14" s="80"/>
      <c r="TT14" s="80"/>
      <c r="TU14" s="80"/>
      <c r="TV14" s="80"/>
      <c r="TW14" s="80"/>
      <c r="TX14" s="80"/>
      <c r="TY14" s="80"/>
      <c r="TZ14" s="80"/>
      <c r="UA14" s="80"/>
      <c r="UB14" s="80"/>
      <c r="UC14" s="80"/>
      <c r="UD14" s="80"/>
      <c r="UE14" s="80"/>
      <c r="UF14" s="80"/>
      <c r="UG14" s="80"/>
      <c r="UH14" s="80"/>
      <c r="UI14" s="80"/>
      <c r="UJ14" s="80"/>
      <c r="UK14" s="80"/>
      <c r="UL14" s="80"/>
      <c r="UM14" s="80"/>
      <c r="UN14" s="80"/>
      <c r="UO14" s="80"/>
      <c r="UP14" s="80"/>
      <c r="UQ14" s="80"/>
      <c r="UR14" s="80"/>
      <c r="US14" s="80"/>
      <c r="UT14" s="80"/>
      <c r="UU14" s="80"/>
      <c r="UV14" s="80"/>
      <c r="UW14" s="80"/>
      <c r="UX14" s="80"/>
      <c r="UY14" s="80"/>
      <c r="UZ14" s="80"/>
      <c r="VA14" s="80"/>
      <c r="VB14" s="80"/>
      <c r="VC14" s="80"/>
      <c r="VD14" s="80"/>
      <c r="VE14" s="80"/>
      <c r="VF14" s="80"/>
      <c r="VG14" s="80"/>
      <c r="VH14" s="80"/>
      <c r="VI14" s="80"/>
      <c r="VJ14" s="80"/>
      <c r="VK14" s="80"/>
      <c r="VL14" s="80"/>
      <c r="VM14" s="80"/>
      <c r="VN14" s="80"/>
      <c r="VO14" s="80"/>
      <c r="VP14" s="80"/>
      <c r="VQ14" s="80"/>
      <c r="VR14" s="80"/>
      <c r="VS14" s="80"/>
      <c r="VT14" s="80"/>
      <c r="VU14" s="80"/>
      <c r="VV14" s="80"/>
      <c r="VW14" s="80"/>
      <c r="VX14" s="80"/>
      <c r="VY14" s="80"/>
      <c r="VZ14" s="80"/>
      <c r="WA14" s="80"/>
      <c r="WB14" s="80"/>
      <c r="WC14" s="80"/>
      <c r="WD14" s="80"/>
      <c r="WE14" s="80"/>
      <c r="WF14" s="80"/>
      <c r="WG14" s="80"/>
      <c r="WH14" s="80"/>
      <c r="WI14" s="80"/>
      <c r="WJ14" s="80"/>
      <c r="WK14" s="80"/>
      <c r="WL14" s="80"/>
      <c r="WM14" s="80"/>
      <c r="WN14" s="80"/>
      <c r="WO14" s="80"/>
      <c r="WP14" s="80"/>
      <c r="WQ14" s="80"/>
      <c r="WR14" s="80"/>
      <c r="WS14" s="80"/>
      <c r="WT14" s="80"/>
      <c r="WU14" s="80"/>
      <c r="WV14" s="80"/>
      <c r="WW14" s="80"/>
      <c r="WX14" s="80"/>
      <c r="WY14" s="80"/>
      <c r="WZ14" s="80"/>
      <c r="XA14" s="80"/>
      <c r="XB14" s="80"/>
      <c r="XC14" s="80"/>
      <c r="XD14" s="80"/>
      <c r="XE14" s="80"/>
      <c r="XF14" s="80"/>
      <c r="XG14" s="80"/>
      <c r="XH14" s="80"/>
      <c r="XI14" s="80"/>
      <c r="XJ14" s="80"/>
      <c r="XK14" s="80"/>
      <c r="XL14" s="80"/>
      <c r="XM14" s="80"/>
      <c r="XN14" s="80"/>
      <c r="XO14" s="80"/>
      <c r="XP14" s="80"/>
      <c r="XQ14" s="80"/>
      <c r="XR14" s="80"/>
      <c r="XS14" s="80"/>
      <c r="XT14" s="80"/>
      <c r="XU14" s="80"/>
      <c r="XV14" s="80"/>
      <c r="XW14" s="80"/>
      <c r="XX14" s="80"/>
      <c r="XY14" s="80"/>
      <c r="XZ14" s="80"/>
      <c r="YA14" s="80"/>
      <c r="YB14" s="80"/>
      <c r="YC14" s="80"/>
      <c r="YD14" s="80"/>
      <c r="YE14" s="80"/>
      <c r="YF14" s="80"/>
      <c r="YG14" s="80"/>
      <c r="YH14" s="80"/>
      <c r="YI14" s="80"/>
      <c r="YJ14" s="80"/>
      <c r="YK14" s="80"/>
      <c r="YL14" s="80"/>
      <c r="YM14" s="80"/>
      <c r="YN14" s="80"/>
      <c r="YO14" s="80"/>
      <c r="YP14" s="80"/>
      <c r="YQ14" s="80"/>
      <c r="YR14" s="80"/>
      <c r="YS14" s="80"/>
      <c r="YT14" s="80"/>
      <c r="YU14" s="80"/>
      <c r="YV14" s="80"/>
      <c r="YW14" s="80"/>
      <c r="YX14" s="80"/>
      <c r="YY14" s="80"/>
      <c r="YZ14" s="80"/>
      <c r="ZA14" s="80"/>
      <c r="ZB14" s="80"/>
      <c r="ZC14" s="80"/>
      <c r="ZD14" s="80"/>
      <c r="ZE14" s="80"/>
      <c r="ZF14" s="80"/>
      <c r="ZG14" s="80"/>
      <c r="ZH14" s="80"/>
      <c r="ZI14" s="80"/>
      <c r="ZJ14" s="80"/>
      <c r="ZK14" s="80"/>
      <c r="ZL14" s="80"/>
      <c r="ZM14" s="80"/>
      <c r="ZN14" s="80"/>
      <c r="ZO14" s="80"/>
      <c r="ZP14" s="80"/>
      <c r="ZQ14" s="80"/>
      <c r="ZR14" s="80"/>
      <c r="ZS14" s="80"/>
      <c r="ZT14" s="80"/>
      <c r="ZU14" s="80"/>
      <c r="ZV14" s="80"/>
      <c r="ZW14" s="80"/>
      <c r="ZX14" s="80"/>
      <c r="ZY14" s="80"/>
      <c r="ZZ14" s="80"/>
      <c r="AAA14" s="80"/>
      <c r="AAB14" s="80"/>
      <c r="AAC14" s="80"/>
      <c r="AAD14" s="80"/>
      <c r="AAE14" s="80"/>
      <c r="AAF14" s="80"/>
      <c r="AAG14" s="80"/>
      <c r="AAH14" s="80"/>
      <c r="AAI14" s="80"/>
      <c r="AAJ14" s="80"/>
      <c r="AAK14" s="80"/>
      <c r="AAL14" s="80"/>
      <c r="AAM14" s="80"/>
      <c r="AAN14" s="80"/>
      <c r="AAO14" s="80"/>
      <c r="AAP14" s="80"/>
      <c r="AAQ14" s="80"/>
      <c r="AAR14" s="80"/>
      <c r="AAS14" s="80"/>
      <c r="AAT14" s="80"/>
      <c r="AAU14" s="80"/>
      <c r="AAV14" s="80"/>
      <c r="AAW14" s="80"/>
      <c r="AAX14" s="80"/>
      <c r="AAY14" s="80"/>
      <c r="AAZ14" s="80"/>
      <c r="ABA14" s="80"/>
      <c r="ABB14" s="80"/>
      <c r="ABC14" s="80"/>
      <c r="ABD14" s="80"/>
      <c r="ABE14" s="80"/>
      <c r="ABF14" s="80"/>
      <c r="ABG14" s="80"/>
      <c r="ABH14" s="80"/>
      <c r="ABI14" s="80"/>
      <c r="ABJ14" s="80"/>
      <c r="ABK14" s="80"/>
      <c r="ABL14" s="80"/>
      <c r="ABM14" s="80"/>
      <c r="ABN14" s="80"/>
      <c r="ABO14" s="80"/>
      <c r="ABP14" s="80"/>
      <c r="ABQ14" s="80"/>
      <c r="ABR14" s="80"/>
      <c r="ABS14" s="80"/>
      <c r="ABT14" s="80"/>
      <c r="ABU14" s="80"/>
      <c r="ABV14" s="80"/>
      <c r="ABW14" s="80"/>
      <c r="ABX14" s="80"/>
      <c r="ABY14" s="80"/>
      <c r="ABZ14" s="80"/>
      <c r="ACA14" s="80"/>
      <c r="ACB14" s="80"/>
      <c r="ACC14" s="80"/>
      <c r="ACD14" s="80"/>
      <c r="ACE14" s="80"/>
      <c r="ACF14" s="80"/>
      <c r="ACG14" s="80"/>
      <c r="ACH14" s="80"/>
      <c r="ACI14" s="80"/>
      <c r="ACJ14" s="80"/>
      <c r="ACK14" s="80"/>
      <c r="ACL14" s="80"/>
      <c r="ACM14" s="80"/>
      <c r="ACN14" s="80"/>
      <c r="ACO14" s="80"/>
      <c r="ACP14" s="80"/>
      <c r="ACQ14" s="80"/>
      <c r="ACR14" s="80"/>
      <c r="ACS14" s="80"/>
      <c r="ACT14" s="80"/>
      <c r="ACU14" s="80"/>
      <c r="ACV14" s="80"/>
      <c r="ACW14" s="80"/>
      <c r="ACX14" s="80"/>
      <c r="ACY14" s="80"/>
      <c r="ACZ14" s="80"/>
      <c r="ADA14" s="80"/>
      <c r="ADB14" s="80"/>
      <c r="ADC14" s="80"/>
      <c r="ADD14" s="80"/>
      <c r="ADE14" s="80"/>
      <c r="ADF14" s="80"/>
      <c r="ADG14" s="80"/>
      <c r="ADH14" s="80"/>
      <c r="ADI14" s="80"/>
      <c r="ADJ14" s="80"/>
      <c r="ADK14" s="80"/>
      <c r="ADL14" s="80"/>
      <c r="ADM14" s="80"/>
      <c r="ADN14" s="80"/>
      <c r="ADO14" s="80"/>
      <c r="ADP14" s="80"/>
      <c r="ADQ14" s="80"/>
      <c r="ADR14" s="80"/>
      <c r="ADS14" s="80"/>
      <c r="ADT14" s="80"/>
      <c r="ADU14" s="80"/>
      <c r="ADV14" s="80"/>
      <c r="ADW14" s="80"/>
      <c r="ADX14" s="80"/>
      <c r="ADY14" s="80"/>
      <c r="ADZ14" s="80"/>
      <c r="AEA14" s="80"/>
      <c r="AEB14" s="80"/>
      <c r="AEC14" s="80"/>
      <c r="AED14" s="80"/>
      <c r="AEE14" s="80"/>
      <c r="AEF14" s="80"/>
      <c r="AEG14" s="80"/>
      <c r="AEH14" s="80"/>
      <c r="AEI14" s="80"/>
      <c r="AEJ14" s="80"/>
      <c r="AEK14" s="80"/>
      <c r="AEL14" s="80"/>
      <c r="AEM14" s="80"/>
      <c r="AEN14" s="80"/>
      <c r="AEO14" s="80"/>
      <c r="AEP14" s="80"/>
      <c r="AEQ14" s="80"/>
      <c r="AER14" s="80"/>
      <c r="AES14" s="80"/>
      <c r="AET14" s="80"/>
      <c r="AEU14" s="80"/>
      <c r="AEV14" s="80"/>
      <c r="AEW14" s="80"/>
      <c r="AEX14" s="80"/>
      <c r="AEY14" s="80"/>
      <c r="AEZ14" s="80"/>
      <c r="AFA14" s="80"/>
      <c r="AFB14" s="80"/>
      <c r="AFC14" s="80"/>
      <c r="AFD14" s="80"/>
      <c r="AFE14" s="80"/>
      <c r="AFF14" s="80"/>
      <c r="AFG14" s="80"/>
      <c r="AFH14" s="80"/>
      <c r="AFI14" s="80"/>
      <c r="AFJ14" s="80"/>
      <c r="AFK14" s="80"/>
      <c r="AFL14" s="80"/>
      <c r="AFM14" s="80"/>
      <c r="AFN14" s="80"/>
      <c r="AFO14" s="80"/>
      <c r="AFP14" s="80"/>
      <c r="AFQ14" s="80"/>
      <c r="AFR14" s="80"/>
      <c r="AFS14" s="80"/>
      <c r="AFT14" s="80"/>
      <c r="AFU14" s="80"/>
      <c r="AFV14" s="80"/>
      <c r="AFW14" s="80"/>
      <c r="AFX14" s="80"/>
      <c r="AFY14" s="80"/>
      <c r="AFZ14" s="80"/>
      <c r="AGA14" s="80"/>
      <c r="AGB14" s="80"/>
    </row>
    <row r="15" spans="1:860" s="86" customFormat="1" ht="27.6">
      <c r="A15" s="14" t="s">
        <v>803</v>
      </c>
      <c r="B15" s="8" t="s">
        <v>82</v>
      </c>
      <c r="C15" s="72">
        <f t="shared" si="0"/>
        <v>0</v>
      </c>
      <c r="D15" s="50"/>
      <c r="E15" s="50">
        <f>SUMIF('РБ здрав'!$L:$L,'HF-HC'!A15,'РБ здрав'!$H:$H)+SUMIF('067'!D:D,'HF-HC'!A:A,'067'!C:C)</f>
        <v>0</v>
      </c>
      <c r="F15" s="121">
        <f>SUMIF('МБ здрав+образ'!$AF:$AF,'HF-HC'!A15,'МБ здрав+образ'!$G:$G)</f>
        <v>0</v>
      </c>
      <c r="G15" s="126"/>
      <c r="H15" s="74">
        <f t="shared" si="1"/>
        <v>0</v>
      </c>
      <c r="I15" s="50"/>
      <c r="J15" s="50"/>
      <c r="K15" s="50"/>
      <c r="L15" s="74">
        <f t="shared" ref="L15:L17" si="8">M15+N15</f>
        <v>0</v>
      </c>
      <c r="M15" s="50"/>
      <c r="N15" s="50"/>
      <c r="O15" s="74"/>
      <c r="P15" s="50"/>
      <c r="Q15" s="50"/>
      <c r="R15" s="74"/>
      <c r="S15" s="72">
        <f t="shared" si="2"/>
        <v>0</v>
      </c>
      <c r="T15" s="146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  <c r="IW15" s="80"/>
      <c r="IX15" s="80"/>
      <c r="IY15" s="80"/>
      <c r="IZ15" s="80"/>
      <c r="JA15" s="80"/>
      <c r="JB15" s="80"/>
      <c r="JC15" s="80"/>
      <c r="JD15" s="80"/>
      <c r="JE15" s="80"/>
      <c r="JF15" s="80"/>
      <c r="JG15" s="80"/>
      <c r="JH15" s="80"/>
      <c r="JI15" s="80"/>
      <c r="JJ15" s="80"/>
      <c r="JK15" s="80"/>
      <c r="JL15" s="80"/>
      <c r="JM15" s="80"/>
      <c r="JN15" s="80"/>
      <c r="JO15" s="80"/>
      <c r="JP15" s="80"/>
      <c r="JQ15" s="80"/>
      <c r="JR15" s="80"/>
      <c r="JS15" s="80"/>
      <c r="JT15" s="80"/>
      <c r="JU15" s="80"/>
      <c r="JV15" s="80"/>
      <c r="JW15" s="80"/>
      <c r="JX15" s="80"/>
      <c r="JY15" s="80"/>
      <c r="JZ15" s="80"/>
      <c r="KA15" s="80"/>
      <c r="KB15" s="80"/>
      <c r="KC15" s="80"/>
      <c r="KD15" s="80"/>
      <c r="KE15" s="80"/>
      <c r="KF15" s="80"/>
      <c r="KG15" s="80"/>
      <c r="KH15" s="80"/>
      <c r="KI15" s="80"/>
      <c r="KJ15" s="80"/>
      <c r="KK15" s="80"/>
      <c r="KL15" s="80"/>
      <c r="KM15" s="80"/>
      <c r="KN15" s="80"/>
      <c r="KO15" s="80"/>
      <c r="KP15" s="80"/>
      <c r="KQ15" s="80"/>
      <c r="KR15" s="80"/>
      <c r="KS15" s="80"/>
      <c r="KT15" s="80"/>
      <c r="KU15" s="80"/>
      <c r="KV15" s="80"/>
      <c r="KW15" s="80"/>
      <c r="KX15" s="80"/>
      <c r="KY15" s="80"/>
      <c r="KZ15" s="80"/>
      <c r="LA15" s="80"/>
      <c r="LB15" s="80"/>
      <c r="LC15" s="80"/>
      <c r="LD15" s="80"/>
      <c r="LE15" s="80"/>
      <c r="LF15" s="80"/>
      <c r="LG15" s="80"/>
      <c r="LH15" s="80"/>
      <c r="LI15" s="80"/>
      <c r="LJ15" s="80"/>
      <c r="LK15" s="80"/>
      <c r="LL15" s="80"/>
      <c r="LM15" s="80"/>
      <c r="LN15" s="80"/>
      <c r="LO15" s="80"/>
      <c r="LP15" s="80"/>
      <c r="LQ15" s="80"/>
      <c r="LR15" s="80"/>
      <c r="LS15" s="80"/>
      <c r="LT15" s="80"/>
      <c r="LU15" s="80"/>
      <c r="LV15" s="80"/>
      <c r="LW15" s="80"/>
      <c r="LX15" s="80"/>
      <c r="LY15" s="80"/>
      <c r="LZ15" s="80"/>
      <c r="MA15" s="80"/>
      <c r="MB15" s="80"/>
      <c r="MC15" s="80"/>
      <c r="MD15" s="80"/>
      <c r="ME15" s="80"/>
      <c r="MF15" s="80"/>
      <c r="MG15" s="80"/>
      <c r="MH15" s="80"/>
      <c r="MI15" s="80"/>
      <c r="MJ15" s="80"/>
      <c r="MK15" s="80"/>
      <c r="ML15" s="80"/>
      <c r="MM15" s="80"/>
      <c r="MN15" s="80"/>
      <c r="MO15" s="80"/>
      <c r="MP15" s="80"/>
      <c r="MQ15" s="80"/>
      <c r="MR15" s="80"/>
      <c r="MS15" s="80"/>
      <c r="MT15" s="80"/>
      <c r="MU15" s="80"/>
      <c r="MV15" s="80"/>
      <c r="MW15" s="80"/>
      <c r="MX15" s="80"/>
      <c r="MY15" s="80"/>
      <c r="MZ15" s="80"/>
      <c r="NA15" s="80"/>
      <c r="NB15" s="80"/>
      <c r="NC15" s="80"/>
      <c r="ND15" s="80"/>
      <c r="NE15" s="80"/>
      <c r="NF15" s="80"/>
      <c r="NG15" s="80"/>
      <c r="NH15" s="80"/>
      <c r="NI15" s="80"/>
      <c r="NJ15" s="80"/>
      <c r="NK15" s="80"/>
      <c r="NL15" s="80"/>
      <c r="NM15" s="80"/>
      <c r="NN15" s="80"/>
      <c r="NO15" s="80"/>
      <c r="NP15" s="80"/>
      <c r="NQ15" s="80"/>
      <c r="NR15" s="80"/>
      <c r="NS15" s="80"/>
      <c r="NT15" s="80"/>
      <c r="NU15" s="80"/>
      <c r="NV15" s="80"/>
      <c r="NW15" s="80"/>
      <c r="NX15" s="80"/>
      <c r="NY15" s="80"/>
      <c r="NZ15" s="80"/>
      <c r="OA15" s="80"/>
      <c r="OB15" s="80"/>
      <c r="OC15" s="80"/>
      <c r="OD15" s="80"/>
      <c r="OE15" s="80"/>
      <c r="OF15" s="80"/>
      <c r="OG15" s="80"/>
      <c r="OH15" s="80"/>
      <c r="OI15" s="80"/>
      <c r="OJ15" s="80"/>
      <c r="OK15" s="80"/>
      <c r="OL15" s="80"/>
      <c r="OM15" s="80"/>
      <c r="ON15" s="80"/>
      <c r="OO15" s="80"/>
      <c r="OP15" s="80"/>
      <c r="OQ15" s="80"/>
      <c r="OR15" s="80"/>
      <c r="OS15" s="80"/>
      <c r="OT15" s="80"/>
      <c r="OU15" s="80"/>
      <c r="OV15" s="80"/>
      <c r="OW15" s="80"/>
      <c r="OX15" s="80"/>
      <c r="OY15" s="80"/>
      <c r="OZ15" s="80"/>
      <c r="PA15" s="80"/>
      <c r="PB15" s="80"/>
      <c r="PC15" s="80"/>
      <c r="PD15" s="80"/>
      <c r="PE15" s="80"/>
      <c r="PF15" s="80"/>
      <c r="PG15" s="80"/>
      <c r="PH15" s="80"/>
      <c r="PI15" s="80"/>
      <c r="PJ15" s="80"/>
      <c r="PK15" s="80"/>
      <c r="PL15" s="80"/>
      <c r="PM15" s="80"/>
      <c r="PN15" s="80"/>
      <c r="PO15" s="80"/>
      <c r="PP15" s="80"/>
      <c r="PQ15" s="80"/>
      <c r="PR15" s="80"/>
      <c r="PS15" s="80"/>
      <c r="PT15" s="80"/>
      <c r="PU15" s="80"/>
      <c r="PV15" s="80"/>
      <c r="PW15" s="80"/>
      <c r="PX15" s="80"/>
      <c r="PY15" s="80"/>
      <c r="PZ15" s="80"/>
      <c r="QA15" s="80"/>
      <c r="QB15" s="80"/>
      <c r="QC15" s="80"/>
      <c r="QD15" s="80"/>
      <c r="QE15" s="80"/>
      <c r="QF15" s="80"/>
      <c r="QG15" s="80"/>
      <c r="QH15" s="80"/>
      <c r="QI15" s="80"/>
      <c r="QJ15" s="80"/>
      <c r="QK15" s="80"/>
      <c r="QL15" s="80"/>
      <c r="QM15" s="80"/>
      <c r="QN15" s="80"/>
      <c r="QO15" s="80"/>
      <c r="QP15" s="80"/>
      <c r="QQ15" s="80"/>
      <c r="QR15" s="80"/>
      <c r="QS15" s="80"/>
      <c r="QT15" s="80"/>
      <c r="QU15" s="80"/>
      <c r="QV15" s="80"/>
      <c r="QW15" s="80"/>
      <c r="QX15" s="80"/>
      <c r="QY15" s="80"/>
      <c r="QZ15" s="80"/>
      <c r="RA15" s="80"/>
      <c r="RB15" s="80"/>
      <c r="RC15" s="80"/>
      <c r="RD15" s="80"/>
      <c r="RE15" s="80"/>
      <c r="RF15" s="80"/>
      <c r="RG15" s="80"/>
      <c r="RH15" s="80"/>
      <c r="RI15" s="80"/>
      <c r="RJ15" s="80"/>
      <c r="RK15" s="80"/>
      <c r="RL15" s="80"/>
      <c r="RM15" s="80"/>
      <c r="RN15" s="80"/>
      <c r="RO15" s="80"/>
      <c r="RP15" s="80"/>
      <c r="RQ15" s="80"/>
      <c r="RR15" s="80"/>
      <c r="RS15" s="80"/>
      <c r="RT15" s="80"/>
      <c r="RU15" s="80"/>
      <c r="RV15" s="80"/>
      <c r="RW15" s="80"/>
      <c r="RX15" s="80"/>
      <c r="RY15" s="80"/>
      <c r="RZ15" s="80"/>
      <c r="SA15" s="80"/>
      <c r="SB15" s="80"/>
      <c r="SC15" s="80"/>
      <c r="SD15" s="80"/>
      <c r="SE15" s="80"/>
      <c r="SF15" s="80"/>
      <c r="SG15" s="80"/>
      <c r="SH15" s="80"/>
      <c r="SI15" s="80"/>
      <c r="SJ15" s="80"/>
      <c r="SK15" s="80"/>
      <c r="SL15" s="80"/>
      <c r="SM15" s="80"/>
      <c r="SN15" s="80"/>
      <c r="SO15" s="80"/>
      <c r="SP15" s="80"/>
      <c r="SQ15" s="80"/>
      <c r="SR15" s="80"/>
      <c r="SS15" s="80"/>
      <c r="ST15" s="80"/>
      <c r="SU15" s="80"/>
      <c r="SV15" s="80"/>
      <c r="SW15" s="80"/>
      <c r="SX15" s="80"/>
      <c r="SY15" s="80"/>
      <c r="SZ15" s="80"/>
      <c r="TA15" s="80"/>
      <c r="TB15" s="80"/>
      <c r="TC15" s="80"/>
      <c r="TD15" s="80"/>
      <c r="TE15" s="80"/>
      <c r="TF15" s="80"/>
      <c r="TG15" s="80"/>
      <c r="TH15" s="80"/>
      <c r="TI15" s="80"/>
      <c r="TJ15" s="80"/>
      <c r="TK15" s="80"/>
      <c r="TL15" s="80"/>
      <c r="TM15" s="80"/>
      <c r="TN15" s="80"/>
      <c r="TO15" s="80"/>
      <c r="TP15" s="80"/>
      <c r="TQ15" s="80"/>
      <c r="TR15" s="80"/>
      <c r="TS15" s="80"/>
      <c r="TT15" s="80"/>
      <c r="TU15" s="80"/>
      <c r="TV15" s="80"/>
      <c r="TW15" s="80"/>
      <c r="TX15" s="80"/>
      <c r="TY15" s="80"/>
      <c r="TZ15" s="80"/>
      <c r="UA15" s="80"/>
      <c r="UB15" s="80"/>
      <c r="UC15" s="80"/>
      <c r="UD15" s="80"/>
      <c r="UE15" s="80"/>
      <c r="UF15" s="80"/>
      <c r="UG15" s="80"/>
      <c r="UH15" s="80"/>
      <c r="UI15" s="80"/>
      <c r="UJ15" s="80"/>
      <c r="UK15" s="80"/>
      <c r="UL15" s="80"/>
      <c r="UM15" s="80"/>
      <c r="UN15" s="80"/>
      <c r="UO15" s="80"/>
      <c r="UP15" s="80"/>
      <c r="UQ15" s="80"/>
      <c r="UR15" s="80"/>
      <c r="US15" s="80"/>
      <c r="UT15" s="80"/>
      <c r="UU15" s="80"/>
      <c r="UV15" s="80"/>
      <c r="UW15" s="80"/>
      <c r="UX15" s="80"/>
      <c r="UY15" s="80"/>
      <c r="UZ15" s="80"/>
      <c r="VA15" s="80"/>
      <c r="VB15" s="80"/>
      <c r="VC15" s="80"/>
      <c r="VD15" s="80"/>
      <c r="VE15" s="80"/>
      <c r="VF15" s="80"/>
      <c r="VG15" s="80"/>
      <c r="VH15" s="80"/>
      <c r="VI15" s="80"/>
      <c r="VJ15" s="80"/>
      <c r="VK15" s="80"/>
      <c r="VL15" s="80"/>
      <c r="VM15" s="80"/>
      <c r="VN15" s="80"/>
      <c r="VO15" s="80"/>
      <c r="VP15" s="80"/>
      <c r="VQ15" s="80"/>
      <c r="VR15" s="80"/>
      <c r="VS15" s="80"/>
      <c r="VT15" s="80"/>
      <c r="VU15" s="80"/>
      <c r="VV15" s="80"/>
      <c r="VW15" s="80"/>
      <c r="VX15" s="80"/>
      <c r="VY15" s="80"/>
      <c r="VZ15" s="80"/>
      <c r="WA15" s="80"/>
      <c r="WB15" s="80"/>
      <c r="WC15" s="80"/>
      <c r="WD15" s="80"/>
      <c r="WE15" s="80"/>
      <c r="WF15" s="80"/>
      <c r="WG15" s="80"/>
      <c r="WH15" s="80"/>
      <c r="WI15" s="80"/>
      <c r="WJ15" s="80"/>
      <c r="WK15" s="80"/>
      <c r="WL15" s="80"/>
      <c r="WM15" s="80"/>
      <c r="WN15" s="80"/>
      <c r="WO15" s="80"/>
      <c r="WP15" s="80"/>
      <c r="WQ15" s="80"/>
      <c r="WR15" s="80"/>
      <c r="WS15" s="80"/>
      <c r="WT15" s="80"/>
      <c r="WU15" s="80"/>
      <c r="WV15" s="80"/>
      <c r="WW15" s="80"/>
      <c r="WX15" s="80"/>
      <c r="WY15" s="80"/>
      <c r="WZ15" s="80"/>
      <c r="XA15" s="80"/>
      <c r="XB15" s="80"/>
      <c r="XC15" s="80"/>
      <c r="XD15" s="80"/>
      <c r="XE15" s="80"/>
      <c r="XF15" s="80"/>
      <c r="XG15" s="80"/>
      <c r="XH15" s="80"/>
      <c r="XI15" s="80"/>
      <c r="XJ15" s="80"/>
      <c r="XK15" s="80"/>
      <c r="XL15" s="80"/>
      <c r="XM15" s="80"/>
      <c r="XN15" s="80"/>
      <c r="XO15" s="80"/>
      <c r="XP15" s="80"/>
      <c r="XQ15" s="80"/>
      <c r="XR15" s="80"/>
      <c r="XS15" s="80"/>
      <c r="XT15" s="80"/>
      <c r="XU15" s="80"/>
      <c r="XV15" s="80"/>
      <c r="XW15" s="80"/>
      <c r="XX15" s="80"/>
      <c r="XY15" s="80"/>
      <c r="XZ15" s="80"/>
      <c r="YA15" s="80"/>
      <c r="YB15" s="80"/>
      <c r="YC15" s="80"/>
      <c r="YD15" s="80"/>
      <c r="YE15" s="80"/>
      <c r="YF15" s="80"/>
      <c r="YG15" s="80"/>
      <c r="YH15" s="80"/>
      <c r="YI15" s="80"/>
      <c r="YJ15" s="80"/>
      <c r="YK15" s="80"/>
      <c r="YL15" s="80"/>
      <c r="YM15" s="80"/>
      <c r="YN15" s="80"/>
      <c r="YO15" s="80"/>
      <c r="YP15" s="80"/>
      <c r="YQ15" s="80"/>
      <c r="YR15" s="80"/>
      <c r="YS15" s="80"/>
      <c r="YT15" s="80"/>
      <c r="YU15" s="80"/>
      <c r="YV15" s="80"/>
      <c r="YW15" s="80"/>
      <c r="YX15" s="80"/>
      <c r="YY15" s="80"/>
      <c r="YZ15" s="80"/>
      <c r="ZA15" s="80"/>
      <c r="ZB15" s="80"/>
      <c r="ZC15" s="80"/>
      <c r="ZD15" s="80"/>
      <c r="ZE15" s="80"/>
      <c r="ZF15" s="80"/>
      <c r="ZG15" s="80"/>
      <c r="ZH15" s="80"/>
      <c r="ZI15" s="80"/>
      <c r="ZJ15" s="80"/>
      <c r="ZK15" s="80"/>
      <c r="ZL15" s="80"/>
      <c r="ZM15" s="80"/>
      <c r="ZN15" s="80"/>
      <c r="ZO15" s="80"/>
      <c r="ZP15" s="80"/>
      <c r="ZQ15" s="80"/>
      <c r="ZR15" s="80"/>
      <c r="ZS15" s="80"/>
      <c r="ZT15" s="80"/>
      <c r="ZU15" s="80"/>
      <c r="ZV15" s="80"/>
      <c r="ZW15" s="80"/>
      <c r="ZX15" s="80"/>
      <c r="ZY15" s="80"/>
      <c r="ZZ15" s="80"/>
      <c r="AAA15" s="80"/>
      <c r="AAB15" s="80"/>
      <c r="AAC15" s="80"/>
      <c r="AAD15" s="80"/>
      <c r="AAE15" s="80"/>
      <c r="AAF15" s="80"/>
      <c r="AAG15" s="80"/>
      <c r="AAH15" s="80"/>
      <c r="AAI15" s="80"/>
      <c r="AAJ15" s="80"/>
      <c r="AAK15" s="80"/>
      <c r="AAL15" s="80"/>
      <c r="AAM15" s="80"/>
      <c r="AAN15" s="80"/>
      <c r="AAO15" s="80"/>
      <c r="AAP15" s="80"/>
      <c r="AAQ15" s="80"/>
      <c r="AAR15" s="80"/>
      <c r="AAS15" s="80"/>
      <c r="AAT15" s="80"/>
      <c r="AAU15" s="80"/>
      <c r="AAV15" s="80"/>
      <c r="AAW15" s="80"/>
      <c r="AAX15" s="80"/>
      <c r="AAY15" s="80"/>
      <c r="AAZ15" s="80"/>
      <c r="ABA15" s="80"/>
      <c r="ABB15" s="80"/>
      <c r="ABC15" s="80"/>
      <c r="ABD15" s="80"/>
      <c r="ABE15" s="80"/>
      <c r="ABF15" s="80"/>
      <c r="ABG15" s="80"/>
      <c r="ABH15" s="80"/>
      <c r="ABI15" s="80"/>
      <c r="ABJ15" s="80"/>
      <c r="ABK15" s="80"/>
      <c r="ABL15" s="80"/>
      <c r="ABM15" s="80"/>
      <c r="ABN15" s="80"/>
      <c r="ABO15" s="80"/>
      <c r="ABP15" s="80"/>
      <c r="ABQ15" s="80"/>
      <c r="ABR15" s="80"/>
      <c r="ABS15" s="80"/>
      <c r="ABT15" s="80"/>
      <c r="ABU15" s="80"/>
      <c r="ABV15" s="80"/>
      <c r="ABW15" s="80"/>
      <c r="ABX15" s="80"/>
      <c r="ABY15" s="80"/>
      <c r="ABZ15" s="80"/>
      <c r="ACA15" s="80"/>
      <c r="ACB15" s="80"/>
      <c r="ACC15" s="80"/>
      <c r="ACD15" s="80"/>
      <c r="ACE15" s="80"/>
      <c r="ACF15" s="80"/>
      <c r="ACG15" s="80"/>
      <c r="ACH15" s="80"/>
      <c r="ACI15" s="80"/>
      <c r="ACJ15" s="80"/>
      <c r="ACK15" s="80"/>
      <c r="ACL15" s="80"/>
      <c r="ACM15" s="80"/>
      <c r="ACN15" s="80"/>
      <c r="ACO15" s="80"/>
      <c r="ACP15" s="80"/>
      <c r="ACQ15" s="80"/>
      <c r="ACR15" s="80"/>
      <c r="ACS15" s="80"/>
      <c r="ACT15" s="80"/>
      <c r="ACU15" s="80"/>
      <c r="ACV15" s="80"/>
      <c r="ACW15" s="80"/>
      <c r="ACX15" s="80"/>
      <c r="ACY15" s="80"/>
      <c r="ACZ15" s="80"/>
      <c r="ADA15" s="80"/>
      <c r="ADB15" s="80"/>
      <c r="ADC15" s="80"/>
      <c r="ADD15" s="80"/>
      <c r="ADE15" s="80"/>
      <c r="ADF15" s="80"/>
      <c r="ADG15" s="80"/>
      <c r="ADH15" s="80"/>
      <c r="ADI15" s="80"/>
      <c r="ADJ15" s="80"/>
      <c r="ADK15" s="80"/>
      <c r="ADL15" s="80"/>
      <c r="ADM15" s="80"/>
      <c r="ADN15" s="80"/>
      <c r="ADO15" s="80"/>
      <c r="ADP15" s="80"/>
      <c r="ADQ15" s="80"/>
      <c r="ADR15" s="80"/>
      <c r="ADS15" s="80"/>
      <c r="ADT15" s="80"/>
      <c r="ADU15" s="80"/>
      <c r="ADV15" s="80"/>
      <c r="ADW15" s="80"/>
      <c r="ADX15" s="80"/>
      <c r="ADY15" s="80"/>
      <c r="ADZ15" s="80"/>
      <c r="AEA15" s="80"/>
      <c r="AEB15" s="80"/>
      <c r="AEC15" s="80"/>
      <c r="AED15" s="80"/>
      <c r="AEE15" s="80"/>
      <c r="AEF15" s="80"/>
      <c r="AEG15" s="80"/>
      <c r="AEH15" s="80"/>
      <c r="AEI15" s="80"/>
      <c r="AEJ15" s="80"/>
      <c r="AEK15" s="80"/>
      <c r="AEL15" s="80"/>
      <c r="AEM15" s="80"/>
      <c r="AEN15" s="80"/>
      <c r="AEO15" s="80"/>
      <c r="AEP15" s="80"/>
      <c r="AEQ15" s="80"/>
      <c r="AER15" s="80"/>
      <c r="AES15" s="80"/>
      <c r="AET15" s="80"/>
      <c r="AEU15" s="80"/>
      <c r="AEV15" s="80"/>
      <c r="AEW15" s="80"/>
      <c r="AEX15" s="80"/>
      <c r="AEY15" s="80"/>
      <c r="AEZ15" s="80"/>
      <c r="AFA15" s="80"/>
      <c r="AFB15" s="80"/>
      <c r="AFC15" s="80"/>
      <c r="AFD15" s="80"/>
      <c r="AFE15" s="80"/>
      <c r="AFF15" s="80"/>
      <c r="AFG15" s="80"/>
      <c r="AFH15" s="80"/>
      <c r="AFI15" s="80"/>
      <c r="AFJ15" s="80"/>
      <c r="AFK15" s="80"/>
      <c r="AFL15" s="80"/>
      <c r="AFM15" s="80"/>
      <c r="AFN15" s="80"/>
      <c r="AFO15" s="80"/>
      <c r="AFP15" s="80"/>
      <c r="AFQ15" s="80"/>
      <c r="AFR15" s="80"/>
      <c r="AFS15" s="80"/>
      <c r="AFT15" s="80"/>
      <c r="AFU15" s="80"/>
      <c r="AFV15" s="80"/>
      <c r="AFW15" s="80"/>
      <c r="AFX15" s="80"/>
      <c r="AFY15" s="80"/>
      <c r="AFZ15" s="80"/>
      <c r="AGA15" s="80"/>
      <c r="AGB15" s="80"/>
    </row>
    <row r="16" spans="1:860" s="86" customFormat="1" ht="27.6">
      <c r="A16" s="14" t="s">
        <v>802</v>
      </c>
      <c r="B16" s="8" t="s">
        <v>94</v>
      </c>
      <c r="C16" s="72">
        <f t="shared" si="0"/>
        <v>0</v>
      </c>
      <c r="D16" s="50"/>
      <c r="E16" s="50">
        <f>SUMIF('РБ здрав'!$L:$L,'HF-HC'!A16,'РБ здрав'!$H:$H)+SUMIF('067'!D:D,'HF-HC'!A:A,'067'!C:C)</f>
        <v>0</v>
      </c>
      <c r="F16" s="121">
        <f>SUMIF('МБ здрав+образ'!$AF:$AF,'HF-HC'!A16,'МБ здрав+образ'!$G:$G)</f>
        <v>0</v>
      </c>
      <c r="G16" s="126"/>
      <c r="H16" s="74">
        <f t="shared" si="1"/>
        <v>0</v>
      </c>
      <c r="I16" s="50"/>
      <c r="J16" s="50"/>
      <c r="K16" s="50"/>
      <c r="L16" s="74">
        <f t="shared" si="8"/>
        <v>0</v>
      </c>
      <c r="M16" s="50"/>
      <c r="N16" s="50"/>
      <c r="O16" s="74"/>
      <c r="P16" s="50"/>
      <c r="Q16" s="50"/>
      <c r="R16" s="74"/>
      <c r="S16" s="72">
        <f t="shared" si="2"/>
        <v>0</v>
      </c>
      <c r="T16" s="146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  <c r="IW16" s="80"/>
      <c r="IX16" s="80"/>
      <c r="IY16" s="80"/>
      <c r="IZ16" s="80"/>
      <c r="JA16" s="80"/>
      <c r="JB16" s="80"/>
      <c r="JC16" s="80"/>
      <c r="JD16" s="80"/>
      <c r="JE16" s="80"/>
      <c r="JF16" s="80"/>
      <c r="JG16" s="80"/>
      <c r="JH16" s="80"/>
      <c r="JI16" s="80"/>
      <c r="JJ16" s="80"/>
      <c r="JK16" s="80"/>
      <c r="JL16" s="80"/>
      <c r="JM16" s="80"/>
      <c r="JN16" s="80"/>
      <c r="JO16" s="80"/>
      <c r="JP16" s="80"/>
      <c r="JQ16" s="80"/>
      <c r="JR16" s="80"/>
      <c r="JS16" s="80"/>
      <c r="JT16" s="80"/>
      <c r="JU16" s="80"/>
      <c r="JV16" s="80"/>
      <c r="JW16" s="80"/>
      <c r="JX16" s="80"/>
      <c r="JY16" s="80"/>
      <c r="JZ16" s="80"/>
      <c r="KA16" s="80"/>
      <c r="KB16" s="80"/>
      <c r="KC16" s="80"/>
      <c r="KD16" s="80"/>
      <c r="KE16" s="80"/>
      <c r="KF16" s="80"/>
      <c r="KG16" s="80"/>
      <c r="KH16" s="80"/>
      <c r="KI16" s="80"/>
      <c r="KJ16" s="80"/>
      <c r="KK16" s="80"/>
      <c r="KL16" s="80"/>
      <c r="KM16" s="80"/>
      <c r="KN16" s="80"/>
      <c r="KO16" s="80"/>
      <c r="KP16" s="80"/>
      <c r="KQ16" s="80"/>
      <c r="KR16" s="80"/>
      <c r="KS16" s="80"/>
      <c r="KT16" s="80"/>
      <c r="KU16" s="80"/>
      <c r="KV16" s="80"/>
      <c r="KW16" s="80"/>
      <c r="KX16" s="80"/>
      <c r="KY16" s="80"/>
      <c r="KZ16" s="80"/>
      <c r="LA16" s="80"/>
      <c r="LB16" s="80"/>
      <c r="LC16" s="80"/>
      <c r="LD16" s="80"/>
      <c r="LE16" s="80"/>
      <c r="LF16" s="80"/>
      <c r="LG16" s="80"/>
      <c r="LH16" s="80"/>
      <c r="LI16" s="80"/>
      <c r="LJ16" s="80"/>
      <c r="LK16" s="80"/>
      <c r="LL16" s="80"/>
      <c r="LM16" s="80"/>
      <c r="LN16" s="80"/>
      <c r="LO16" s="80"/>
      <c r="LP16" s="80"/>
      <c r="LQ16" s="80"/>
      <c r="LR16" s="80"/>
      <c r="LS16" s="80"/>
      <c r="LT16" s="80"/>
      <c r="LU16" s="80"/>
      <c r="LV16" s="80"/>
      <c r="LW16" s="80"/>
      <c r="LX16" s="80"/>
      <c r="LY16" s="80"/>
      <c r="LZ16" s="80"/>
      <c r="MA16" s="80"/>
      <c r="MB16" s="80"/>
      <c r="MC16" s="80"/>
      <c r="MD16" s="80"/>
      <c r="ME16" s="80"/>
      <c r="MF16" s="80"/>
      <c r="MG16" s="80"/>
      <c r="MH16" s="80"/>
      <c r="MI16" s="80"/>
      <c r="MJ16" s="80"/>
      <c r="MK16" s="80"/>
      <c r="ML16" s="80"/>
      <c r="MM16" s="80"/>
      <c r="MN16" s="80"/>
      <c r="MO16" s="80"/>
      <c r="MP16" s="80"/>
      <c r="MQ16" s="80"/>
      <c r="MR16" s="80"/>
      <c r="MS16" s="80"/>
      <c r="MT16" s="80"/>
      <c r="MU16" s="80"/>
      <c r="MV16" s="80"/>
      <c r="MW16" s="80"/>
      <c r="MX16" s="80"/>
      <c r="MY16" s="80"/>
      <c r="MZ16" s="80"/>
      <c r="NA16" s="80"/>
      <c r="NB16" s="80"/>
      <c r="NC16" s="80"/>
      <c r="ND16" s="80"/>
      <c r="NE16" s="80"/>
      <c r="NF16" s="80"/>
      <c r="NG16" s="80"/>
      <c r="NH16" s="80"/>
      <c r="NI16" s="80"/>
      <c r="NJ16" s="80"/>
      <c r="NK16" s="80"/>
      <c r="NL16" s="80"/>
      <c r="NM16" s="80"/>
      <c r="NN16" s="80"/>
      <c r="NO16" s="80"/>
      <c r="NP16" s="80"/>
      <c r="NQ16" s="80"/>
      <c r="NR16" s="80"/>
      <c r="NS16" s="80"/>
      <c r="NT16" s="80"/>
      <c r="NU16" s="80"/>
      <c r="NV16" s="80"/>
      <c r="NW16" s="80"/>
      <c r="NX16" s="80"/>
      <c r="NY16" s="80"/>
      <c r="NZ16" s="80"/>
      <c r="OA16" s="80"/>
      <c r="OB16" s="80"/>
      <c r="OC16" s="80"/>
      <c r="OD16" s="80"/>
      <c r="OE16" s="80"/>
      <c r="OF16" s="80"/>
      <c r="OG16" s="80"/>
      <c r="OH16" s="80"/>
      <c r="OI16" s="80"/>
      <c r="OJ16" s="80"/>
      <c r="OK16" s="80"/>
      <c r="OL16" s="80"/>
      <c r="OM16" s="80"/>
      <c r="ON16" s="80"/>
      <c r="OO16" s="80"/>
      <c r="OP16" s="80"/>
      <c r="OQ16" s="80"/>
      <c r="OR16" s="80"/>
      <c r="OS16" s="80"/>
      <c r="OT16" s="80"/>
      <c r="OU16" s="80"/>
      <c r="OV16" s="80"/>
      <c r="OW16" s="80"/>
      <c r="OX16" s="80"/>
      <c r="OY16" s="80"/>
      <c r="OZ16" s="80"/>
      <c r="PA16" s="80"/>
      <c r="PB16" s="80"/>
      <c r="PC16" s="80"/>
      <c r="PD16" s="80"/>
      <c r="PE16" s="80"/>
      <c r="PF16" s="80"/>
      <c r="PG16" s="80"/>
      <c r="PH16" s="80"/>
      <c r="PI16" s="80"/>
      <c r="PJ16" s="80"/>
      <c r="PK16" s="80"/>
      <c r="PL16" s="80"/>
      <c r="PM16" s="80"/>
      <c r="PN16" s="80"/>
      <c r="PO16" s="80"/>
      <c r="PP16" s="80"/>
      <c r="PQ16" s="80"/>
      <c r="PR16" s="80"/>
      <c r="PS16" s="80"/>
      <c r="PT16" s="80"/>
      <c r="PU16" s="80"/>
      <c r="PV16" s="80"/>
      <c r="PW16" s="80"/>
      <c r="PX16" s="80"/>
      <c r="PY16" s="80"/>
      <c r="PZ16" s="80"/>
      <c r="QA16" s="80"/>
      <c r="QB16" s="80"/>
      <c r="QC16" s="80"/>
      <c r="QD16" s="80"/>
      <c r="QE16" s="80"/>
      <c r="QF16" s="80"/>
      <c r="QG16" s="80"/>
      <c r="QH16" s="80"/>
      <c r="QI16" s="80"/>
      <c r="QJ16" s="80"/>
      <c r="QK16" s="80"/>
      <c r="QL16" s="80"/>
      <c r="QM16" s="80"/>
      <c r="QN16" s="80"/>
      <c r="QO16" s="80"/>
      <c r="QP16" s="80"/>
      <c r="QQ16" s="80"/>
      <c r="QR16" s="80"/>
      <c r="QS16" s="80"/>
      <c r="QT16" s="80"/>
      <c r="QU16" s="80"/>
      <c r="QV16" s="80"/>
      <c r="QW16" s="80"/>
      <c r="QX16" s="80"/>
      <c r="QY16" s="80"/>
      <c r="QZ16" s="80"/>
      <c r="RA16" s="80"/>
      <c r="RB16" s="80"/>
      <c r="RC16" s="80"/>
      <c r="RD16" s="80"/>
      <c r="RE16" s="80"/>
      <c r="RF16" s="80"/>
      <c r="RG16" s="80"/>
      <c r="RH16" s="80"/>
      <c r="RI16" s="80"/>
      <c r="RJ16" s="80"/>
      <c r="RK16" s="80"/>
      <c r="RL16" s="80"/>
      <c r="RM16" s="80"/>
      <c r="RN16" s="80"/>
      <c r="RO16" s="80"/>
      <c r="RP16" s="80"/>
      <c r="RQ16" s="80"/>
      <c r="RR16" s="80"/>
      <c r="RS16" s="80"/>
      <c r="RT16" s="80"/>
      <c r="RU16" s="80"/>
      <c r="RV16" s="80"/>
      <c r="RW16" s="80"/>
      <c r="RX16" s="80"/>
      <c r="RY16" s="80"/>
      <c r="RZ16" s="80"/>
      <c r="SA16" s="80"/>
      <c r="SB16" s="80"/>
      <c r="SC16" s="80"/>
      <c r="SD16" s="80"/>
      <c r="SE16" s="80"/>
      <c r="SF16" s="80"/>
      <c r="SG16" s="80"/>
      <c r="SH16" s="80"/>
      <c r="SI16" s="80"/>
      <c r="SJ16" s="80"/>
      <c r="SK16" s="80"/>
      <c r="SL16" s="80"/>
      <c r="SM16" s="80"/>
      <c r="SN16" s="80"/>
      <c r="SO16" s="80"/>
      <c r="SP16" s="80"/>
      <c r="SQ16" s="80"/>
      <c r="SR16" s="80"/>
      <c r="SS16" s="80"/>
      <c r="ST16" s="80"/>
      <c r="SU16" s="80"/>
      <c r="SV16" s="80"/>
      <c r="SW16" s="80"/>
      <c r="SX16" s="80"/>
      <c r="SY16" s="80"/>
      <c r="SZ16" s="80"/>
      <c r="TA16" s="80"/>
      <c r="TB16" s="80"/>
      <c r="TC16" s="80"/>
      <c r="TD16" s="80"/>
      <c r="TE16" s="80"/>
      <c r="TF16" s="80"/>
      <c r="TG16" s="80"/>
      <c r="TH16" s="80"/>
      <c r="TI16" s="80"/>
      <c r="TJ16" s="80"/>
      <c r="TK16" s="80"/>
      <c r="TL16" s="80"/>
      <c r="TM16" s="80"/>
      <c r="TN16" s="80"/>
      <c r="TO16" s="80"/>
      <c r="TP16" s="80"/>
      <c r="TQ16" s="80"/>
      <c r="TR16" s="80"/>
      <c r="TS16" s="80"/>
      <c r="TT16" s="80"/>
      <c r="TU16" s="80"/>
      <c r="TV16" s="80"/>
      <c r="TW16" s="80"/>
      <c r="TX16" s="80"/>
      <c r="TY16" s="80"/>
      <c r="TZ16" s="80"/>
      <c r="UA16" s="80"/>
      <c r="UB16" s="80"/>
      <c r="UC16" s="80"/>
      <c r="UD16" s="80"/>
      <c r="UE16" s="80"/>
      <c r="UF16" s="80"/>
      <c r="UG16" s="80"/>
      <c r="UH16" s="80"/>
      <c r="UI16" s="80"/>
      <c r="UJ16" s="80"/>
      <c r="UK16" s="80"/>
      <c r="UL16" s="80"/>
      <c r="UM16" s="80"/>
      <c r="UN16" s="80"/>
      <c r="UO16" s="80"/>
      <c r="UP16" s="80"/>
      <c r="UQ16" s="80"/>
      <c r="UR16" s="80"/>
      <c r="US16" s="80"/>
      <c r="UT16" s="80"/>
      <c r="UU16" s="80"/>
      <c r="UV16" s="80"/>
      <c r="UW16" s="80"/>
      <c r="UX16" s="80"/>
      <c r="UY16" s="80"/>
      <c r="UZ16" s="80"/>
      <c r="VA16" s="80"/>
      <c r="VB16" s="80"/>
      <c r="VC16" s="80"/>
      <c r="VD16" s="80"/>
      <c r="VE16" s="80"/>
      <c r="VF16" s="80"/>
      <c r="VG16" s="80"/>
      <c r="VH16" s="80"/>
      <c r="VI16" s="80"/>
      <c r="VJ16" s="80"/>
      <c r="VK16" s="80"/>
      <c r="VL16" s="80"/>
      <c r="VM16" s="80"/>
      <c r="VN16" s="80"/>
      <c r="VO16" s="80"/>
      <c r="VP16" s="80"/>
      <c r="VQ16" s="80"/>
      <c r="VR16" s="80"/>
      <c r="VS16" s="80"/>
      <c r="VT16" s="80"/>
      <c r="VU16" s="80"/>
      <c r="VV16" s="80"/>
      <c r="VW16" s="80"/>
      <c r="VX16" s="80"/>
      <c r="VY16" s="80"/>
      <c r="VZ16" s="80"/>
      <c r="WA16" s="80"/>
      <c r="WB16" s="80"/>
      <c r="WC16" s="80"/>
      <c r="WD16" s="80"/>
      <c r="WE16" s="80"/>
      <c r="WF16" s="80"/>
      <c r="WG16" s="80"/>
      <c r="WH16" s="80"/>
      <c r="WI16" s="80"/>
      <c r="WJ16" s="80"/>
      <c r="WK16" s="80"/>
      <c r="WL16" s="80"/>
      <c r="WM16" s="80"/>
      <c r="WN16" s="80"/>
      <c r="WO16" s="80"/>
      <c r="WP16" s="80"/>
      <c r="WQ16" s="80"/>
      <c r="WR16" s="80"/>
      <c r="WS16" s="80"/>
      <c r="WT16" s="80"/>
      <c r="WU16" s="80"/>
      <c r="WV16" s="80"/>
      <c r="WW16" s="80"/>
      <c r="WX16" s="80"/>
      <c r="WY16" s="80"/>
      <c r="WZ16" s="80"/>
      <c r="XA16" s="80"/>
      <c r="XB16" s="80"/>
      <c r="XC16" s="80"/>
      <c r="XD16" s="80"/>
      <c r="XE16" s="80"/>
      <c r="XF16" s="80"/>
      <c r="XG16" s="80"/>
      <c r="XH16" s="80"/>
      <c r="XI16" s="80"/>
      <c r="XJ16" s="80"/>
      <c r="XK16" s="80"/>
      <c r="XL16" s="80"/>
      <c r="XM16" s="80"/>
      <c r="XN16" s="80"/>
      <c r="XO16" s="80"/>
      <c r="XP16" s="80"/>
      <c r="XQ16" s="80"/>
      <c r="XR16" s="80"/>
      <c r="XS16" s="80"/>
      <c r="XT16" s="80"/>
      <c r="XU16" s="80"/>
      <c r="XV16" s="80"/>
      <c r="XW16" s="80"/>
      <c r="XX16" s="80"/>
      <c r="XY16" s="80"/>
      <c r="XZ16" s="80"/>
      <c r="YA16" s="80"/>
      <c r="YB16" s="80"/>
      <c r="YC16" s="80"/>
      <c r="YD16" s="80"/>
      <c r="YE16" s="80"/>
      <c r="YF16" s="80"/>
      <c r="YG16" s="80"/>
      <c r="YH16" s="80"/>
      <c r="YI16" s="80"/>
      <c r="YJ16" s="80"/>
      <c r="YK16" s="80"/>
      <c r="YL16" s="80"/>
      <c r="YM16" s="80"/>
      <c r="YN16" s="80"/>
      <c r="YO16" s="80"/>
      <c r="YP16" s="80"/>
      <c r="YQ16" s="80"/>
      <c r="YR16" s="80"/>
      <c r="YS16" s="80"/>
      <c r="YT16" s="80"/>
      <c r="YU16" s="80"/>
      <c r="YV16" s="80"/>
      <c r="YW16" s="80"/>
      <c r="YX16" s="80"/>
      <c r="YY16" s="80"/>
      <c r="YZ16" s="80"/>
      <c r="ZA16" s="80"/>
      <c r="ZB16" s="80"/>
      <c r="ZC16" s="80"/>
      <c r="ZD16" s="80"/>
      <c r="ZE16" s="80"/>
      <c r="ZF16" s="80"/>
      <c r="ZG16" s="80"/>
      <c r="ZH16" s="80"/>
      <c r="ZI16" s="80"/>
      <c r="ZJ16" s="80"/>
      <c r="ZK16" s="80"/>
      <c r="ZL16" s="80"/>
      <c r="ZM16" s="80"/>
      <c r="ZN16" s="80"/>
      <c r="ZO16" s="80"/>
      <c r="ZP16" s="80"/>
      <c r="ZQ16" s="80"/>
      <c r="ZR16" s="80"/>
      <c r="ZS16" s="80"/>
      <c r="ZT16" s="80"/>
      <c r="ZU16" s="80"/>
      <c r="ZV16" s="80"/>
      <c r="ZW16" s="80"/>
      <c r="ZX16" s="80"/>
      <c r="ZY16" s="80"/>
      <c r="ZZ16" s="80"/>
      <c r="AAA16" s="80"/>
      <c r="AAB16" s="80"/>
      <c r="AAC16" s="80"/>
      <c r="AAD16" s="80"/>
      <c r="AAE16" s="80"/>
      <c r="AAF16" s="80"/>
      <c r="AAG16" s="80"/>
      <c r="AAH16" s="80"/>
      <c r="AAI16" s="80"/>
      <c r="AAJ16" s="80"/>
      <c r="AAK16" s="80"/>
      <c r="AAL16" s="80"/>
      <c r="AAM16" s="80"/>
      <c r="AAN16" s="80"/>
      <c r="AAO16" s="80"/>
      <c r="AAP16" s="80"/>
      <c r="AAQ16" s="80"/>
      <c r="AAR16" s="80"/>
      <c r="AAS16" s="80"/>
      <c r="AAT16" s="80"/>
      <c r="AAU16" s="80"/>
      <c r="AAV16" s="80"/>
      <c r="AAW16" s="80"/>
      <c r="AAX16" s="80"/>
      <c r="AAY16" s="80"/>
      <c r="AAZ16" s="80"/>
      <c r="ABA16" s="80"/>
      <c r="ABB16" s="80"/>
      <c r="ABC16" s="80"/>
      <c r="ABD16" s="80"/>
      <c r="ABE16" s="80"/>
      <c r="ABF16" s="80"/>
      <c r="ABG16" s="80"/>
      <c r="ABH16" s="80"/>
      <c r="ABI16" s="80"/>
      <c r="ABJ16" s="80"/>
      <c r="ABK16" s="80"/>
      <c r="ABL16" s="80"/>
      <c r="ABM16" s="80"/>
      <c r="ABN16" s="80"/>
      <c r="ABO16" s="80"/>
      <c r="ABP16" s="80"/>
      <c r="ABQ16" s="80"/>
      <c r="ABR16" s="80"/>
      <c r="ABS16" s="80"/>
      <c r="ABT16" s="80"/>
      <c r="ABU16" s="80"/>
      <c r="ABV16" s="80"/>
      <c r="ABW16" s="80"/>
      <c r="ABX16" s="80"/>
      <c r="ABY16" s="80"/>
      <c r="ABZ16" s="80"/>
      <c r="ACA16" s="80"/>
      <c r="ACB16" s="80"/>
      <c r="ACC16" s="80"/>
      <c r="ACD16" s="80"/>
      <c r="ACE16" s="80"/>
      <c r="ACF16" s="80"/>
      <c r="ACG16" s="80"/>
      <c r="ACH16" s="80"/>
      <c r="ACI16" s="80"/>
      <c r="ACJ16" s="80"/>
      <c r="ACK16" s="80"/>
      <c r="ACL16" s="80"/>
      <c r="ACM16" s="80"/>
      <c r="ACN16" s="80"/>
      <c r="ACO16" s="80"/>
      <c r="ACP16" s="80"/>
      <c r="ACQ16" s="80"/>
      <c r="ACR16" s="80"/>
      <c r="ACS16" s="80"/>
      <c r="ACT16" s="80"/>
      <c r="ACU16" s="80"/>
      <c r="ACV16" s="80"/>
      <c r="ACW16" s="80"/>
      <c r="ACX16" s="80"/>
      <c r="ACY16" s="80"/>
      <c r="ACZ16" s="80"/>
      <c r="ADA16" s="80"/>
      <c r="ADB16" s="80"/>
      <c r="ADC16" s="80"/>
      <c r="ADD16" s="80"/>
      <c r="ADE16" s="80"/>
      <c r="ADF16" s="80"/>
      <c r="ADG16" s="80"/>
      <c r="ADH16" s="80"/>
      <c r="ADI16" s="80"/>
      <c r="ADJ16" s="80"/>
      <c r="ADK16" s="80"/>
      <c r="ADL16" s="80"/>
      <c r="ADM16" s="80"/>
      <c r="ADN16" s="80"/>
      <c r="ADO16" s="80"/>
      <c r="ADP16" s="80"/>
      <c r="ADQ16" s="80"/>
      <c r="ADR16" s="80"/>
      <c r="ADS16" s="80"/>
      <c r="ADT16" s="80"/>
      <c r="ADU16" s="80"/>
      <c r="ADV16" s="80"/>
      <c r="ADW16" s="80"/>
      <c r="ADX16" s="80"/>
      <c r="ADY16" s="80"/>
      <c r="ADZ16" s="80"/>
      <c r="AEA16" s="80"/>
      <c r="AEB16" s="80"/>
      <c r="AEC16" s="80"/>
      <c r="AED16" s="80"/>
      <c r="AEE16" s="80"/>
      <c r="AEF16" s="80"/>
      <c r="AEG16" s="80"/>
      <c r="AEH16" s="80"/>
      <c r="AEI16" s="80"/>
      <c r="AEJ16" s="80"/>
      <c r="AEK16" s="80"/>
      <c r="AEL16" s="80"/>
      <c r="AEM16" s="80"/>
      <c r="AEN16" s="80"/>
      <c r="AEO16" s="80"/>
      <c r="AEP16" s="80"/>
      <c r="AEQ16" s="80"/>
      <c r="AER16" s="80"/>
      <c r="AES16" s="80"/>
      <c r="AET16" s="80"/>
      <c r="AEU16" s="80"/>
      <c r="AEV16" s="80"/>
      <c r="AEW16" s="80"/>
      <c r="AEX16" s="80"/>
      <c r="AEY16" s="80"/>
      <c r="AEZ16" s="80"/>
      <c r="AFA16" s="80"/>
      <c r="AFB16" s="80"/>
      <c r="AFC16" s="80"/>
      <c r="AFD16" s="80"/>
      <c r="AFE16" s="80"/>
      <c r="AFF16" s="80"/>
      <c r="AFG16" s="80"/>
      <c r="AFH16" s="80"/>
      <c r="AFI16" s="80"/>
      <c r="AFJ16" s="80"/>
      <c r="AFK16" s="80"/>
      <c r="AFL16" s="80"/>
      <c r="AFM16" s="80"/>
      <c r="AFN16" s="80"/>
      <c r="AFO16" s="80"/>
      <c r="AFP16" s="80"/>
      <c r="AFQ16" s="80"/>
      <c r="AFR16" s="80"/>
      <c r="AFS16" s="80"/>
      <c r="AFT16" s="80"/>
      <c r="AFU16" s="80"/>
      <c r="AFV16" s="80"/>
      <c r="AFW16" s="80"/>
      <c r="AFX16" s="80"/>
      <c r="AFY16" s="80"/>
      <c r="AFZ16" s="80"/>
      <c r="AGA16" s="80"/>
      <c r="AGB16" s="80"/>
    </row>
    <row r="17" spans="1:860" s="86" customFormat="1" ht="27.6">
      <c r="A17" s="14" t="s">
        <v>801</v>
      </c>
      <c r="B17" s="8" t="s">
        <v>98</v>
      </c>
      <c r="C17" s="72">
        <f t="shared" si="0"/>
        <v>0</v>
      </c>
      <c r="D17" s="49"/>
      <c r="E17" s="50">
        <f>SUMIF('РБ здрав'!$L:$L,'HF-HC'!A17,'РБ здрав'!$H:$H)+SUMIF('067'!D:D,'HF-HC'!A:A,'067'!C:C)</f>
        <v>0</v>
      </c>
      <c r="F17" s="121">
        <f>SUMIF('МБ здрав+образ'!$AF:$AF,'HF-HC'!A17,'МБ здрав+образ'!$G:$G)</f>
        <v>0</v>
      </c>
      <c r="G17" s="126"/>
      <c r="H17" s="74">
        <f t="shared" si="1"/>
        <v>0</v>
      </c>
      <c r="I17" s="50"/>
      <c r="J17" s="50"/>
      <c r="K17" s="50"/>
      <c r="L17" s="74">
        <f t="shared" si="8"/>
        <v>0</v>
      </c>
      <c r="M17" s="50"/>
      <c r="N17" s="50"/>
      <c r="O17" s="74"/>
      <c r="P17" s="50"/>
      <c r="Q17" s="50"/>
      <c r="R17" s="74"/>
      <c r="S17" s="72">
        <f t="shared" si="2"/>
        <v>0</v>
      </c>
      <c r="T17" s="146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80"/>
      <c r="NF17" s="80"/>
      <c r="NG17" s="80"/>
      <c r="NH17" s="80"/>
      <c r="NI17" s="80"/>
      <c r="NJ17" s="80"/>
      <c r="NK17" s="80"/>
      <c r="NL17" s="80"/>
      <c r="NM17" s="80"/>
      <c r="NN17" s="80"/>
      <c r="NO17" s="80"/>
      <c r="NP17" s="80"/>
      <c r="NQ17" s="80"/>
      <c r="NR17" s="80"/>
      <c r="NS17" s="80"/>
      <c r="NT17" s="80"/>
      <c r="NU17" s="80"/>
      <c r="NV17" s="80"/>
      <c r="NW17" s="80"/>
      <c r="NX17" s="80"/>
      <c r="NY17" s="80"/>
      <c r="NZ17" s="80"/>
      <c r="OA17" s="80"/>
      <c r="OB17" s="80"/>
      <c r="OC17" s="80"/>
      <c r="OD17" s="80"/>
      <c r="OE17" s="80"/>
      <c r="OF17" s="80"/>
      <c r="OG17" s="80"/>
      <c r="OH17" s="80"/>
      <c r="OI17" s="80"/>
      <c r="OJ17" s="80"/>
      <c r="OK17" s="80"/>
      <c r="OL17" s="80"/>
      <c r="OM17" s="80"/>
      <c r="ON17" s="80"/>
      <c r="OO17" s="80"/>
      <c r="OP17" s="80"/>
      <c r="OQ17" s="80"/>
      <c r="OR17" s="80"/>
      <c r="OS17" s="80"/>
      <c r="OT17" s="80"/>
      <c r="OU17" s="80"/>
      <c r="OV17" s="80"/>
      <c r="OW17" s="80"/>
      <c r="OX17" s="80"/>
      <c r="OY17" s="80"/>
      <c r="OZ17" s="80"/>
      <c r="PA17" s="80"/>
      <c r="PB17" s="80"/>
      <c r="PC17" s="80"/>
      <c r="PD17" s="80"/>
      <c r="PE17" s="80"/>
      <c r="PF17" s="80"/>
      <c r="PG17" s="80"/>
      <c r="PH17" s="80"/>
      <c r="PI17" s="80"/>
      <c r="PJ17" s="80"/>
      <c r="PK17" s="80"/>
      <c r="PL17" s="80"/>
      <c r="PM17" s="80"/>
      <c r="PN17" s="80"/>
      <c r="PO17" s="80"/>
      <c r="PP17" s="80"/>
      <c r="PQ17" s="80"/>
      <c r="PR17" s="80"/>
      <c r="PS17" s="80"/>
      <c r="PT17" s="80"/>
      <c r="PU17" s="80"/>
      <c r="PV17" s="80"/>
      <c r="PW17" s="80"/>
      <c r="PX17" s="80"/>
      <c r="PY17" s="80"/>
      <c r="PZ17" s="80"/>
      <c r="QA17" s="80"/>
      <c r="QB17" s="80"/>
      <c r="QC17" s="80"/>
      <c r="QD17" s="80"/>
      <c r="QE17" s="80"/>
      <c r="QF17" s="80"/>
      <c r="QG17" s="80"/>
      <c r="QH17" s="80"/>
      <c r="QI17" s="80"/>
      <c r="QJ17" s="80"/>
      <c r="QK17" s="80"/>
      <c r="QL17" s="80"/>
      <c r="QM17" s="80"/>
      <c r="QN17" s="80"/>
      <c r="QO17" s="80"/>
      <c r="QP17" s="80"/>
      <c r="QQ17" s="80"/>
      <c r="QR17" s="80"/>
      <c r="QS17" s="80"/>
      <c r="QT17" s="80"/>
      <c r="QU17" s="80"/>
      <c r="QV17" s="80"/>
      <c r="QW17" s="80"/>
      <c r="QX17" s="80"/>
      <c r="QY17" s="80"/>
      <c r="QZ17" s="80"/>
      <c r="RA17" s="80"/>
      <c r="RB17" s="80"/>
      <c r="RC17" s="80"/>
      <c r="RD17" s="80"/>
      <c r="RE17" s="80"/>
      <c r="RF17" s="80"/>
      <c r="RG17" s="80"/>
      <c r="RH17" s="80"/>
      <c r="RI17" s="80"/>
      <c r="RJ17" s="80"/>
      <c r="RK17" s="80"/>
      <c r="RL17" s="80"/>
      <c r="RM17" s="80"/>
      <c r="RN17" s="80"/>
      <c r="RO17" s="80"/>
      <c r="RP17" s="80"/>
      <c r="RQ17" s="80"/>
      <c r="RR17" s="80"/>
      <c r="RS17" s="80"/>
      <c r="RT17" s="80"/>
      <c r="RU17" s="80"/>
      <c r="RV17" s="80"/>
      <c r="RW17" s="80"/>
      <c r="RX17" s="80"/>
      <c r="RY17" s="80"/>
      <c r="RZ17" s="80"/>
      <c r="SA17" s="80"/>
      <c r="SB17" s="80"/>
      <c r="SC17" s="80"/>
      <c r="SD17" s="80"/>
      <c r="SE17" s="80"/>
      <c r="SF17" s="80"/>
      <c r="SG17" s="80"/>
      <c r="SH17" s="80"/>
      <c r="SI17" s="80"/>
      <c r="SJ17" s="80"/>
      <c r="SK17" s="80"/>
      <c r="SL17" s="80"/>
      <c r="SM17" s="80"/>
      <c r="SN17" s="80"/>
      <c r="SO17" s="80"/>
      <c r="SP17" s="80"/>
      <c r="SQ17" s="80"/>
      <c r="SR17" s="80"/>
      <c r="SS17" s="80"/>
      <c r="ST17" s="80"/>
      <c r="SU17" s="80"/>
      <c r="SV17" s="80"/>
      <c r="SW17" s="80"/>
      <c r="SX17" s="80"/>
      <c r="SY17" s="80"/>
      <c r="SZ17" s="80"/>
      <c r="TA17" s="80"/>
      <c r="TB17" s="80"/>
      <c r="TC17" s="80"/>
      <c r="TD17" s="80"/>
      <c r="TE17" s="80"/>
      <c r="TF17" s="80"/>
      <c r="TG17" s="80"/>
      <c r="TH17" s="80"/>
      <c r="TI17" s="80"/>
      <c r="TJ17" s="80"/>
      <c r="TK17" s="80"/>
      <c r="TL17" s="80"/>
      <c r="TM17" s="80"/>
      <c r="TN17" s="80"/>
      <c r="TO17" s="80"/>
      <c r="TP17" s="80"/>
      <c r="TQ17" s="80"/>
      <c r="TR17" s="80"/>
      <c r="TS17" s="80"/>
      <c r="TT17" s="80"/>
      <c r="TU17" s="80"/>
      <c r="TV17" s="80"/>
      <c r="TW17" s="80"/>
      <c r="TX17" s="80"/>
      <c r="TY17" s="80"/>
      <c r="TZ17" s="80"/>
      <c r="UA17" s="80"/>
      <c r="UB17" s="80"/>
      <c r="UC17" s="80"/>
      <c r="UD17" s="80"/>
      <c r="UE17" s="80"/>
      <c r="UF17" s="80"/>
      <c r="UG17" s="80"/>
      <c r="UH17" s="80"/>
      <c r="UI17" s="80"/>
      <c r="UJ17" s="80"/>
      <c r="UK17" s="80"/>
      <c r="UL17" s="80"/>
      <c r="UM17" s="80"/>
      <c r="UN17" s="80"/>
      <c r="UO17" s="80"/>
      <c r="UP17" s="80"/>
      <c r="UQ17" s="80"/>
      <c r="UR17" s="80"/>
      <c r="US17" s="80"/>
      <c r="UT17" s="80"/>
      <c r="UU17" s="80"/>
      <c r="UV17" s="80"/>
      <c r="UW17" s="80"/>
      <c r="UX17" s="80"/>
      <c r="UY17" s="80"/>
      <c r="UZ17" s="80"/>
      <c r="VA17" s="80"/>
      <c r="VB17" s="80"/>
      <c r="VC17" s="80"/>
      <c r="VD17" s="80"/>
      <c r="VE17" s="80"/>
      <c r="VF17" s="80"/>
      <c r="VG17" s="80"/>
      <c r="VH17" s="80"/>
      <c r="VI17" s="80"/>
      <c r="VJ17" s="80"/>
      <c r="VK17" s="80"/>
      <c r="VL17" s="80"/>
      <c r="VM17" s="80"/>
      <c r="VN17" s="80"/>
      <c r="VO17" s="80"/>
      <c r="VP17" s="80"/>
      <c r="VQ17" s="80"/>
      <c r="VR17" s="80"/>
      <c r="VS17" s="80"/>
      <c r="VT17" s="80"/>
      <c r="VU17" s="80"/>
      <c r="VV17" s="80"/>
      <c r="VW17" s="80"/>
      <c r="VX17" s="80"/>
      <c r="VY17" s="80"/>
      <c r="VZ17" s="80"/>
      <c r="WA17" s="80"/>
      <c r="WB17" s="80"/>
      <c r="WC17" s="80"/>
      <c r="WD17" s="80"/>
      <c r="WE17" s="80"/>
      <c r="WF17" s="80"/>
      <c r="WG17" s="80"/>
      <c r="WH17" s="80"/>
      <c r="WI17" s="80"/>
      <c r="WJ17" s="80"/>
      <c r="WK17" s="80"/>
      <c r="WL17" s="80"/>
      <c r="WM17" s="80"/>
      <c r="WN17" s="80"/>
      <c r="WO17" s="80"/>
      <c r="WP17" s="80"/>
      <c r="WQ17" s="80"/>
      <c r="WR17" s="80"/>
      <c r="WS17" s="80"/>
      <c r="WT17" s="80"/>
      <c r="WU17" s="80"/>
      <c r="WV17" s="80"/>
      <c r="WW17" s="80"/>
      <c r="WX17" s="80"/>
      <c r="WY17" s="80"/>
      <c r="WZ17" s="80"/>
      <c r="XA17" s="80"/>
      <c r="XB17" s="80"/>
      <c r="XC17" s="80"/>
      <c r="XD17" s="80"/>
      <c r="XE17" s="80"/>
      <c r="XF17" s="80"/>
      <c r="XG17" s="80"/>
      <c r="XH17" s="80"/>
      <c r="XI17" s="80"/>
      <c r="XJ17" s="80"/>
      <c r="XK17" s="80"/>
      <c r="XL17" s="80"/>
      <c r="XM17" s="80"/>
      <c r="XN17" s="80"/>
      <c r="XO17" s="80"/>
      <c r="XP17" s="80"/>
      <c r="XQ17" s="80"/>
      <c r="XR17" s="80"/>
      <c r="XS17" s="80"/>
      <c r="XT17" s="80"/>
      <c r="XU17" s="80"/>
      <c r="XV17" s="80"/>
      <c r="XW17" s="80"/>
      <c r="XX17" s="80"/>
      <c r="XY17" s="80"/>
      <c r="XZ17" s="80"/>
      <c r="YA17" s="80"/>
      <c r="YB17" s="80"/>
      <c r="YC17" s="80"/>
      <c r="YD17" s="80"/>
      <c r="YE17" s="80"/>
      <c r="YF17" s="80"/>
      <c r="YG17" s="80"/>
      <c r="YH17" s="80"/>
      <c r="YI17" s="80"/>
      <c r="YJ17" s="80"/>
      <c r="YK17" s="80"/>
      <c r="YL17" s="80"/>
      <c r="YM17" s="80"/>
      <c r="YN17" s="80"/>
      <c r="YO17" s="80"/>
      <c r="YP17" s="80"/>
      <c r="YQ17" s="80"/>
      <c r="YR17" s="80"/>
      <c r="YS17" s="80"/>
      <c r="YT17" s="80"/>
      <c r="YU17" s="80"/>
      <c r="YV17" s="80"/>
      <c r="YW17" s="80"/>
      <c r="YX17" s="80"/>
      <c r="YY17" s="80"/>
      <c r="YZ17" s="80"/>
      <c r="ZA17" s="80"/>
      <c r="ZB17" s="80"/>
      <c r="ZC17" s="80"/>
      <c r="ZD17" s="80"/>
      <c r="ZE17" s="80"/>
      <c r="ZF17" s="80"/>
      <c r="ZG17" s="80"/>
      <c r="ZH17" s="80"/>
      <c r="ZI17" s="80"/>
      <c r="ZJ17" s="80"/>
      <c r="ZK17" s="80"/>
      <c r="ZL17" s="80"/>
      <c r="ZM17" s="80"/>
      <c r="ZN17" s="80"/>
      <c r="ZO17" s="80"/>
      <c r="ZP17" s="80"/>
      <c r="ZQ17" s="80"/>
      <c r="ZR17" s="80"/>
      <c r="ZS17" s="80"/>
      <c r="ZT17" s="80"/>
      <c r="ZU17" s="80"/>
      <c r="ZV17" s="80"/>
      <c r="ZW17" s="80"/>
      <c r="ZX17" s="80"/>
      <c r="ZY17" s="80"/>
      <c r="ZZ17" s="80"/>
      <c r="AAA17" s="80"/>
      <c r="AAB17" s="80"/>
      <c r="AAC17" s="80"/>
      <c r="AAD17" s="80"/>
      <c r="AAE17" s="80"/>
      <c r="AAF17" s="80"/>
      <c r="AAG17" s="80"/>
      <c r="AAH17" s="80"/>
      <c r="AAI17" s="80"/>
      <c r="AAJ17" s="80"/>
      <c r="AAK17" s="80"/>
      <c r="AAL17" s="80"/>
      <c r="AAM17" s="80"/>
      <c r="AAN17" s="80"/>
      <c r="AAO17" s="80"/>
      <c r="AAP17" s="80"/>
      <c r="AAQ17" s="80"/>
      <c r="AAR17" s="80"/>
      <c r="AAS17" s="80"/>
      <c r="AAT17" s="80"/>
      <c r="AAU17" s="80"/>
      <c r="AAV17" s="80"/>
      <c r="AAW17" s="80"/>
      <c r="AAX17" s="80"/>
      <c r="AAY17" s="80"/>
      <c r="AAZ17" s="80"/>
      <c r="ABA17" s="80"/>
      <c r="ABB17" s="80"/>
      <c r="ABC17" s="80"/>
      <c r="ABD17" s="80"/>
      <c r="ABE17" s="80"/>
      <c r="ABF17" s="80"/>
      <c r="ABG17" s="80"/>
      <c r="ABH17" s="80"/>
      <c r="ABI17" s="80"/>
      <c r="ABJ17" s="80"/>
      <c r="ABK17" s="80"/>
      <c r="ABL17" s="80"/>
      <c r="ABM17" s="80"/>
      <c r="ABN17" s="80"/>
      <c r="ABO17" s="80"/>
      <c r="ABP17" s="80"/>
      <c r="ABQ17" s="80"/>
      <c r="ABR17" s="80"/>
      <c r="ABS17" s="80"/>
      <c r="ABT17" s="80"/>
      <c r="ABU17" s="80"/>
      <c r="ABV17" s="80"/>
      <c r="ABW17" s="80"/>
      <c r="ABX17" s="80"/>
      <c r="ABY17" s="80"/>
      <c r="ABZ17" s="80"/>
      <c r="ACA17" s="80"/>
      <c r="ACB17" s="80"/>
      <c r="ACC17" s="80"/>
      <c r="ACD17" s="80"/>
      <c r="ACE17" s="80"/>
      <c r="ACF17" s="80"/>
      <c r="ACG17" s="80"/>
      <c r="ACH17" s="80"/>
      <c r="ACI17" s="80"/>
      <c r="ACJ17" s="80"/>
      <c r="ACK17" s="80"/>
      <c r="ACL17" s="80"/>
      <c r="ACM17" s="80"/>
      <c r="ACN17" s="80"/>
      <c r="ACO17" s="80"/>
      <c r="ACP17" s="80"/>
      <c r="ACQ17" s="80"/>
      <c r="ACR17" s="80"/>
      <c r="ACS17" s="80"/>
      <c r="ACT17" s="80"/>
      <c r="ACU17" s="80"/>
      <c r="ACV17" s="80"/>
      <c r="ACW17" s="80"/>
      <c r="ACX17" s="80"/>
      <c r="ACY17" s="80"/>
      <c r="ACZ17" s="80"/>
      <c r="ADA17" s="80"/>
      <c r="ADB17" s="80"/>
      <c r="ADC17" s="80"/>
      <c r="ADD17" s="80"/>
      <c r="ADE17" s="80"/>
      <c r="ADF17" s="80"/>
      <c r="ADG17" s="80"/>
      <c r="ADH17" s="80"/>
      <c r="ADI17" s="80"/>
      <c r="ADJ17" s="80"/>
      <c r="ADK17" s="80"/>
      <c r="ADL17" s="80"/>
      <c r="ADM17" s="80"/>
      <c r="ADN17" s="80"/>
      <c r="ADO17" s="80"/>
      <c r="ADP17" s="80"/>
      <c r="ADQ17" s="80"/>
      <c r="ADR17" s="80"/>
      <c r="ADS17" s="80"/>
      <c r="ADT17" s="80"/>
      <c r="ADU17" s="80"/>
      <c r="ADV17" s="80"/>
      <c r="ADW17" s="80"/>
      <c r="ADX17" s="80"/>
      <c r="ADY17" s="80"/>
      <c r="ADZ17" s="80"/>
      <c r="AEA17" s="80"/>
      <c r="AEB17" s="80"/>
      <c r="AEC17" s="80"/>
      <c r="AED17" s="80"/>
      <c r="AEE17" s="80"/>
      <c r="AEF17" s="80"/>
      <c r="AEG17" s="80"/>
      <c r="AEH17" s="80"/>
      <c r="AEI17" s="80"/>
      <c r="AEJ17" s="80"/>
      <c r="AEK17" s="80"/>
      <c r="AEL17" s="80"/>
      <c r="AEM17" s="80"/>
      <c r="AEN17" s="80"/>
      <c r="AEO17" s="80"/>
      <c r="AEP17" s="80"/>
      <c r="AEQ17" s="80"/>
      <c r="AER17" s="80"/>
      <c r="AES17" s="80"/>
      <c r="AET17" s="80"/>
      <c r="AEU17" s="80"/>
      <c r="AEV17" s="80"/>
      <c r="AEW17" s="80"/>
      <c r="AEX17" s="80"/>
      <c r="AEY17" s="80"/>
      <c r="AEZ17" s="80"/>
      <c r="AFA17" s="80"/>
      <c r="AFB17" s="80"/>
      <c r="AFC17" s="80"/>
      <c r="AFD17" s="80"/>
      <c r="AFE17" s="80"/>
      <c r="AFF17" s="80"/>
      <c r="AFG17" s="80"/>
      <c r="AFH17" s="80"/>
      <c r="AFI17" s="80"/>
      <c r="AFJ17" s="80"/>
      <c r="AFK17" s="80"/>
      <c r="AFL17" s="80"/>
      <c r="AFM17" s="80"/>
      <c r="AFN17" s="80"/>
      <c r="AFO17" s="80"/>
      <c r="AFP17" s="80"/>
      <c r="AFQ17" s="80"/>
      <c r="AFR17" s="80"/>
      <c r="AFS17" s="80"/>
      <c r="AFT17" s="80"/>
      <c r="AFU17" s="80"/>
      <c r="AFV17" s="80"/>
      <c r="AFW17" s="80"/>
      <c r="AFX17" s="80"/>
      <c r="AFY17" s="80"/>
      <c r="AFZ17" s="80"/>
      <c r="AGA17" s="80"/>
      <c r="AGB17" s="80"/>
    </row>
    <row r="18" spans="1:860" s="85" customFormat="1" ht="27.6">
      <c r="A18" s="75" t="s">
        <v>99</v>
      </c>
      <c r="B18" s="75" t="s">
        <v>100</v>
      </c>
      <c r="C18" s="72">
        <f t="shared" si="0"/>
        <v>1982233.7303899999</v>
      </c>
      <c r="D18" s="73">
        <f>E18+F18</f>
        <v>1982233.7303899999</v>
      </c>
      <c r="E18" s="72">
        <f>E19+E20+E21+E22</f>
        <v>1982233.7303899999</v>
      </c>
      <c r="F18" s="120"/>
      <c r="G18" s="125"/>
      <c r="H18" s="72">
        <f t="shared" si="1"/>
        <v>588333</v>
      </c>
      <c r="I18" s="72"/>
      <c r="J18" s="72"/>
      <c r="K18" s="72">
        <f>K19+K20+K21+K22</f>
        <v>588333</v>
      </c>
      <c r="L18" s="72">
        <f>L19+L20+L21+L22</f>
        <v>780427</v>
      </c>
      <c r="M18" s="72">
        <f>M19+M20+M21+M22</f>
        <v>780427</v>
      </c>
      <c r="N18" s="72">
        <f>N19+N20+N21+N22</f>
        <v>0</v>
      </c>
      <c r="O18" s="72"/>
      <c r="P18" s="72"/>
      <c r="Q18" s="72"/>
      <c r="R18" s="72"/>
      <c r="S18" s="72">
        <f t="shared" si="2"/>
        <v>3350993.7303900002</v>
      </c>
      <c r="T18" s="146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  <c r="IW18" s="97"/>
      <c r="IX18" s="97"/>
      <c r="IY18" s="97"/>
      <c r="IZ18" s="97"/>
      <c r="JA18" s="97"/>
      <c r="JB18" s="97"/>
      <c r="JC18" s="97"/>
      <c r="JD18" s="97"/>
      <c r="JE18" s="97"/>
      <c r="JF18" s="97"/>
      <c r="JG18" s="97"/>
      <c r="JH18" s="97"/>
      <c r="JI18" s="97"/>
      <c r="JJ18" s="97"/>
      <c r="JK18" s="97"/>
      <c r="JL18" s="97"/>
      <c r="JM18" s="97"/>
      <c r="JN18" s="97"/>
      <c r="JO18" s="97"/>
      <c r="JP18" s="97"/>
      <c r="JQ18" s="97"/>
      <c r="JR18" s="97"/>
      <c r="JS18" s="97"/>
      <c r="JT18" s="97"/>
      <c r="JU18" s="97"/>
      <c r="JV18" s="97"/>
      <c r="JW18" s="97"/>
      <c r="JX18" s="97"/>
      <c r="JY18" s="97"/>
      <c r="JZ18" s="97"/>
      <c r="KA18" s="97"/>
      <c r="KB18" s="97"/>
      <c r="KC18" s="97"/>
      <c r="KD18" s="97"/>
      <c r="KE18" s="97"/>
      <c r="KF18" s="97"/>
      <c r="KG18" s="97"/>
      <c r="KH18" s="97"/>
      <c r="KI18" s="97"/>
      <c r="KJ18" s="97"/>
      <c r="KK18" s="97"/>
      <c r="KL18" s="97"/>
      <c r="KM18" s="97"/>
      <c r="KN18" s="97"/>
      <c r="KO18" s="97"/>
      <c r="KP18" s="97"/>
      <c r="KQ18" s="97"/>
      <c r="KR18" s="97"/>
      <c r="KS18" s="97"/>
      <c r="KT18" s="97"/>
      <c r="KU18" s="97"/>
      <c r="KV18" s="97"/>
      <c r="KW18" s="97"/>
      <c r="KX18" s="97"/>
      <c r="KY18" s="97"/>
      <c r="KZ18" s="97"/>
      <c r="LA18" s="97"/>
      <c r="LB18" s="97"/>
      <c r="LC18" s="97"/>
      <c r="LD18" s="97"/>
      <c r="LE18" s="97"/>
      <c r="LF18" s="97"/>
      <c r="LG18" s="97"/>
      <c r="LH18" s="97"/>
      <c r="LI18" s="97"/>
      <c r="LJ18" s="97"/>
      <c r="LK18" s="97"/>
      <c r="LL18" s="97"/>
      <c r="LM18" s="97"/>
      <c r="LN18" s="97"/>
      <c r="LO18" s="97"/>
      <c r="LP18" s="97"/>
      <c r="LQ18" s="97"/>
      <c r="LR18" s="97"/>
      <c r="LS18" s="97"/>
      <c r="LT18" s="97"/>
      <c r="LU18" s="97"/>
      <c r="LV18" s="97"/>
      <c r="LW18" s="97"/>
      <c r="LX18" s="97"/>
      <c r="LY18" s="97"/>
      <c r="LZ18" s="97"/>
      <c r="MA18" s="97"/>
      <c r="MB18" s="97"/>
      <c r="MC18" s="97"/>
      <c r="MD18" s="97"/>
      <c r="ME18" s="97"/>
      <c r="MF18" s="97"/>
      <c r="MG18" s="97"/>
      <c r="MH18" s="97"/>
      <c r="MI18" s="97"/>
      <c r="MJ18" s="97"/>
      <c r="MK18" s="97"/>
      <c r="ML18" s="97"/>
      <c r="MM18" s="97"/>
      <c r="MN18" s="97"/>
      <c r="MO18" s="97"/>
      <c r="MP18" s="97"/>
      <c r="MQ18" s="97"/>
      <c r="MR18" s="97"/>
      <c r="MS18" s="97"/>
      <c r="MT18" s="97"/>
      <c r="MU18" s="97"/>
      <c r="MV18" s="97"/>
      <c r="MW18" s="97"/>
      <c r="MX18" s="97"/>
      <c r="MY18" s="97"/>
      <c r="MZ18" s="97"/>
      <c r="NA18" s="97"/>
      <c r="NB18" s="97"/>
      <c r="NC18" s="97"/>
      <c r="ND18" s="97"/>
      <c r="NE18" s="97"/>
      <c r="NF18" s="97"/>
      <c r="NG18" s="97"/>
      <c r="NH18" s="97"/>
      <c r="NI18" s="97"/>
      <c r="NJ18" s="97"/>
      <c r="NK18" s="97"/>
      <c r="NL18" s="97"/>
      <c r="NM18" s="97"/>
      <c r="NN18" s="97"/>
      <c r="NO18" s="97"/>
      <c r="NP18" s="97"/>
      <c r="NQ18" s="97"/>
      <c r="NR18" s="97"/>
      <c r="NS18" s="97"/>
      <c r="NT18" s="97"/>
      <c r="NU18" s="97"/>
      <c r="NV18" s="97"/>
      <c r="NW18" s="97"/>
      <c r="NX18" s="97"/>
      <c r="NY18" s="97"/>
      <c r="NZ18" s="97"/>
      <c r="OA18" s="97"/>
      <c r="OB18" s="97"/>
      <c r="OC18" s="97"/>
      <c r="OD18" s="97"/>
      <c r="OE18" s="97"/>
      <c r="OF18" s="97"/>
      <c r="OG18" s="97"/>
      <c r="OH18" s="97"/>
      <c r="OI18" s="97"/>
      <c r="OJ18" s="97"/>
      <c r="OK18" s="97"/>
      <c r="OL18" s="97"/>
      <c r="OM18" s="97"/>
      <c r="ON18" s="97"/>
      <c r="OO18" s="97"/>
      <c r="OP18" s="97"/>
      <c r="OQ18" s="97"/>
      <c r="OR18" s="97"/>
      <c r="OS18" s="97"/>
      <c r="OT18" s="97"/>
      <c r="OU18" s="97"/>
      <c r="OV18" s="97"/>
      <c r="OW18" s="97"/>
      <c r="OX18" s="97"/>
      <c r="OY18" s="97"/>
      <c r="OZ18" s="97"/>
      <c r="PA18" s="97"/>
      <c r="PB18" s="97"/>
      <c r="PC18" s="97"/>
      <c r="PD18" s="97"/>
      <c r="PE18" s="97"/>
      <c r="PF18" s="97"/>
      <c r="PG18" s="97"/>
      <c r="PH18" s="97"/>
      <c r="PI18" s="97"/>
      <c r="PJ18" s="97"/>
      <c r="PK18" s="97"/>
      <c r="PL18" s="97"/>
      <c r="PM18" s="97"/>
      <c r="PN18" s="97"/>
      <c r="PO18" s="97"/>
      <c r="PP18" s="97"/>
      <c r="PQ18" s="97"/>
      <c r="PR18" s="97"/>
      <c r="PS18" s="97"/>
      <c r="PT18" s="97"/>
      <c r="PU18" s="97"/>
      <c r="PV18" s="97"/>
      <c r="PW18" s="97"/>
      <c r="PX18" s="97"/>
      <c r="PY18" s="97"/>
      <c r="PZ18" s="97"/>
      <c r="QA18" s="97"/>
      <c r="QB18" s="97"/>
      <c r="QC18" s="97"/>
      <c r="QD18" s="97"/>
      <c r="QE18" s="97"/>
      <c r="QF18" s="97"/>
      <c r="QG18" s="97"/>
      <c r="QH18" s="97"/>
      <c r="QI18" s="97"/>
      <c r="QJ18" s="97"/>
      <c r="QK18" s="97"/>
      <c r="QL18" s="97"/>
      <c r="QM18" s="97"/>
      <c r="QN18" s="97"/>
      <c r="QO18" s="97"/>
      <c r="QP18" s="97"/>
      <c r="QQ18" s="97"/>
      <c r="QR18" s="97"/>
      <c r="QS18" s="97"/>
      <c r="QT18" s="97"/>
      <c r="QU18" s="97"/>
      <c r="QV18" s="97"/>
      <c r="QW18" s="97"/>
      <c r="QX18" s="97"/>
      <c r="QY18" s="97"/>
      <c r="QZ18" s="97"/>
      <c r="RA18" s="97"/>
      <c r="RB18" s="97"/>
      <c r="RC18" s="97"/>
      <c r="RD18" s="97"/>
      <c r="RE18" s="97"/>
      <c r="RF18" s="97"/>
      <c r="RG18" s="97"/>
      <c r="RH18" s="97"/>
      <c r="RI18" s="97"/>
      <c r="RJ18" s="97"/>
      <c r="RK18" s="97"/>
      <c r="RL18" s="97"/>
      <c r="RM18" s="97"/>
      <c r="RN18" s="97"/>
      <c r="RO18" s="97"/>
      <c r="RP18" s="97"/>
      <c r="RQ18" s="97"/>
      <c r="RR18" s="97"/>
      <c r="RS18" s="97"/>
      <c r="RT18" s="97"/>
      <c r="RU18" s="97"/>
      <c r="RV18" s="97"/>
      <c r="RW18" s="97"/>
      <c r="RX18" s="97"/>
      <c r="RY18" s="97"/>
      <c r="RZ18" s="97"/>
      <c r="SA18" s="97"/>
      <c r="SB18" s="97"/>
      <c r="SC18" s="97"/>
      <c r="SD18" s="97"/>
      <c r="SE18" s="97"/>
      <c r="SF18" s="97"/>
      <c r="SG18" s="97"/>
      <c r="SH18" s="97"/>
      <c r="SI18" s="97"/>
      <c r="SJ18" s="97"/>
      <c r="SK18" s="97"/>
      <c r="SL18" s="97"/>
      <c r="SM18" s="97"/>
      <c r="SN18" s="97"/>
      <c r="SO18" s="97"/>
      <c r="SP18" s="97"/>
      <c r="SQ18" s="97"/>
      <c r="SR18" s="97"/>
      <c r="SS18" s="97"/>
      <c r="ST18" s="97"/>
      <c r="SU18" s="97"/>
      <c r="SV18" s="97"/>
      <c r="SW18" s="97"/>
      <c r="SX18" s="97"/>
      <c r="SY18" s="97"/>
      <c r="SZ18" s="97"/>
      <c r="TA18" s="97"/>
      <c r="TB18" s="97"/>
      <c r="TC18" s="97"/>
      <c r="TD18" s="97"/>
      <c r="TE18" s="97"/>
      <c r="TF18" s="97"/>
      <c r="TG18" s="97"/>
      <c r="TH18" s="97"/>
      <c r="TI18" s="97"/>
      <c r="TJ18" s="97"/>
      <c r="TK18" s="97"/>
      <c r="TL18" s="97"/>
      <c r="TM18" s="97"/>
      <c r="TN18" s="97"/>
      <c r="TO18" s="97"/>
      <c r="TP18" s="97"/>
      <c r="TQ18" s="97"/>
      <c r="TR18" s="97"/>
      <c r="TS18" s="97"/>
      <c r="TT18" s="97"/>
      <c r="TU18" s="97"/>
      <c r="TV18" s="97"/>
      <c r="TW18" s="97"/>
      <c r="TX18" s="97"/>
      <c r="TY18" s="97"/>
      <c r="TZ18" s="97"/>
      <c r="UA18" s="97"/>
      <c r="UB18" s="97"/>
      <c r="UC18" s="97"/>
      <c r="UD18" s="97"/>
      <c r="UE18" s="97"/>
      <c r="UF18" s="97"/>
      <c r="UG18" s="97"/>
      <c r="UH18" s="97"/>
      <c r="UI18" s="97"/>
      <c r="UJ18" s="97"/>
      <c r="UK18" s="97"/>
      <c r="UL18" s="97"/>
      <c r="UM18" s="97"/>
      <c r="UN18" s="97"/>
      <c r="UO18" s="97"/>
      <c r="UP18" s="97"/>
      <c r="UQ18" s="97"/>
      <c r="UR18" s="97"/>
      <c r="US18" s="97"/>
      <c r="UT18" s="97"/>
      <c r="UU18" s="97"/>
      <c r="UV18" s="97"/>
      <c r="UW18" s="97"/>
      <c r="UX18" s="97"/>
      <c r="UY18" s="97"/>
      <c r="UZ18" s="97"/>
      <c r="VA18" s="97"/>
      <c r="VB18" s="97"/>
      <c r="VC18" s="97"/>
      <c r="VD18" s="97"/>
      <c r="VE18" s="97"/>
      <c r="VF18" s="97"/>
      <c r="VG18" s="97"/>
      <c r="VH18" s="97"/>
      <c r="VI18" s="97"/>
      <c r="VJ18" s="97"/>
      <c r="VK18" s="97"/>
      <c r="VL18" s="97"/>
      <c r="VM18" s="97"/>
      <c r="VN18" s="97"/>
      <c r="VO18" s="97"/>
      <c r="VP18" s="97"/>
      <c r="VQ18" s="97"/>
      <c r="VR18" s="97"/>
      <c r="VS18" s="97"/>
      <c r="VT18" s="97"/>
      <c r="VU18" s="97"/>
      <c r="VV18" s="97"/>
      <c r="VW18" s="97"/>
      <c r="VX18" s="97"/>
      <c r="VY18" s="97"/>
      <c r="VZ18" s="97"/>
      <c r="WA18" s="97"/>
      <c r="WB18" s="97"/>
      <c r="WC18" s="97"/>
      <c r="WD18" s="97"/>
      <c r="WE18" s="97"/>
      <c r="WF18" s="97"/>
      <c r="WG18" s="97"/>
      <c r="WH18" s="97"/>
      <c r="WI18" s="97"/>
      <c r="WJ18" s="97"/>
      <c r="WK18" s="97"/>
      <c r="WL18" s="97"/>
      <c r="WM18" s="97"/>
      <c r="WN18" s="97"/>
      <c r="WO18" s="97"/>
      <c r="WP18" s="97"/>
      <c r="WQ18" s="97"/>
      <c r="WR18" s="97"/>
      <c r="WS18" s="97"/>
      <c r="WT18" s="97"/>
      <c r="WU18" s="97"/>
      <c r="WV18" s="97"/>
      <c r="WW18" s="97"/>
      <c r="WX18" s="97"/>
      <c r="WY18" s="97"/>
      <c r="WZ18" s="97"/>
      <c r="XA18" s="97"/>
      <c r="XB18" s="97"/>
      <c r="XC18" s="97"/>
      <c r="XD18" s="97"/>
      <c r="XE18" s="97"/>
      <c r="XF18" s="97"/>
      <c r="XG18" s="97"/>
      <c r="XH18" s="97"/>
      <c r="XI18" s="97"/>
      <c r="XJ18" s="97"/>
      <c r="XK18" s="97"/>
      <c r="XL18" s="97"/>
      <c r="XM18" s="97"/>
      <c r="XN18" s="97"/>
      <c r="XO18" s="97"/>
      <c r="XP18" s="97"/>
      <c r="XQ18" s="97"/>
      <c r="XR18" s="97"/>
      <c r="XS18" s="97"/>
      <c r="XT18" s="97"/>
      <c r="XU18" s="97"/>
      <c r="XV18" s="97"/>
      <c r="XW18" s="97"/>
      <c r="XX18" s="97"/>
      <c r="XY18" s="97"/>
      <c r="XZ18" s="97"/>
      <c r="YA18" s="97"/>
      <c r="YB18" s="97"/>
      <c r="YC18" s="97"/>
      <c r="YD18" s="97"/>
      <c r="YE18" s="97"/>
      <c r="YF18" s="97"/>
      <c r="YG18" s="97"/>
      <c r="YH18" s="97"/>
      <c r="YI18" s="97"/>
      <c r="YJ18" s="97"/>
      <c r="YK18" s="97"/>
      <c r="YL18" s="97"/>
      <c r="YM18" s="97"/>
      <c r="YN18" s="97"/>
      <c r="YO18" s="97"/>
      <c r="YP18" s="97"/>
      <c r="YQ18" s="97"/>
      <c r="YR18" s="97"/>
      <c r="YS18" s="97"/>
      <c r="YT18" s="97"/>
      <c r="YU18" s="97"/>
      <c r="YV18" s="97"/>
      <c r="YW18" s="97"/>
      <c r="YX18" s="97"/>
      <c r="YY18" s="97"/>
      <c r="YZ18" s="97"/>
      <c r="ZA18" s="97"/>
      <c r="ZB18" s="97"/>
      <c r="ZC18" s="97"/>
      <c r="ZD18" s="97"/>
      <c r="ZE18" s="97"/>
      <c r="ZF18" s="97"/>
      <c r="ZG18" s="97"/>
      <c r="ZH18" s="97"/>
      <c r="ZI18" s="97"/>
      <c r="ZJ18" s="97"/>
      <c r="ZK18" s="97"/>
      <c r="ZL18" s="97"/>
      <c r="ZM18" s="97"/>
      <c r="ZN18" s="97"/>
      <c r="ZO18" s="97"/>
      <c r="ZP18" s="97"/>
      <c r="ZQ18" s="97"/>
      <c r="ZR18" s="97"/>
      <c r="ZS18" s="97"/>
      <c r="ZT18" s="97"/>
      <c r="ZU18" s="97"/>
      <c r="ZV18" s="97"/>
      <c r="ZW18" s="97"/>
      <c r="ZX18" s="97"/>
      <c r="ZY18" s="97"/>
      <c r="ZZ18" s="97"/>
      <c r="AAA18" s="97"/>
      <c r="AAB18" s="97"/>
      <c r="AAC18" s="97"/>
      <c r="AAD18" s="97"/>
      <c r="AAE18" s="97"/>
      <c r="AAF18" s="97"/>
      <c r="AAG18" s="97"/>
      <c r="AAH18" s="97"/>
      <c r="AAI18" s="97"/>
      <c r="AAJ18" s="97"/>
      <c r="AAK18" s="97"/>
      <c r="AAL18" s="97"/>
      <c r="AAM18" s="97"/>
      <c r="AAN18" s="97"/>
      <c r="AAO18" s="97"/>
      <c r="AAP18" s="97"/>
      <c r="AAQ18" s="97"/>
      <c r="AAR18" s="97"/>
      <c r="AAS18" s="97"/>
      <c r="AAT18" s="97"/>
      <c r="AAU18" s="97"/>
      <c r="AAV18" s="97"/>
      <c r="AAW18" s="97"/>
      <c r="AAX18" s="97"/>
      <c r="AAY18" s="97"/>
      <c r="AAZ18" s="97"/>
      <c r="ABA18" s="97"/>
      <c r="ABB18" s="97"/>
      <c r="ABC18" s="97"/>
      <c r="ABD18" s="97"/>
      <c r="ABE18" s="97"/>
      <c r="ABF18" s="97"/>
      <c r="ABG18" s="97"/>
      <c r="ABH18" s="97"/>
      <c r="ABI18" s="97"/>
      <c r="ABJ18" s="97"/>
      <c r="ABK18" s="97"/>
      <c r="ABL18" s="97"/>
      <c r="ABM18" s="97"/>
      <c r="ABN18" s="97"/>
      <c r="ABO18" s="97"/>
      <c r="ABP18" s="97"/>
      <c r="ABQ18" s="97"/>
      <c r="ABR18" s="97"/>
      <c r="ABS18" s="97"/>
      <c r="ABT18" s="97"/>
      <c r="ABU18" s="97"/>
      <c r="ABV18" s="97"/>
      <c r="ABW18" s="97"/>
      <c r="ABX18" s="97"/>
      <c r="ABY18" s="97"/>
      <c r="ABZ18" s="97"/>
      <c r="ACA18" s="97"/>
      <c r="ACB18" s="97"/>
      <c r="ACC18" s="97"/>
      <c r="ACD18" s="97"/>
      <c r="ACE18" s="97"/>
      <c r="ACF18" s="97"/>
      <c r="ACG18" s="97"/>
      <c r="ACH18" s="97"/>
      <c r="ACI18" s="97"/>
      <c r="ACJ18" s="97"/>
      <c r="ACK18" s="97"/>
      <c r="ACL18" s="97"/>
      <c r="ACM18" s="97"/>
      <c r="ACN18" s="97"/>
      <c r="ACO18" s="97"/>
      <c r="ACP18" s="97"/>
      <c r="ACQ18" s="97"/>
      <c r="ACR18" s="97"/>
      <c r="ACS18" s="97"/>
      <c r="ACT18" s="97"/>
      <c r="ACU18" s="97"/>
      <c r="ACV18" s="97"/>
      <c r="ACW18" s="97"/>
      <c r="ACX18" s="97"/>
      <c r="ACY18" s="97"/>
      <c r="ACZ18" s="97"/>
      <c r="ADA18" s="97"/>
      <c r="ADB18" s="97"/>
      <c r="ADC18" s="97"/>
      <c r="ADD18" s="97"/>
      <c r="ADE18" s="97"/>
      <c r="ADF18" s="97"/>
      <c r="ADG18" s="97"/>
      <c r="ADH18" s="97"/>
      <c r="ADI18" s="97"/>
      <c r="ADJ18" s="97"/>
      <c r="ADK18" s="97"/>
      <c r="ADL18" s="97"/>
      <c r="ADM18" s="97"/>
      <c r="ADN18" s="97"/>
      <c r="ADO18" s="97"/>
      <c r="ADP18" s="97"/>
      <c r="ADQ18" s="97"/>
      <c r="ADR18" s="97"/>
      <c r="ADS18" s="97"/>
      <c r="ADT18" s="97"/>
      <c r="ADU18" s="97"/>
      <c r="ADV18" s="97"/>
      <c r="ADW18" s="97"/>
      <c r="ADX18" s="97"/>
      <c r="ADY18" s="97"/>
      <c r="ADZ18" s="97"/>
      <c r="AEA18" s="97"/>
      <c r="AEB18" s="97"/>
      <c r="AEC18" s="97"/>
      <c r="AED18" s="97"/>
      <c r="AEE18" s="97"/>
      <c r="AEF18" s="97"/>
      <c r="AEG18" s="97"/>
      <c r="AEH18" s="97"/>
      <c r="AEI18" s="97"/>
      <c r="AEJ18" s="97"/>
      <c r="AEK18" s="97"/>
      <c r="AEL18" s="97"/>
      <c r="AEM18" s="97"/>
      <c r="AEN18" s="97"/>
      <c r="AEO18" s="97"/>
      <c r="AEP18" s="97"/>
      <c r="AEQ18" s="97"/>
      <c r="AER18" s="97"/>
      <c r="AES18" s="97"/>
      <c r="AET18" s="97"/>
      <c r="AEU18" s="97"/>
      <c r="AEV18" s="97"/>
      <c r="AEW18" s="97"/>
      <c r="AEX18" s="97"/>
      <c r="AEY18" s="97"/>
      <c r="AEZ18" s="97"/>
      <c r="AFA18" s="97"/>
      <c r="AFB18" s="97"/>
      <c r="AFC18" s="97"/>
      <c r="AFD18" s="97"/>
      <c r="AFE18" s="97"/>
      <c r="AFF18" s="97"/>
      <c r="AFG18" s="97"/>
      <c r="AFH18" s="97"/>
      <c r="AFI18" s="97"/>
      <c r="AFJ18" s="97"/>
      <c r="AFK18" s="97"/>
      <c r="AFL18" s="97"/>
      <c r="AFM18" s="97"/>
      <c r="AFN18" s="97"/>
      <c r="AFO18" s="97"/>
      <c r="AFP18" s="97"/>
      <c r="AFQ18" s="97"/>
      <c r="AFR18" s="97"/>
      <c r="AFS18" s="97"/>
      <c r="AFT18" s="97"/>
      <c r="AFU18" s="97"/>
      <c r="AFV18" s="97"/>
      <c r="AFW18" s="97"/>
      <c r="AFX18" s="97"/>
      <c r="AFY18" s="97"/>
      <c r="AFZ18" s="97"/>
      <c r="AGA18" s="97"/>
      <c r="AGB18" s="97"/>
    </row>
    <row r="19" spans="1:860" s="86" customFormat="1" ht="45" customHeight="1">
      <c r="A19" s="14" t="s">
        <v>418</v>
      </c>
      <c r="B19" s="8" t="s">
        <v>102</v>
      </c>
      <c r="C19" s="72">
        <f t="shared" si="0"/>
        <v>1982233.7303899999</v>
      </c>
      <c r="D19" s="49">
        <f>E19+F19</f>
        <v>1982233.7303899999</v>
      </c>
      <c r="E19" s="50">
        <f>SUMIF('РБ здрав'!$L:$L,'HF-HC'!A19,'РБ здрав'!$H:$H)+SUMIF('067'!D:D,'HF-HC'!A:A,'067'!C:C)</f>
        <v>1982233.7303899999</v>
      </c>
      <c r="F19" s="121">
        <f>SUMIF('МБ здрав+образ'!$AF:$AF,'HF-HC'!A19,'МБ здрав+образ'!$G:$G)</f>
        <v>0</v>
      </c>
      <c r="G19" s="126"/>
      <c r="H19" s="74">
        <f t="shared" si="1"/>
        <v>550908</v>
      </c>
      <c r="I19" s="50"/>
      <c r="J19" s="50"/>
      <c r="K19" s="50">
        <f>'ООУ предпр '!E18+'ООУ предпр '!E19+'ООУ предпр '!E20</f>
        <v>550908</v>
      </c>
      <c r="L19" s="74">
        <f>M19+N19</f>
        <v>745289</v>
      </c>
      <c r="M19" s="50">
        <f>'ООУ население'!D18+'ООУ население'!D19+'ООУ население'!D20</f>
        <v>745289</v>
      </c>
      <c r="N19" s="50"/>
      <c r="O19" s="74"/>
      <c r="P19" s="50"/>
      <c r="Q19" s="50"/>
      <c r="R19" s="74"/>
      <c r="S19" s="72">
        <f t="shared" si="2"/>
        <v>3278430.7303900002</v>
      </c>
      <c r="T19" s="146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80"/>
      <c r="JD19" s="80"/>
      <c r="JE19" s="80"/>
      <c r="JF19" s="80"/>
      <c r="JG19" s="80"/>
      <c r="JH19" s="80"/>
      <c r="JI19" s="80"/>
      <c r="JJ19" s="80"/>
      <c r="JK19" s="80"/>
      <c r="JL19" s="80"/>
      <c r="JM19" s="80"/>
      <c r="JN19" s="80"/>
      <c r="JO19" s="80"/>
      <c r="JP19" s="80"/>
      <c r="JQ19" s="80"/>
      <c r="JR19" s="80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/>
      <c r="KX19" s="80"/>
      <c r="KY19" s="80"/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/>
      <c r="LS19" s="80"/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/>
      <c r="MI19" s="80"/>
      <c r="MJ19" s="80"/>
      <c r="MK19" s="80"/>
      <c r="ML19" s="80"/>
      <c r="MM19" s="80"/>
      <c r="MN19" s="80"/>
      <c r="MO19" s="80"/>
      <c r="MP19" s="80"/>
      <c r="MQ19" s="80"/>
      <c r="MR19" s="80"/>
      <c r="MS19" s="80"/>
      <c r="MT19" s="80"/>
      <c r="MU19" s="80"/>
      <c r="MV19" s="80"/>
      <c r="MW19" s="80"/>
      <c r="MX19" s="80"/>
      <c r="MY19" s="80"/>
      <c r="MZ19" s="80"/>
      <c r="NA19" s="80"/>
      <c r="NB19" s="80"/>
      <c r="NC19" s="80"/>
      <c r="ND19" s="80"/>
      <c r="NE19" s="80"/>
      <c r="NF19" s="80"/>
      <c r="NG19" s="80"/>
      <c r="NH19" s="80"/>
      <c r="NI19" s="80"/>
      <c r="NJ19" s="80"/>
      <c r="NK19" s="80"/>
      <c r="NL19" s="80"/>
      <c r="NM19" s="80"/>
      <c r="NN19" s="80"/>
      <c r="NO19" s="80"/>
      <c r="NP19" s="80"/>
      <c r="NQ19" s="80"/>
      <c r="NR19" s="80"/>
      <c r="NS19" s="80"/>
      <c r="NT19" s="80"/>
      <c r="NU19" s="80"/>
      <c r="NV19" s="80"/>
      <c r="NW19" s="80"/>
      <c r="NX19" s="80"/>
      <c r="NY19" s="80"/>
      <c r="NZ19" s="80"/>
      <c r="OA19" s="80"/>
      <c r="OB19" s="80"/>
      <c r="OC19" s="80"/>
      <c r="OD19" s="80"/>
      <c r="OE19" s="80"/>
      <c r="OF19" s="80"/>
      <c r="OG19" s="80"/>
      <c r="OH19" s="80"/>
      <c r="OI19" s="80"/>
      <c r="OJ19" s="80"/>
      <c r="OK19" s="80"/>
      <c r="OL19" s="80"/>
      <c r="OM19" s="80"/>
      <c r="ON19" s="80"/>
      <c r="OO19" s="80"/>
      <c r="OP19" s="80"/>
      <c r="OQ19" s="80"/>
      <c r="OR19" s="80"/>
      <c r="OS19" s="80"/>
      <c r="OT19" s="80"/>
      <c r="OU19" s="80"/>
      <c r="OV19" s="80"/>
      <c r="OW19" s="80"/>
      <c r="OX19" s="80"/>
      <c r="OY19" s="80"/>
      <c r="OZ19" s="80"/>
      <c r="PA19" s="80"/>
      <c r="PB19" s="80"/>
      <c r="PC19" s="80"/>
      <c r="PD19" s="80"/>
      <c r="PE19" s="80"/>
      <c r="PF19" s="80"/>
      <c r="PG19" s="80"/>
      <c r="PH19" s="80"/>
      <c r="PI19" s="80"/>
      <c r="PJ19" s="80"/>
      <c r="PK19" s="80"/>
      <c r="PL19" s="80"/>
      <c r="PM19" s="80"/>
      <c r="PN19" s="80"/>
      <c r="PO19" s="80"/>
      <c r="PP19" s="80"/>
      <c r="PQ19" s="80"/>
      <c r="PR19" s="80"/>
      <c r="PS19" s="80"/>
      <c r="PT19" s="80"/>
      <c r="PU19" s="80"/>
      <c r="PV19" s="80"/>
      <c r="PW19" s="80"/>
      <c r="PX19" s="80"/>
      <c r="PY19" s="80"/>
      <c r="PZ19" s="80"/>
      <c r="QA19" s="80"/>
      <c r="QB19" s="80"/>
      <c r="QC19" s="80"/>
      <c r="QD19" s="80"/>
      <c r="QE19" s="80"/>
      <c r="QF19" s="80"/>
      <c r="QG19" s="80"/>
      <c r="QH19" s="80"/>
      <c r="QI19" s="80"/>
      <c r="QJ19" s="80"/>
      <c r="QK19" s="80"/>
      <c r="QL19" s="80"/>
      <c r="QM19" s="80"/>
      <c r="QN19" s="80"/>
      <c r="QO19" s="80"/>
      <c r="QP19" s="80"/>
      <c r="QQ19" s="80"/>
      <c r="QR19" s="80"/>
      <c r="QS19" s="80"/>
      <c r="QT19" s="80"/>
      <c r="QU19" s="80"/>
      <c r="QV19" s="80"/>
      <c r="QW19" s="80"/>
      <c r="QX19" s="80"/>
      <c r="QY19" s="80"/>
      <c r="QZ19" s="80"/>
      <c r="RA19" s="80"/>
      <c r="RB19" s="80"/>
      <c r="RC19" s="80"/>
      <c r="RD19" s="80"/>
      <c r="RE19" s="80"/>
      <c r="RF19" s="80"/>
      <c r="RG19" s="80"/>
      <c r="RH19" s="80"/>
      <c r="RI19" s="80"/>
      <c r="RJ19" s="80"/>
      <c r="RK19" s="80"/>
      <c r="RL19" s="80"/>
      <c r="RM19" s="80"/>
      <c r="RN19" s="80"/>
      <c r="RO19" s="80"/>
      <c r="RP19" s="80"/>
      <c r="RQ19" s="80"/>
      <c r="RR19" s="80"/>
      <c r="RS19" s="80"/>
      <c r="RT19" s="80"/>
      <c r="RU19" s="80"/>
      <c r="RV19" s="80"/>
      <c r="RW19" s="80"/>
      <c r="RX19" s="80"/>
      <c r="RY19" s="80"/>
      <c r="RZ19" s="80"/>
      <c r="SA19" s="80"/>
      <c r="SB19" s="80"/>
      <c r="SC19" s="80"/>
      <c r="SD19" s="80"/>
      <c r="SE19" s="80"/>
      <c r="SF19" s="80"/>
      <c r="SG19" s="80"/>
      <c r="SH19" s="80"/>
      <c r="SI19" s="80"/>
      <c r="SJ19" s="80"/>
      <c r="SK19" s="80"/>
      <c r="SL19" s="80"/>
      <c r="SM19" s="80"/>
      <c r="SN19" s="80"/>
      <c r="SO19" s="80"/>
      <c r="SP19" s="80"/>
      <c r="SQ19" s="80"/>
      <c r="SR19" s="80"/>
      <c r="SS19" s="80"/>
      <c r="ST19" s="80"/>
      <c r="SU19" s="80"/>
      <c r="SV19" s="80"/>
      <c r="SW19" s="80"/>
      <c r="SX19" s="80"/>
      <c r="SY19" s="80"/>
      <c r="SZ19" s="80"/>
      <c r="TA19" s="80"/>
      <c r="TB19" s="80"/>
      <c r="TC19" s="80"/>
      <c r="TD19" s="80"/>
      <c r="TE19" s="80"/>
      <c r="TF19" s="80"/>
      <c r="TG19" s="80"/>
      <c r="TH19" s="80"/>
      <c r="TI19" s="80"/>
      <c r="TJ19" s="80"/>
      <c r="TK19" s="80"/>
      <c r="TL19" s="80"/>
      <c r="TM19" s="80"/>
      <c r="TN19" s="80"/>
      <c r="TO19" s="80"/>
      <c r="TP19" s="80"/>
      <c r="TQ19" s="80"/>
      <c r="TR19" s="80"/>
      <c r="TS19" s="80"/>
      <c r="TT19" s="80"/>
      <c r="TU19" s="80"/>
      <c r="TV19" s="80"/>
      <c r="TW19" s="80"/>
      <c r="TX19" s="80"/>
      <c r="TY19" s="80"/>
      <c r="TZ19" s="80"/>
      <c r="UA19" s="80"/>
      <c r="UB19" s="80"/>
      <c r="UC19" s="80"/>
      <c r="UD19" s="80"/>
      <c r="UE19" s="80"/>
      <c r="UF19" s="80"/>
      <c r="UG19" s="80"/>
      <c r="UH19" s="80"/>
      <c r="UI19" s="80"/>
      <c r="UJ19" s="80"/>
      <c r="UK19" s="80"/>
      <c r="UL19" s="80"/>
      <c r="UM19" s="80"/>
      <c r="UN19" s="80"/>
      <c r="UO19" s="80"/>
      <c r="UP19" s="80"/>
      <c r="UQ19" s="80"/>
      <c r="UR19" s="80"/>
      <c r="US19" s="80"/>
      <c r="UT19" s="80"/>
      <c r="UU19" s="80"/>
      <c r="UV19" s="80"/>
      <c r="UW19" s="80"/>
      <c r="UX19" s="80"/>
      <c r="UY19" s="80"/>
      <c r="UZ19" s="80"/>
      <c r="VA19" s="80"/>
      <c r="VB19" s="80"/>
      <c r="VC19" s="80"/>
      <c r="VD19" s="80"/>
      <c r="VE19" s="80"/>
      <c r="VF19" s="80"/>
      <c r="VG19" s="80"/>
      <c r="VH19" s="80"/>
      <c r="VI19" s="80"/>
      <c r="VJ19" s="80"/>
      <c r="VK19" s="80"/>
      <c r="VL19" s="80"/>
      <c r="VM19" s="80"/>
      <c r="VN19" s="80"/>
      <c r="VO19" s="80"/>
      <c r="VP19" s="80"/>
      <c r="VQ19" s="80"/>
      <c r="VR19" s="80"/>
      <c r="VS19" s="80"/>
      <c r="VT19" s="80"/>
      <c r="VU19" s="80"/>
      <c r="VV19" s="80"/>
      <c r="VW19" s="80"/>
      <c r="VX19" s="80"/>
      <c r="VY19" s="80"/>
      <c r="VZ19" s="80"/>
      <c r="WA19" s="80"/>
      <c r="WB19" s="80"/>
      <c r="WC19" s="80"/>
      <c r="WD19" s="80"/>
      <c r="WE19" s="80"/>
      <c r="WF19" s="80"/>
      <c r="WG19" s="80"/>
      <c r="WH19" s="80"/>
      <c r="WI19" s="80"/>
      <c r="WJ19" s="80"/>
      <c r="WK19" s="80"/>
      <c r="WL19" s="80"/>
      <c r="WM19" s="80"/>
      <c r="WN19" s="80"/>
      <c r="WO19" s="80"/>
      <c r="WP19" s="80"/>
      <c r="WQ19" s="80"/>
      <c r="WR19" s="80"/>
      <c r="WS19" s="80"/>
      <c r="WT19" s="80"/>
      <c r="WU19" s="80"/>
      <c r="WV19" s="80"/>
      <c r="WW19" s="80"/>
      <c r="WX19" s="80"/>
      <c r="WY19" s="80"/>
      <c r="WZ19" s="80"/>
      <c r="XA19" s="80"/>
      <c r="XB19" s="80"/>
      <c r="XC19" s="80"/>
      <c r="XD19" s="80"/>
      <c r="XE19" s="80"/>
      <c r="XF19" s="80"/>
      <c r="XG19" s="80"/>
      <c r="XH19" s="80"/>
      <c r="XI19" s="80"/>
      <c r="XJ19" s="80"/>
      <c r="XK19" s="80"/>
      <c r="XL19" s="80"/>
      <c r="XM19" s="80"/>
      <c r="XN19" s="80"/>
      <c r="XO19" s="80"/>
      <c r="XP19" s="80"/>
      <c r="XQ19" s="80"/>
      <c r="XR19" s="80"/>
      <c r="XS19" s="80"/>
      <c r="XT19" s="80"/>
      <c r="XU19" s="80"/>
      <c r="XV19" s="80"/>
      <c r="XW19" s="80"/>
      <c r="XX19" s="80"/>
      <c r="XY19" s="80"/>
      <c r="XZ19" s="80"/>
      <c r="YA19" s="80"/>
      <c r="YB19" s="80"/>
      <c r="YC19" s="80"/>
      <c r="YD19" s="80"/>
      <c r="YE19" s="80"/>
      <c r="YF19" s="80"/>
      <c r="YG19" s="80"/>
      <c r="YH19" s="80"/>
      <c r="YI19" s="80"/>
      <c r="YJ19" s="80"/>
      <c r="YK19" s="80"/>
      <c r="YL19" s="80"/>
      <c r="YM19" s="80"/>
      <c r="YN19" s="80"/>
      <c r="YO19" s="80"/>
      <c r="YP19" s="80"/>
      <c r="YQ19" s="80"/>
      <c r="YR19" s="80"/>
      <c r="YS19" s="80"/>
      <c r="YT19" s="80"/>
      <c r="YU19" s="80"/>
      <c r="YV19" s="80"/>
      <c r="YW19" s="80"/>
      <c r="YX19" s="80"/>
      <c r="YY19" s="80"/>
      <c r="YZ19" s="80"/>
      <c r="ZA19" s="80"/>
      <c r="ZB19" s="80"/>
      <c r="ZC19" s="80"/>
      <c r="ZD19" s="80"/>
      <c r="ZE19" s="80"/>
      <c r="ZF19" s="80"/>
      <c r="ZG19" s="80"/>
      <c r="ZH19" s="80"/>
      <c r="ZI19" s="80"/>
      <c r="ZJ19" s="80"/>
      <c r="ZK19" s="80"/>
      <c r="ZL19" s="80"/>
      <c r="ZM19" s="80"/>
      <c r="ZN19" s="80"/>
      <c r="ZO19" s="80"/>
      <c r="ZP19" s="80"/>
      <c r="ZQ19" s="80"/>
      <c r="ZR19" s="80"/>
      <c r="ZS19" s="80"/>
      <c r="ZT19" s="80"/>
      <c r="ZU19" s="80"/>
      <c r="ZV19" s="80"/>
      <c r="ZW19" s="80"/>
      <c r="ZX19" s="80"/>
      <c r="ZY19" s="80"/>
      <c r="ZZ19" s="80"/>
      <c r="AAA19" s="80"/>
      <c r="AAB19" s="80"/>
      <c r="AAC19" s="80"/>
      <c r="AAD19" s="80"/>
      <c r="AAE19" s="80"/>
      <c r="AAF19" s="80"/>
      <c r="AAG19" s="80"/>
      <c r="AAH19" s="80"/>
      <c r="AAI19" s="80"/>
      <c r="AAJ19" s="80"/>
      <c r="AAK19" s="80"/>
      <c r="AAL19" s="80"/>
      <c r="AAM19" s="80"/>
      <c r="AAN19" s="80"/>
      <c r="AAO19" s="80"/>
      <c r="AAP19" s="80"/>
      <c r="AAQ19" s="80"/>
      <c r="AAR19" s="80"/>
      <c r="AAS19" s="80"/>
      <c r="AAT19" s="80"/>
      <c r="AAU19" s="80"/>
      <c r="AAV19" s="80"/>
      <c r="AAW19" s="80"/>
      <c r="AAX19" s="80"/>
      <c r="AAY19" s="80"/>
      <c r="AAZ19" s="80"/>
      <c r="ABA19" s="80"/>
      <c r="ABB19" s="80"/>
      <c r="ABC19" s="80"/>
      <c r="ABD19" s="80"/>
      <c r="ABE19" s="80"/>
      <c r="ABF19" s="80"/>
      <c r="ABG19" s="80"/>
      <c r="ABH19" s="80"/>
      <c r="ABI19" s="80"/>
      <c r="ABJ19" s="80"/>
      <c r="ABK19" s="80"/>
      <c r="ABL19" s="80"/>
      <c r="ABM19" s="80"/>
      <c r="ABN19" s="80"/>
      <c r="ABO19" s="80"/>
      <c r="ABP19" s="80"/>
      <c r="ABQ19" s="80"/>
      <c r="ABR19" s="80"/>
      <c r="ABS19" s="80"/>
      <c r="ABT19" s="80"/>
      <c r="ABU19" s="80"/>
      <c r="ABV19" s="80"/>
      <c r="ABW19" s="80"/>
      <c r="ABX19" s="80"/>
      <c r="ABY19" s="80"/>
      <c r="ABZ19" s="80"/>
      <c r="ACA19" s="80"/>
      <c r="ACB19" s="80"/>
      <c r="ACC19" s="80"/>
      <c r="ACD19" s="80"/>
      <c r="ACE19" s="80"/>
      <c r="ACF19" s="80"/>
      <c r="ACG19" s="80"/>
      <c r="ACH19" s="80"/>
      <c r="ACI19" s="80"/>
      <c r="ACJ19" s="80"/>
      <c r="ACK19" s="80"/>
      <c r="ACL19" s="80"/>
      <c r="ACM19" s="80"/>
      <c r="ACN19" s="80"/>
      <c r="ACO19" s="80"/>
      <c r="ACP19" s="80"/>
      <c r="ACQ19" s="80"/>
      <c r="ACR19" s="80"/>
      <c r="ACS19" s="80"/>
      <c r="ACT19" s="80"/>
      <c r="ACU19" s="80"/>
      <c r="ACV19" s="80"/>
      <c r="ACW19" s="80"/>
      <c r="ACX19" s="80"/>
      <c r="ACY19" s="80"/>
      <c r="ACZ19" s="80"/>
      <c r="ADA19" s="80"/>
      <c r="ADB19" s="80"/>
      <c r="ADC19" s="80"/>
      <c r="ADD19" s="80"/>
      <c r="ADE19" s="80"/>
      <c r="ADF19" s="80"/>
      <c r="ADG19" s="80"/>
      <c r="ADH19" s="80"/>
      <c r="ADI19" s="80"/>
      <c r="ADJ19" s="80"/>
      <c r="ADK19" s="80"/>
      <c r="ADL19" s="80"/>
      <c r="ADM19" s="80"/>
      <c r="ADN19" s="80"/>
      <c r="ADO19" s="80"/>
      <c r="ADP19" s="80"/>
      <c r="ADQ19" s="80"/>
      <c r="ADR19" s="80"/>
      <c r="ADS19" s="80"/>
      <c r="ADT19" s="80"/>
      <c r="ADU19" s="80"/>
      <c r="ADV19" s="80"/>
      <c r="ADW19" s="80"/>
      <c r="ADX19" s="80"/>
      <c r="ADY19" s="80"/>
      <c r="ADZ19" s="80"/>
      <c r="AEA19" s="80"/>
      <c r="AEB19" s="80"/>
      <c r="AEC19" s="80"/>
      <c r="AED19" s="80"/>
      <c r="AEE19" s="80"/>
      <c r="AEF19" s="80"/>
      <c r="AEG19" s="80"/>
      <c r="AEH19" s="80"/>
      <c r="AEI19" s="80"/>
      <c r="AEJ19" s="80"/>
      <c r="AEK19" s="80"/>
      <c r="AEL19" s="80"/>
      <c r="AEM19" s="80"/>
      <c r="AEN19" s="80"/>
      <c r="AEO19" s="80"/>
      <c r="AEP19" s="80"/>
      <c r="AEQ19" s="80"/>
      <c r="AER19" s="80"/>
      <c r="AES19" s="80"/>
      <c r="AET19" s="80"/>
      <c r="AEU19" s="80"/>
      <c r="AEV19" s="80"/>
      <c r="AEW19" s="80"/>
      <c r="AEX19" s="80"/>
      <c r="AEY19" s="80"/>
      <c r="AEZ19" s="80"/>
      <c r="AFA19" s="80"/>
      <c r="AFB19" s="80"/>
      <c r="AFC19" s="80"/>
      <c r="AFD19" s="80"/>
      <c r="AFE19" s="80"/>
      <c r="AFF19" s="80"/>
      <c r="AFG19" s="80"/>
      <c r="AFH19" s="80"/>
      <c r="AFI19" s="80"/>
      <c r="AFJ19" s="80"/>
      <c r="AFK19" s="80"/>
      <c r="AFL19" s="80"/>
      <c r="AFM19" s="80"/>
      <c r="AFN19" s="80"/>
      <c r="AFO19" s="80"/>
      <c r="AFP19" s="80"/>
      <c r="AFQ19" s="80"/>
      <c r="AFR19" s="80"/>
      <c r="AFS19" s="80"/>
      <c r="AFT19" s="80"/>
      <c r="AFU19" s="80"/>
      <c r="AFV19" s="80"/>
      <c r="AFW19" s="80"/>
      <c r="AFX19" s="80"/>
      <c r="AFY19" s="80"/>
      <c r="AFZ19" s="80"/>
      <c r="AGA19" s="80"/>
      <c r="AGB19" s="80"/>
    </row>
    <row r="20" spans="1:860" s="86" customFormat="1" ht="27.6">
      <c r="A20" s="14" t="s">
        <v>798</v>
      </c>
      <c r="B20" s="8" t="s">
        <v>104</v>
      </c>
      <c r="C20" s="72">
        <f t="shared" si="0"/>
        <v>0</v>
      </c>
      <c r="D20" s="49">
        <f t="shared" ref="D20:D22" si="9">E20+F20</f>
        <v>0</v>
      </c>
      <c r="E20" s="50">
        <f>SUMIF('РБ здрав'!$L:$L,'HF-HC'!A20,'РБ здрав'!$H:$H)+SUMIF('067'!D:D,'HF-HC'!A:A,'067'!C:C)</f>
        <v>0</v>
      </c>
      <c r="F20" s="121">
        <f>SUMIF('МБ здрав+образ'!$AF:$AF,'HF-HC'!A20,'МБ здрав+образ'!$G:$G)</f>
        <v>0</v>
      </c>
      <c r="G20" s="126"/>
      <c r="H20" s="74">
        <f t="shared" si="1"/>
        <v>0</v>
      </c>
      <c r="I20" s="50"/>
      <c r="J20" s="50"/>
      <c r="K20" s="50"/>
      <c r="L20" s="74">
        <f t="shared" ref="L20:L22" si="10">M20+N20</f>
        <v>0</v>
      </c>
      <c r="M20" s="50"/>
      <c r="N20" s="50"/>
      <c r="O20" s="74"/>
      <c r="P20" s="50"/>
      <c r="Q20" s="50"/>
      <c r="R20" s="74"/>
      <c r="S20" s="72">
        <f t="shared" si="2"/>
        <v>0</v>
      </c>
      <c r="T20" s="146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  <c r="IW20" s="80"/>
      <c r="IX20" s="80"/>
      <c r="IY20" s="80"/>
      <c r="IZ20" s="80"/>
      <c r="JA20" s="80"/>
      <c r="JB20" s="80"/>
      <c r="JC20" s="80"/>
      <c r="JD20" s="80"/>
      <c r="JE20" s="80"/>
      <c r="JF20" s="80"/>
      <c r="JG20" s="80"/>
      <c r="JH20" s="80"/>
      <c r="JI20" s="80"/>
      <c r="JJ20" s="80"/>
      <c r="JK20" s="80"/>
      <c r="JL20" s="80"/>
      <c r="JM20" s="80"/>
      <c r="JN20" s="80"/>
      <c r="JO20" s="80"/>
      <c r="JP20" s="80"/>
      <c r="JQ20" s="80"/>
      <c r="JR20" s="80"/>
      <c r="JS20" s="80"/>
      <c r="JT20" s="80"/>
      <c r="JU20" s="80"/>
      <c r="JV20" s="80"/>
      <c r="JW20" s="80"/>
      <c r="JX20" s="80"/>
      <c r="JY20" s="80"/>
      <c r="JZ20" s="80"/>
      <c r="KA20" s="80"/>
      <c r="KB20" s="80"/>
      <c r="KC20" s="80"/>
      <c r="KD20" s="80"/>
      <c r="KE20" s="80"/>
      <c r="KF20" s="80"/>
      <c r="KG20" s="80"/>
      <c r="KH20" s="80"/>
      <c r="KI20" s="80"/>
      <c r="KJ20" s="80"/>
      <c r="KK20" s="80"/>
      <c r="KL20" s="80"/>
      <c r="KM20" s="80"/>
      <c r="KN20" s="80"/>
      <c r="KO20" s="80"/>
      <c r="KP20" s="80"/>
      <c r="KQ20" s="80"/>
      <c r="KR20" s="80"/>
      <c r="KS20" s="80"/>
      <c r="KT20" s="80"/>
      <c r="KU20" s="80"/>
      <c r="KV20" s="80"/>
      <c r="KW20" s="80"/>
      <c r="KX20" s="80"/>
      <c r="KY20" s="80"/>
      <c r="KZ20" s="80"/>
      <c r="LA20" s="80"/>
      <c r="LB20" s="80"/>
      <c r="LC20" s="80"/>
      <c r="LD20" s="80"/>
      <c r="LE20" s="80"/>
      <c r="LF20" s="80"/>
      <c r="LG20" s="80"/>
      <c r="LH20" s="80"/>
      <c r="LI20" s="80"/>
      <c r="LJ20" s="80"/>
      <c r="LK20" s="80"/>
      <c r="LL20" s="80"/>
      <c r="LM20" s="80"/>
      <c r="LN20" s="80"/>
      <c r="LO20" s="80"/>
      <c r="LP20" s="80"/>
      <c r="LQ20" s="80"/>
      <c r="LR20" s="80"/>
      <c r="LS20" s="80"/>
      <c r="LT20" s="80"/>
      <c r="LU20" s="80"/>
      <c r="LV20" s="80"/>
      <c r="LW20" s="80"/>
      <c r="LX20" s="80"/>
      <c r="LY20" s="80"/>
      <c r="LZ20" s="80"/>
      <c r="MA20" s="80"/>
      <c r="MB20" s="80"/>
      <c r="MC20" s="80"/>
      <c r="MD20" s="80"/>
      <c r="ME20" s="80"/>
      <c r="MF20" s="80"/>
      <c r="MG20" s="80"/>
      <c r="MH20" s="80"/>
      <c r="MI20" s="80"/>
      <c r="MJ20" s="80"/>
      <c r="MK20" s="80"/>
      <c r="ML20" s="80"/>
      <c r="MM20" s="80"/>
      <c r="MN20" s="80"/>
      <c r="MO20" s="80"/>
      <c r="MP20" s="80"/>
      <c r="MQ20" s="80"/>
      <c r="MR20" s="80"/>
      <c r="MS20" s="80"/>
      <c r="MT20" s="80"/>
      <c r="MU20" s="80"/>
      <c r="MV20" s="80"/>
      <c r="MW20" s="80"/>
      <c r="MX20" s="80"/>
      <c r="MY20" s="80"/>
      <c r="MZ20" s="80"/>
      <c r="NA20" s="80"/>
      <c r="NB20" s="80"/>
      <c r="NC20" s="80"/>
      <c r="ND20" s="80"/>
      <c r="NE20" s="80"/>
      <c r="NF20" s="80"/>
      <c r="NG20" s="80"/>
      <c r="NH20" s="80"/>
      <c r="NI20" s="80"/>
      <c r="NJ20" s="80"/>
      <c r="NK20" s="80"/>
      <c r="NL20" s="80"/>
      <c r="NM20" s="80"/>
      <c r="NN20" s="80"/>
      <c r="NO20" s="80"/>
      <c r="NP20" s="80"/>
      <c r="NQ20" s="80"/>
      <c r="NR20" s="80"/>
      <c r="NS20" s="80"/>
      <c r="NT20" s="80"/>
      <c r="NU20" s="80"/>
      <c r="NV20" s="80"/>
      <c r="NW20" s="80"/>
      <c r="NX20" s="80"/>
      <c r="NY20" s="80"/>
      <c r="NZ20" s="80"/>
      <c r="OA20" s="80"/>
      <c r="OB20" s="80"/>
      <c r="OC20" s="80"/>
      <c r="OD20" s="80"/>
      <c r="OE20" s="80"/>
      <c r="OF20" s="80"/>
      <c r="OG20" s="80"/>
      <c r="OH20" s="80"/>
      <c r="OI20" s="80"/>
      <c r="OJ20" s="80"/>
      <c r="OK20" s="80"/>
      <c r="OL20" s="80"/>
      <c r="OM20" s="80"/>
      <c r="ON20" s="80"/>
      <c r="OO20" s="80"/>
      <c r="OP20" s="80"/>
      <c r="OQ20" s="80"/>
      <c r="OR20" s="80"/>
      <c r="OS20" s="80"/>
      <c r="OT20" s="80"/>
      <c r="OU20" s="80"/>
      <c r="OV20" s="80"/>
      <c r="OW20" s="80"/>
      <c r="OX20" s="80"/>
      <c r="OY20" s="80"/>
      <c r="OZ20" s="80"/>
      <c r="PA20" s="80"/>
      <c r="PB20" s="80"/>
      <c r="PC20" s="80"/>
      <c r="PD20" s="80"/>
      <c r="PE20" s="80"/>
      <c r="PF20" s="80"/>
      <c r="PG20" s="80"/>
      <c r="PH20" s="80"/>
      <c r="PI20" s="80"/>
      <c r="PJ20" s="80"/>
      <c r="PK20" s="80"/>
      <c r="PL20" s="80"/>
      <c r="PM20" s="80"/>
      <c r="PN20" s="80"/>
      <c r="PO20" s="80"/>
      <c r="PP20" s="80"/>
      <c r="PQ20" s="80"/>
      <c r="PR20" s="80"/>
      <c r="PS20" s="80"/>
      <c r="PT20" s="80"/>
      <c r="PU20" s="80"/>
      <c r="PV20" s="80"/>
      <c r="PW20" s="80"/>
      <c r="PX20" s="80"/>
      <c r="PY20" s="80"/>
      <c r="PZ20" s="80"/>
      <c r="QA20" s="80"/>
      <c r="QB20" s="80"/>
      <c r="QC20" s="80"/>
      <c r="QD20" s="80"/>
      <c r="QE20" s="80"/>
      <c r="QF20" s="80"/>
      <c r="QG20" s="80"/>
      <c r="QH20" s="80"/>
      <c r="QI20" s="80"/>
      <c r="QJ20" s="80"/>
      <c r="QK20" s="80"/>
      <c r="QL20" s="80"/>
      <c r="QM20" s="80"/>
      <c r="QN20" s="80"/>
      <c r="QO20" s="80"/>
      <c r="QP20" s="80"/>
      <c r="QQ20" s="80"/>
      <c r="QR20" s="80"/>
      <c r="QS20" s="80"/>
      <c r="QT20" s="80"/>
      <c r="QU20" s="80"/>
      <c r="QV20" s="80"/>
      <c r="QW20" s="80"/>
      <c r="QX20" s="80"/>
      <c r="QY20" s="80"/>
      <c r="QZ20" s="80"/>
      <c r="RA20" s="80"/>
      <c r="RB20" s="80"/>
      <c r="RC20" s="80"/>
      <c r="RD20" s="80"/>
      <c r="RE20" s="80"/>
      <c r="RF20" s="80"/>
      <c r="RG20" s="80"/>
      <c r="RH20" s="80"/>
      <c r="RI20" s="80"/>
      <c r="RJ20" s="80"/>
      <c r="RK20" s="80"/>
      <c r="RL20" s="80"/>
      <c r="RM20" s="80"/>
      <c r="RN20" s="80"/>
      <c r="RO20" s="80"/>
      <c r="RP20" s="80"/>
      <c r="RQ20" s="80"/>
      <c r="RR20" s="80"/>
      <c r="RS20" s="80"/>
      <c r="RT20" s="80"/>
      <c r="RU20" s="80"/>
      <c r="RV20" s="80"/>
      <c r="RW20" s="80"/>
      <c r="RX20" s="80"/>
      <c r="RY20" s="80"/>
      <c r="RZ20" s="80"/>
      <c r="SA20" s="80"/>
      <c r="SB20" s="80"/>
      <c r="SC20" s="80"/>
      <c r="SD20" s="80"/>
      <c r="SE20" s="80"/>
      <c r="SF20" s="80"/>
      <c r="SG20" s="80"/>
      <c r="SH20" s="80"/>
      <c r="SI20" s="80"/>
      <c r="SJ20" s="80"/>
      <c r="SK20" s="80"/>
      <c r="SL20" s="80"/>
      <c r="SM20" s="80"/>
      <c r="SN20" s="80"/>
      <c r="SO20" s="80"/>
      <c r="SP20" s="80"/>
      <c r="SQ20" s="80"/>
      <c r="SR20" s="80"/>
      <c r="SS20" s="80"/>
      <c r="ST20" s="80"/>
      <c r="SU20" s="80"/>
      <c r="SV20" s="80"/>
      <c r="SW20" s="80"/>
      <c r="SX20" s="80"/>
      <c r="SY20" s="80"/>
      <c r="SZ20" s="80"/>
      <c r="TA20" s="80"/>
      <c r="TB20" s="80"/>
      <c r="TC20" s="80"/>
      <c r="TD20" s="80"/>
      <c r="TE20" s="80"/>
      <c r="TF20" s="80"/>
      <c r="TG20" s="80"/>
      <c r="TH20" s="80"/>
      <c r="TI20" s="80"/>
      <c r="TJ20" s="80"/>
      <c r="TK20" s="80"/>
      <c r="TL20" s="80"/>
      <c r="TM20" s="80"/>
      <c r="TN20" s="80"/>
      <c r="TO20" s="80"/>
      <c r="TP20" s="80"/>
      <c r="TQ20" s="80"/>
      <c r="TR20" s="80"/>
      <c r="TS20" s="80"/>
      <c r="TT20" s="80"/>
      <c r="TU20" s="80"/>
      <c r="TV20" s="80"/>
      <c r="TW20" s="80"/>
      <c r="TX20" s="80"/>
      <c r="TY20" s="80"/>
      <c r="TZ20" s="80"/>
      <c r="UA20" s="80"/>
      <c r="UB20" s="80"/>
      <c r="UC20" s="80"/>
      <c r="UD20" s="80"/>
      <c r="UE20" s="80"/>
      <c r="UF20" s="80"/>
      <c r="UG20" s="80"/>
      <c r="UH20" s="80"/>
      <c r="UI20" s="80"/>
      <c r="UJ20" s="80"/>
      <c r="UK20" s="80"/>
      <c r="UL20" s="80"/>
      <c r="UM20" s="80"/>
      <c r="UN20" s="80"/>
      <c r="UO20" s="80"/>
      <c r="UP20" s="80"/>
      <c r="UQ20" s="80"/>
      <c r="UR20" s="80"/>
      <c r="US20" s="80"/>
      <c r="UT20" s="80"/>
      <c r="UU20" s="80"/>
      <c r="UV20" s="80"/>
      <c r="UW20" s="80"/>
      <c r="UX20" s="80"/>
      <c r="UY20" s="80"/>
      <c r="UZ20" s="80"/>
      <c r="VA20" s="80"/>
      <c r="VB20" s="80"/>
      <c r="VC20" s="80"/>
      <c r="VD20" s="80"/>
      <c r="VE20" s="80"/>
      <c r="VF20" s="80"/>
      <c r="VG20" s="80"/>
      <c r="VH20" s="80"/>
      <c r="VI20" s="80"/>
      <c r="VJ20" s="80"/>
      <c r="VK20" s="80"/>
      <c r="VL20" s="80"/>
      <c r="VM20" s="80"/>
      <c r="VN20" s="80"/>
      <c r="VO20" s="80"/>
      <c r="VP20" s="80"/>
      <c r="VQ20" s="80"/>
      <c r="VR20" s="80"/>
      <c r="VS20" s="80"/>
      <c r="VT20" s="80"/>
      <c r="VU20" s="80"/>
      <c r="VV20" s="80"/>
      <c r="VW20" s="80"/>
      <c r="VX20" s="80"/>
      <c r="VY20" s="80"/>
      <c r="VZ20" s="80"/>
      <c r="WA20" s="80"/>
      <c r="WB20" s="80"/>
      <c r="WC20" s="80"/>
      <c r="WD20" s="80"/>
      <c r="WE20" s="80"/>
      <c r="WF20" s="80"/>
      <c r="WG20" s="80"/>
      <c r="WH20" s="80"/>
      <c r="WI20" s="80"/>
      <c r="WJ20" s="80"/>
      <c r="WK20" s="80"/>
      <c r="WL20" s="80"/>
      <c r="WM20" s="80"/>
      <c r="WN20" s="80"/>
      <c r="WO20" s="80"/>
      <c r="WP20" s="80"/>
      <c r="WQ20" s="80"/>
      <c r="WR20" s="80"/>
      <c r="WS20" s="80"/>
      <c r="WT20" s="80"/>
      <c r="WU20" s="80"/>
      <c r="WV20" s="80"/>
      <c r="WW20" s="80"/>
      <c r="WX20" s="80"/>
      <c r="WY20" s="80"/>
      <c r="WZ20" s="80"/>
      <c r="XA20" s="80"/>
      <c r="XB20" s="80"/>
      <c r="XC20" s="80"/>
      <c r="XD20" s="80"/>
      <c r="XE20" s="80"/>
      <c r="XF20" s="80"/>
      <c r="XG20" s="80"/>
      <c r="XH20" s="80"/>
      <c r="XI20" s="80"/>
      <c r="XJ20" s="80"/>
      <c r="XK20" s="80"/>
      <c r="XL20" s="80"/>
      <c r="XM20" s="80"/>
      <c r="XN20" s="80"/>
      <c r="XO20" s="80"/>
      <c r="XP20" s="80"/>
      <c r="XQ20" s="80"/>
      <c r="XR20" s="80"/>
      <c r="XS20" s="80"/>
      <c r="XT20" s="80"/>
      <c r="XU20" s="80"/>
      <c r="XV20" s="80"/>
      <c r="XW20" s="80"/>
      <c r="XX20" s="80"/>
      <c r="XY20" s="80"/>
      <c r="XZ20" s="80"/>
      <c r="YA20" s="80"/>
      <c r="YB20" s="80"/>
      <c r="YC20" s="80"/>
      <c r="YD20" s="80"/>
      <c r="YE20" s="80"/>
      <c r="YF20" s="80"/>
      <c r="YG20" s="80"/>
      <c r="YH20" s="80"/>
      <c r="YI20" s="80"/>
      <c r="YJ20" s="80"/>
      <c r="YK20" s="80"/>
      <c r="YL20" s="80"/>
      <c r="YM20" s="80"/>
      <c r="YN20" s="80"/>
      <c r="YO20" s="80"/>
      <c r="YP20" s="80"/>
      <c r="YQ20" s="80"/>
      <c r="YR20" s="80"/>
      <c r="YS20" s="80"/>
      <c r="YT20" s="80"/>
      <c r="YU20" s="80"/>
      <c r="YV20" s="80"/>
      <c r="YW20" s="80"/>
      <c r="YX20" s="80"/>
      <c r="YY20" s="80"/>
      <c r="YZ20" s="80"/>
      <c r="ZA20" s="80"/>
      <c r="ZB20" s="80"/>
      <c r="ZC20" s="80"/>
      <c r="ZD20" s="80"/>
      <c r="ZE20" s="80"/>
      <c r="ZF20" s="80"/>
      <c r="ZG20" s="80"/>
      <c r="ZH20" s="80"/>
      <c r="ZI20" s="80"/>
      <c r="ZJ20" s="80"/>
      <c r="ZK20" s="80"/>
      <c r="ZL20" s="80"/>
      <c r="ZM20" s="80"/>
      <c r="ZN20" s="80"/>
      <c r="ZO20" s="80"/>
      <c r="ZP20" s="80"/>
      <c r="ZQ20" s="80"/>
      <c r="ZR20" s="80"/>
      <c r="ZS20" s="80"/>
      <c r="ZT20" s="80"/>
      <c r="ZU20" s="80"/>
      <c r="ZV20" s="80"/>
      <c r="ZW20" s="80"/>
      <c r="ZX20" s="80"/>
      <c r="ZY20" s="80"/>
      <c r="ZZ20" s="80"/>
      <c r="AAA20" s="80"/>
      <c r="AAB20" s="80"/>
      <c r="AAC20" s="80"/>
      <c r="AAD20" s="80"/>
      <c r="AAE20" s="80"/>
      <c r="AAF20" s="80"/>
      <c r="AAG20" s="80"/>
      <c r="AAH20" s="80"/>
      <c r="AAI20" s="80"/>
      <c r="AAJ20" s="80"/>
      <c r="AAK20" s="80"/>
      <c r="AAL20" s="80"/>
      <c r="AAM20" s="80"/>
      <c r="AAN20" s="80"/>
      <c r="AAO20" s="80"/>
      <c r="AAP20" s="80"/>
      <c r="AAQ20" s="80"/>
      <c r="AAR20" s="80"/>
      <c r="AAS20" s="80"/>
      <c r="AAT20" s="80"/>
      <c r="AAU20" s="80"/>
      <c r="AAV20" s="80"/>
      <c r="AAW20" s="80"/>
      <c r="AAX20" s="80"/>
      <c r="AAY20" s="80"/>
      <c r="AAZ20" s="80"/>
      <c r="ABA20" s="80"/>
      <c r="ABB20" s="80"/>
      <c r="ABC20" s="80"/>
      <c r="ABD20" s="80"/>
      <c r="ABE20" s="80"/>
      <c r="ABF20" s="80"/>
      <c r="ABG20" s="80"/>
      <c r="ABH20" s="80"/>
      <c r="ABI20" s="80"/>
      <c r="ABJ20" s="80"/>
      <c r="ABK20" s="80"/>
      <c r="ABL20" s="80"/>
      <c r="ABM20" s="80"/>
      <c r="ABN20" s="80"/>
      <c r="ABO20" s="80"/>
      <c r="ABP20" s="80"/>
      <c r="ABQ20" s="80"/>
      <c r="ABR20" s="80"/>
      <c r="ABS20" s="80"/>
      <c r="ABT20" s="80"/>
      <c r="ABU20" s="80"/>
      <c r="ABV20" s="80"/>
      <c r="ABW20" s="80"/>
      <c r="ABX20" s="80"/>
      <c r="ABY20" s="80"/>
      <c r="ABZ20" s="80"/>
      <c r="ACA20" s="80"/>
      <c r="ACB20" s="80"/>
      <c r="ACC20" s="80"/>
      <c r="ACD20" s="80"/>
      <c r="ACE20" s="80"/>
      <c r="ACF20" s="80"/>
      <c r="ACG20" s="80"/>
      <c r="ACH20" s="80"/>
      <c r="ACI20" s="80"/>
      <c r="ACJ20" s="80"/>
      <c r="ACK20" s="80"/>
      <c r="ACL20" s="80"/>
      <c r="ACM20" s="80"/>
      <c r="ACN20" s="80"/>
      <c r="ACO20" s="80"/>
      <c r="ACP20" s="80"/>
      <c r="ACQ20" s="80"/>
      <c r="ACR20" s="80"/>
      <c r="ACS20" s="80"/>
      <c r="ACT20" s="80"/>
      <c r="ACU20" s="80"/>
      <c r="ACV20" s="80"/>
      <c r="ACW20" s="80"/>
      <c r="ACX20" s="80"/>
      <c r="ACY20" s="80"/>
      <c r="ACZ20" s="80"/>
      <c r="ADA20" s="80"/>
      <c r="ADB20" s="80"/>
      <c r="ADC20" s="80"/>
      <c r="ADD20" s="80"/>
      <c r="ADE20" s="80"/>
      <c r="ADF20" s="80"/>
      <c r="ADG20" s="80"/>
      <c r="ADH20" s="80"/>
      <c r="ADI20" s="80"/>
      <c r="ADJ20" s="80"/>
      <c r="ADK20" s="80"/>
      <c r="ADL20" s="80"/>
      <c r="ADM20" s="80"/>
      <c r="ADN20" s="80"/>
      <c r="ADO20" s="80"/>
      <c r="ADP20" s="80"/>
      <c r="ADQ20" s="80"/>
      <c r="ADR20" s="80"/>
      <c r="ADS20" s="80"/>
      <c r="ADT20" s="80"/>
      <c r="ADU20" s="80"/>
      <c r="ADV20" s="80"/>
      <c r="ADW20" s="80"/>
      <c r="ADX20" s="80"/>
      <c r="ADY20" s="80"/>
      <c r="ADZ20" s="80"/>
      <c r="AEA20" s="80"/>
      <c r="AEB20" s="80"/>
      <c r="AEC20" s="80"/>
      <c r="AED20" s="80"/>
      <c r="AEE20" s="80"/>
      <c r="AEF20" s="80"/>
      <c r="AEG20" s="80"/>
      <c r="AEH20" s="80"/>
      <c r="AEI20" s="80"/>
      <c r="AEJ20" s="80"/>
      <c r="AEK20" s="80"/>
      <c r="AEL20" s="80"/>
      <c r="AEM20" s="80"/>
      <c r="AEN20" s="80"/>
      <c r="AEO20" s="80"/>
      <c r="AEP20" s="80"/>
      <c r="AEQ20" s="80"/>
      <c r="AER20" s="80"/>
      <c r="AES20" s="80"/>
      <c r="AET20" s="80"/>
      <c r="AEU20" s="80"/>
      <c r="AEV20" s="80"/>
      <c r="AEW20" s="80"/>
      <c r="AEX20" s="80"/>
      <c r="AEY20" s="80"/>
      <c r="AEZ20" s="80"/>
      <c r="AFA20" s="80"/>
      <c r="AFB20" s="80"/>
      <c r="AFC20" s="80"/>
      <c r="AFD20" s="80"/>
      <c r="AFE20" s="80"/>
      <c r="AFF20" s="80"/>
      <c r="AFG20" s="80"/>
      <c r="AFH20" s="80"/>
      <c r="AFI20" s="80"/>
      <c r="AFJ20" s="80"/>
      <c r="AFK20" s="80"/>
      <c r="AFL20" s="80"/>
      <c r="AFM20" s="80"/>
      <c r="AFN20" s="80"/>
      <c r="AFO20" s="80"/>
      <c r="AFP20" s="80"/>
      <c r="AFQ20" s="80"/>
      <c r="AFR20" s="80"/>
      <c r="AFS20" s="80"/>
      <c r="AFT20" s="80"/>
      <c r="AFU20" s="80"/>
      <c r="AFV20" s="80"/>
      <c r="AFW20" s="80"/>
      <c r="AFX20" s="80"/>
      <c r="AFY20" s="80"/>
      <c r="AFZ20" s="80"/>
      <c r="AGA20" s="80"/>
      <c r="AGB20" s="80"/>
    </row>
    <row r="21" spans="1:860" s="86" customFormat="1" ht="38.25" customHeight="1">
      <c r="A21" s="14" t="s">
        <v>799</v>
      </c>
      <c r="B21" s="8" t="s">
        <v>106</v>
      </c>
      <c r="C21" s="72">
        <f t="shared" si="0"/>
        <v>0</v>
      </c>
      <c r="D21" s="49">
        <f t="shared" si="9"/>
        <v>0</v>
      </c>
      <c r="E21" s="50">
        <f>SUMIF('РБ здрав'!$L:$L,'HF-HC'!A21,'РБ здрав'!$H:$H)+SUMIF('067'!D:D,'HF-HC'!A:A,'067'!C:C)</f>
        <v>0</v>
      </c>
      <c r="F21" s="121">
        <f>SUMIF('МБ здрав+образ'!$AF:$AF,'HF-HC'!A21,'МБ здрав+образ'!$G:$G)</f>
        <v>0</v>
      </c>
      <c r="G21" s="126"/>
      <c r="H21" s="74">
        <f t="shared" si="1"/>
        <v>0</v>
      </c>
      <c r="I21" s="50"/>
      <c r="J21" s="50"/>
      <c r="K21" s="50"/>
      <c r="L21" s="74">
        <f t="shared" si="10"/>
        <v>0</v>
      </c>
      <c r="M21" s="50"/>
      <c r="N21" s="50"/>
      <c r="O21" s="74"/>
      <c r="P21" s="50"/>
      <c r="Q21" s="50"/>
      <c r="R21" s="74"/>
      <c r="S21" s="72">
        <f t="shared" si="2"/>
        <v>0</v>
      </c>
      <c r="T21" s="146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  <c r="IV21" s="80"/>
      <c r="IW21" s="80"/>
      <c r="IX21" s="80"/>
      <c r="IY21" s="80"/>
      <c r="IZ21" s="80"/>
      <c r="JA21" s="80"/>
      <c r="JB21" s="80"/>
      <c r="JC21" s="80"/>
      <c r="JD21" s="80"/>
      <c r="JE21" s="80"/>
      <c r="JF21" s="80"/>
      <c r="JG21" s="80"/>
      <c r="JH21" s="80"/>
      <c r="JI21" s="80"/>
      <c r="JJ21" s="80"/>
      <c r="JK21" s="80"/>
      <c r="JL21" s="80"/>
      <c r="JM21" s="80"/>
      <c r="JN21" s="80"/>
      <c r="JO21" s="80"/>
      <c r="JP21" s="80"/>
      <c r="JQ21" s="80"/>
      <c r="JR21" s="80"/>
      <c r="JS21" s="80"/>
      <c r="JT21" s="80"/>
      <c r="JU21" s="80"/>
      <c r="JV21" s="80"/>
      <c r="JW21" s="80"/>
      <c r="JX21" s="80"/>
      <c r="JY21" s="80"/>
      <c r="JZ21" s="80"/>
      <c r="KA21" s="80"/>
      <c r="KB21" s="80"/>
      <c r="KC21" s="80"/>
      <c r="KD21" s="80"/>
      <c r="KE21" s="80"/>
      <c r="KF21" s="80"/>
      <c r="KG21" s="80"/>
      <c r="KH21" s="80"/>
      <c r="KI21" s="80"/>
      <c r="KJ21" s="80"/>
      <c r="KK21" s="80"/>
      <c r="KL21" s="80"/>
      <c r="KM21" s="80"/>
      <c r="KN21" s="80"/>
      <c r="KO21" s="80"/>
      <c r="KP21" s="80"/>
      <c r="KQ21" s="80"/>
      <c r="KR21" s="80"/>
      <c r="KS21" s="80"/>
      <c r="KT21" s="80"/>
      <c r="KU21" s="80"/>
      <c r="KV21" s="80"/>
      <c r="KW21" s="80"/>
      <c r="KX21" s="80"/>
      <c r="KY21" s="80"/>
      <c r="KZ21" s="80"/>
      <c r="LA21" s="80"/>
      <c r="LB21" s="80"/>
      <c r="LC21" s="80"/>
      <c r="LD21" s="80"/>
      <c r="LE21" s="80"/>
      <c r="LF21" s="80"/>
      <c r="LG21" s="80"/>
      <c r="LH21" s="80"/>
      <c r="LI21" s="80"/>
      <c r="LJ21" s="80"/>
      <c r="LK21" s="80"/>
      <c r="LL21" s="80"/>
      <c r="LM21" s="80"/>
      <c r="LN21" s="80"/>
      <c r="LO21" s="80"/>
      <c r="LP21" s="80"/>
      <c r="LQ21" s="80"/>
      <c r="LR21" s="80"/>
      <c r="LS21" s="80"/>
      <c r="LT21" s="80"/>
      <c r="LU21" s="80"/>
      <c r="LV21" s="80"/>
      <c r="LW21" s="80"/>
      <c r="LX21" s="80"/>
      <c r="LY21" s="80"/>
      <c r="LZ21" s="80"/>
      <c r="MA21" s="80"/>
      <c r="MB21" s="80"/>
      <c r="MC21" s="80"/>
      <c r="MD21" s="80"/>
      <c r="ME21" s="80"/>
      <c r="MF21" s="80"/>
      <c r="MG21" s="80"/>
      <c r="MH21" s="80"/>
      <c r="MI21" s="80"/>
      <c r="MJ21" s="80"/>
      <c r="MK21" s="80"/>
      <c r="ML21" s="80"/>
      <c r="MM21" s="80"/>
      <c r="MN21" s="80"/>
      <c r="MO21" s="80"/>
      <c r="MP21" s="80"/>
      <c r="MQ21" s="80"/>
      <c r="MR21" s="80"/>
      <c r="MS21" s="80"/>
      <c r="MT21" s="80"/>
      <c r="MU21" s="80"/>
      <c r="MV21" s="80"/>
      <c r="MW21" s="80"/>
      <c r="MX21" s="80"/>
      <c r="MY21" s="80"/>
      <c r="MZ21" s="80"/>
      <c r="NA21" s="80"/>
      <c r="NB21" s="80"/>
      <c r="NC21" s="80"/>
      <c r="ND21" s="80"/>
      <c r="NE21" s="80"/>
      <c r="NF21" s="80"/>
      <c r="NG21" s="80"/>
      <c r="NH21" s="80"/>
      <c r="NI21" s="80"/>
      <c r="NJ21" s="80"/>
      <c r="NK21" s="80"/>
      <c r="NL21" s="80"/>
      <c r="NM21" s="80"/>
      <c r="NN21" s="80"/>
      <c r="NO21" s="80"/>
      <c r="NP21" s="80"/>
      <c r="NQ21" s="80"/>
      <c r="NR21" s="80"/>
      <c r="NS21" s="80"/>
      <c r="NT21" s="80"/>
      <c r="NU21" s="80"/>
      <c r="NV21" s="80"/>
      <c r="NW21" s="80"/>
      <c r="NX21" s="80"/>
      <c r="NY21" s="80"/>
      <c r="NZ21" s="80"/>
      <c r="OA21" s="80"/>
      <c r="OB21" s="80"/>
      <c r="OC21" s="80"/>
      <c r="OD21" s="80"/>
      <c r="OE21" s="80"/>
      <c r="OF21" s="80"/>
      <c r="OG21" s="80"/>
      <c r="OH21" s="80"/>
      <c r="OI21" s="80"/>
      <c r="OJ21" s="80"/>
      <c r="OK21" s="80"/>
      <c r="OL21" s="80"/>
      <c r="OM21" s="80"/>
      <c r="ON21" s="80"/>
      <c r="OO21" s="80"/>
      <c r="OP21" s="80"/>
      <c r="OQ21" s="80"/>
      <c r="OR21" s="80"/>
      <c r="OS21" s="80"/>
      <c r="OT21" s="80"/>
      <c r="OU21" s="80"/>
      <c r="OV21" s="80"/>
      <c r="OW21" s="80"/>
      <c r="OX21" s="80"/>
      <c r="OY21" s="80"/>
      <c r="OZ21" s="80"/>
      <c r="PA21" s="80"/>
      <c r="PB21" s="80"/>
      <c r="PC21" s="80"/>
      <c r="PD21" s="80"/>
      <c r="PE21" s="80"/>
      <c r="PF21" s="80"/>
      <c r="PG21" s="80"/>
      <c r="PH21" s="80"/>
      <c r="PI21" s="80"/>
      <c r="PJ21" s="80"/>
      <c r="PK21" s="80"/>
      <c r="PL21" s="80"/>
      <c r="PM21" s="80"/>
      <c r="PN21" s="80"/>
      <c r="PO21" s="80"/>
      <c r="PP21" s="80"/>
      <c r="PQ21" s="80"/>
      <c r="PR21" s="80"/>
      <c r="PS21" s="80"/>
      <c r="PT21" s="80"/>
      <c r="PU21" s="80"/>
      <c r="PV21" s="80"/>
      <c r="PW21" s="80"/>
      <c r="PX21" s="80"/>
      <c r="PY21" s="80"/>
      <c r="PZ21" s="80"/>
      <c r="QA21" s="80"/>
      <c r="QB21" s="80"/>
      <c r="QC21" s="80"/>
      <c r="QD21" s="80"/>
      <c r="QE21" s="80"/>
      <c r="QF21" s="80"/>
      <c r="QG21" s="80"/>
      <c r="QH21" s="80"/>
      <c r="QI21" s="80"/>
      <c r="QJ21" s="80"/>
      <c r="QK21" s="80"/>
      <c r="QL21" s="80"/>
      <c r="QM21" s="80"/>
      <c r="QN21" s="80"/>
      <c r="QO21" s="80"/>
      <c r="QP21" s="80"/>
      <c r="QQ21" s="80"/>
      <c r="QR21" s="80"/>
      <c r="QS21" s="80"/>
      <c r="QT21" s="80"/>
      <c r="QU21" s="80"/>
      <c r="QV21" s="80"/>
      <c r="QW21" s="80"/>
      <c r="QX21" s="80"/>
      <c r="QY21" s="80"/>
      <c r="QZ21" s="80"/>
      <c r="RA21" s="80"/>
      <c r="RB21" s="80"/>
      <c r="RC21" s="80"/>
      <c r="RD21" s="80"/>
      <c r="RE21" s="80"/>
      <c r="RF21" s="80"/>
      <c r="RG21" s="80"/>
      <c r="RH21" s="80"/>
      <c r="RI21" s="80"/>
      <c r="RJ21" s="80"/>
      <c r="RK21" s="80"/>
      <c r="RL21" s="80"/>
      <c r="RM21" s="80"/>
      <c r="RN21" s="80"/>
      <c r="RO21" s="80"/>
      <c r="RP21" s="80"/>
      <c r="RQ21" s="80"/>
      <c r="RR21" s="80"/>
      <c r="RS21" s="80"/>
      <c r="RT21" s="80"/>
      <c r="RU21" s="80"/>
      <c r="RV21" s="80"/>
      <c r="RW21" s="80"/>
      <c r="RX21" s="80"/>
      <c r="RY21" s="80"/>
      <c r="RZ21" s="80"/>
      <c r="SA21" s="80"/>
      <c r="SB21" s="80"/>
      <c r="SC21" s="80"/>
      <c r="SD21" s="80"/>
      <c r="SE21" s="80"/>
      <c r="SF21" s="80"/>
      <c r="SG21" s="80"/>
      <c r="SH21" s="80"/>
      <c r="SI21" s="80"/>
      <c r="SJ21" s="80"/>
      <c r="SK21" s="80"/>
      <c r="SL21" s="80"/>
      <c r="SM21" s="80"/>
      <c r="SN21" s="80"/>
      <c r="SO21" s="80"/>
      <c r="SP21" s="80"/>
      <c r="SQ21" s="80"/>
      <c r="SR21" s="80"/>
      <c r="SS21" s="80"/>
      <c r="ST21" s="80"/>
      <c r="SU21" s="80"/>
      <c r="SV21" s="80"/>
      <c r="SW21" s="80"/>
      <c r="SX21" s="80"/>
      <c r="SY21" s="80"/>
      <c r="SZ21" s="80"/>
      <c r="TA21" s="80"/>
      <c r="TB21" s="80"/>
      <c r="TC21" s="80"/>
      <c r="TD21" s="80"/>
      <c r="TE21" s="80"/>
      <c r="TF21" s="80"/>
      <c r="TG21" s="80"/>
      <c r="TH21" s="80"/>
      <c r="TI21" s="80"/>
      <c r="TJ21" s="80"/>
      <c r="TK21" s="80"/>
      <c r="TL21" s="80"/>
      <c r="TM21" s="80"/>
      <c r="TN21" s="80"/>
      <c r="TO21" s="80"/>
      <c r="TP21" s="80"/>
      <c r="TQ21" s="80"/>
      <c r="TR21" s="80"/>
      <c r="TS21" s="80"/>
      <c r="TT21" s="80"/>
      <c r="TU21" s="80"/>
      <c r="TV21" s="80"/>
      <c r="TW21" s="80"/>
      <c r="TX21" s="80"/>
      <c r="TY21" s="80"/>
      <c r="TZ21" s="80"/>
      <c r="UA21" s="80"/>
      <c r="UB21" s="80"/>
      <c r="UC21" s="80"/>
      <c r="UD21" s="80"/>
      <c r="UE21" s="80"/>
      <c r="UF21" s="80"/>
      <c r="UG21" s="80"/>
      <c r="UH21" s="80"/>
      <c r="UI21" s="80"/>
      <c r="UJ21" s="80"/>
      <c r="UK21" s="80"/>
      <c r="UL21" s="80"/>
      <c r="UM21" s="80"/>
      <c r="UN21" s="80"/>
      <c r="UO21" s="80"/>
      <c r="UP21" s="80"/>
      <c r="UQ21" s="80"/>
      <c r="UR21" s="80"/>
      <c r="US21" s="80"/>
      <c r="UT21" s="80"/>
      <c r="UU21" s="80"/>
      <c r="UV21" s="80"/>
      <c r="UW21" s="80"/>
      <c r="UX21" s="80"/>
      <c r="UY21" s="80"/>
      <c r="UZ21" s="80"/>
      <c r="VA21" s="80"/>
      <c r="VB21" s="80"/>
      <c r="VC21" s="80"/>
      <c r="VD21" s="80"/>
      <c r="VE21" s="80"/>
      <c r="VF21" s="80"/>
      <c r="VG21" s="80"/>
      <c r="VH21" s="80"/>
      <c r="VI21" s="80"/>
      <c r="VJ21" s="80"/>
      <c r="VK21" s="80"/>
      <c r="VL21" s="80"/>
      <c r="VM21" s="80"/>
      <c r="VN21" s="80"/>
      <c r="VO21" s="80"/>
      <c r="VP21" s="80"/>
      <c r="VQ21" s="80"/>
      <c r="VR21" s="80"/>
      <c r="VS21" s="80"/>
      <c r="VT21" s="80"/>
      <c r="VU21" s="80"/>
      <c r="VV21" s="80"/>
      <c r="VW21" s="80"/>
      <c r="VX21" s="80"/>
      <c r="VY21" s="80"/>
      <c r="VZ21" s="80"/>
      <c r="WA21" s="80"/>
      <c r="WB21" s="80"/>
      <c r="WC21" s="80"/>
      <c r="WD21" s="80"/>
      <c r="WE21" s="80"/>
      <c r="WF21" s="80"/>
      <c r="WG21" s="80"/>
      <c r="WH21" s="80"/>
      <c r="WI21" s="80"/>
      <c r="WJ21" s="80"/>
      <c r="WK21" s="80"/>
      <c r="WL21" s="80"/>
      <c r="WM21" s="80"/>
      <c r="WN21" s="80"/>
      <c r="WO21" s="80"/>
      <c r="WP21" s="80"/>
      <c r="WQ21" s="80"/>
      <c r="WR21" s="80"/>
      <c r="WS21" s="80"/>
      <c r="WT21" s="80"/>
      <c r="WU21" s="80"/>
      <c r="WV21" s="80"/>
      <c r="WW21" s="80"/>
      <c r="WX21" s="80"/>
      <c r="WY21" s="80"/>
      <c r="WZ21" s="80"/>
      <c r="XA21" s="80"/>
      <c r="XB21" s="80"/>
      <c r="XC21" s="80"/>
      <c r="XD21" s="80"/>
      <c r="XE21" s="80"/>
      <c r="XF21" s="80"/>
      <c r="XG21" s="80"/>
      <c r="XH21" s="80"/>
      <c r="XI21" s="80"/>
      <c r="XJ21" s="80"/>
      <c r="XK21" s="80"/>
      <c r="XL21" s="80"/>
      <c r="XM21" s="80"/>
      <c r="XN21" s="80"/>
      <c r="XO21" s="80"/>
      <c r="XP21" s="80"/>
      <c r="XQ21" s="80"/>
      <c r="XR21" s="80"/>
      <c r="XS21" s="80"/>
      <c r="XT21" s="80"/>
      <c r="XU21" s="80"/>
      <c r="XV21" s="80"/>
      <c r="XW21" s="80"/>
      <c r="XX21" s="80"/>
      <c r="XY21" s="80"/>
      <c r="XZ21" s="80"/>
      <c r="YA21" s="80"/>
      <c r="YB21" s="80"/>
      <c r="YC21" s="80"/>
      <c r="YD21" s="80"/>
      <c r="YE21" s="80"/>
      <c r="YF21" s="80"/>
      <c r="YG21" s="80"/>
      <c r="YH21" s="80"/>
      <c r="YI21" s="80"/>
      <c r="YJ21" s="80"/>
      <c r="YK21" s="80"/>
      <c r="YL21" s="80"/>
      <c r="YM21" s="80"/>
      <c r="YN21" s="80"/>
      <c r="YO21" s="80"/>
      <c r="YP21" s="80"/>
      <c r="YQ21" s="80"/>
      <c r="YR21" s="80"/>
      <c r="YS21" s="80"/>
      <c r="YT21" s="80"/>
      <c r="YU21" s="80"/>
      <c r="YV21" s="80"/>
      <c r="YW21" s="80"/>
      <c r="YX21" s="80"/>
      <c r="YY21" s="80"/>
      <c r="YZ21" s="80"/>
      <c r="ZA21" s="80"/>
      <c r="ZB21" s="80"/>
      <c r="ZC21" s="80"/>
      <c r="ZD21" s="80"/>
      <c r="ZE21" s="80"/>
      <c r="ZF21" s="80"/>
      <c r="ZG21" s="80"/>
      <c r="ZH21" s="80"/>
      <c r="ZI21" s="80"/>
      <c r="ZJ21" s="80"/>
      <c r="ZK21" s="80"/>
      <c r="ZL21" s="80"/>
      <c r="ZM21" s="80"/>
      <c r="ZN21" s="80"/>
      <c r="ZO21" s="80"/>
      <c r="ZP21" s="80"/>
      <c r="ZQ21" s="80"/>
      <c r="ZR21" s="80"/>
      <c r="ZS21" s="80"/>
      <c r="ZT21" s="80"/>
      <c r="ZU21" s="80"/>
      <c r="ZV21" s="80"/>
      <c r="ZW21" s="80"/>
      <c r="ZX21" s="80"/>
      <c r="ZY21" s="80"/>
      <c r="ZZ21" s="80"/>
      <c r="AAA21" s="80"/>
      <c r="AAB21" s="80"/>
      <c r="AAC21" s="80"/>
      <c r="AAD21" s="80"/>
      <c r="AAE21" s="80"/>
      <c r="AAF21" s="80"/>
      <c r="AAG21" s="80"/>
      <c r="AAH21" s="80"/>
      <c r="AAI21" s="80"/>
      <c r="AAJ21" s="80"/>
      <c r="AAK21" s="80"/>
      <c r="AAL21" s="80"/>
      <c r="AAM21" s="80"/>
      <c r="AAN21" s="80"/>
      <c r="AAO21" s="80"/>
      <c r="AAP21" s="80"/>
      <c r="AAQ21" s="80"/>
      <c r="AAR21" s="80"/>
      <c r="AAS21" s="80"/>
      <c r="AAT21" s="80"/>
      <c r="AAU21" s="80"/>
      <c r="AAV21" s="80"/>
      <c r="AAW21" s="80"/>
      <c r="AAX21" s="80"/>
      <c r="AAY21" s="80"/>
      <c r="AAZ21" s="80"/>
      <c r="ABA21" s="80"/>
      <c r="ABB21" s="80"/>
      <c r="ABC21" s="80"/>
      <c r="ABD21" s="80"/>
      <c r="ABE21" s="80"/>
      <c r="ABF21" s="80"/>
      <c r="ABG21" s="80"/>
      <c r="ABH21" s="80"/>
      <c r="ABI21" s="80"/>
      <c r="ABJ21" s="80"/>
      <c r="ABK21" s="80"/>
      <c r="ABL21" s="80"/>
      <c r="ABM21" s="80"/>
      <c r="ABN21" s="80"/>
      <c r="ABO21" s="80"/>
      <c r="ABP21" s="80"/>
      <c r="ABQ21" s="80"/>
      <c r="ABR21" s="80"/>
      <c r="ABS21" s="80"/>
      <c r="ABT21" s="80"/>
      <c r="ABU21" s="80"/>
      <c r="ABV21" s="80"/>
      <c r="ABW21" s="80"/>
      <c r="ABX21" s="80"/>
      <c r="ABY21" s="80"/>
      <c r="ABZ21" s="80"/>
      <c r="ACA21" s="80"/>
      <c r="ACB21" s="80"/>
      <c r="ACC21" s="80"/>
      <c r="ACD21" s="80"/>
      <c r="ACE21" s="80"/>
      <c r="ACF21" s="80"/>
      <c r="ACG21" s="80"/>
      <c r="ACH21" s="80"/>
      <c r="ACI21" s="80"/>
      <c r="ACJ21" s="80"/>
      <c r="ACK21" s="80"/>
      <c r="ACL21" s="80"/>
      <c r="ACM21" s="80"/>
      <c r="ACN21" s="80"/>
      <c r="ACO21" s="80"/>
      <c r="ACP21" s="80"/>
      <c r="ACQ21" s="80"/>
      <c r="ACR21" s="80"/>
      <c r="ACS21" s="80"/>
      <c r="ACT21" s="80"/>
      <c r="ACU21" s="80"/>
      <c r="ACV21" s="80"/>
      <c r="ACW21" s="80"/>
      <c r="ACX21" s="80"/>
      <c r="ACY21" s="80"/>
      <c r="ACZ21" s="80"/>
      <c r="ADA21" s="80"/>
      <c r="ADB21" s="80"/>
      <c r="ADC21" s="80"/>
      <c r="ADD21" s="80"/>
      <c r="ADE21" s="80"/>
      <c r="ADF21" s="80"/>
      <c r="ADG21" s="80"/>
      <c r="ADH21" s="80"/>
      <c r="ADI21" s="80"/>
      <c r="ADJ21" s="80"/>
      <c r="ADK21" s="80"/>
      <c r="ADL21" s="80"/>
      <c r="ADM21" s="80"/>
      <c r="ADN21" s="80"/>
      <c r="ADO21" s="80"/>
      <c r="ADP21" s="80"/>
      <c r="ADQ21" s="80"/>
      <c r="ADR21" s="80"/>
      <c r="ADS21" s="80"/>
      <c r="ADT21" s="80"/>
      <c r="ADU21" s="80"/>
      <c r="ADV21" s="80"/>
      <c r="ADW21" s="80"/>
      <c r="ADX21" s="80"/>
      <c r="ADY21" s="80"/>
      <c r="ADZ21" s="80"/>
      <c r="AEA21" s="80"/>
      <c r="AEB21" s="80"/>
      <c r="AEC21" s="80"/>
      <c r="AED21" s="80"/>
      <c r="AEE21" s="80"/>
      <c r="AEF21" s="80"/>
      <c r="AEG21" s="80"/>
      <c r="AEH21" s="80"/>
      <c r="AEI21" s="80"/>
      <c r="AEJ21" s="80"/>
      <c r="AEK21" s="80"/>
      <c r="AEL21" s="80"/>
      <c r="AEM21" s="80"/>
      <c r="AEN21" s="80"/>
      <c r="AEO21" s="80"/>
      <c r="AEP21" s="80"/>
      <c r="AEQ21" s="80"/>
      <c r="AER21" s="80"/>
      <c r="AES21" s="80"/>
      <c r="AET21" s="80"/>
      <c r="AEU21" s="80"/>
      <c r="AEV21" s="80"/>
      <c r="AEW21" s="80"/>
      <c r="AEX21" s="80"/>
      <c r="AEY21" s="80"/>
      <c r="AEZ21" s="80"/>
      <c r="AFA21" s="80"/>
      <c r="AFB21" s="80"/>
      <c r="AFC21" s="80"/>
      <c r="AFD21" s="80"/>
      <c r="AFE21" s="80"/>
      <c r="AFF21" s="80"/>
      <c r="AFG21" s="80"/>
      <c r="AFH21" s="80"/>
      <c r="AFI21" s="80"/>
      <c r="AFJ21" s="80"/>
      <c r="AFK21" s="80"/>
      <c r="AFL21" s="80"/>
      <c r="AFM21" s="80"/>
      <c r="AFN21" s="80"/>
      <c r="AFO21" s="80"/>
      <c r="AFP21" s="80"/>
      <c r="AFQ21" s="80"/>
      <c r="AFR21" s="80"/>
      <c r="AFS21" s="80"/>
      <c r="AFT21" s="80"/>
      <c r="AFU21" s="80"/>
      <c r="AFV21" s="80"/>
      <c r="AFW21" s="80"/>
      <c r="AFX21" s="80"/>
      <c r="AFY21" s="80"/>
      <c r="AFZ21" s="80"/>
      <c r="AGA21" s="80"/>
      <c r="AGB21" s="80"/>
    </row>
    <row r="22" spans="1:860" s="86" customFormat="1" ht="27.6">
      <c r="A22" s="14" t="s">
        <v>800</v>
      </c>
      <c r="B22" s="8" t="s">
        <v>108</v>
      </c>
      <c r="C22" s="72">
        <f t="shared" si="0"/>
        <v>0</v>
      </c>
      <c r="D22" s="49">
        <f t="shared" si="9"/>
        <v>0</v>
      </c>
      <c r="E22" s="50">
        <f>SUMIF('РБ здрав'!$L:$L,'HF-HC'!A22,'РБ здрав'!$H:$H)+SUMIF('067'!D:D,'HF-HC'!A:A,'067'!C:C)</f>
        <v>0</v>
      </c>
      <c r="F22" s="121">
        <f>SUMIF('МБ здрав+образ'!$AF:$AF,'HF-HC'!A22,'МБ здрав+образ'!$G:$G)</f>
        <v>0</v>
      </c>
      <c r="G22" s="126"/>
      <c r="H22" s="74">
        <f t="shared" si="1"/>
        <v>37425</v>
      </c>
      <c r="I22" s="50"/>
      <c r="J22" s="50"/>
      <c r="K22" s="50">
        <f>'ООУ предпр '!E24</f>
        <v>37425</v>
      </c>
      <c r="L22" s="74">
        <f t="shared" si="10"/>
        <v>35138</v>
      </c>
      <c r="M22" s="50">
        <f>'ООУ население'!D24</f>
        <v>35138</v>
      </c>
      <c r="N22" s="50"/>
      <c r="O22" s="74"/>
      <c r="P22" s="50"/>
      <c r="Q22" s="50"/>
      <c r="R22" s="74"/>
      <c r="S22" s="72">
        <f t="shared" si="2"/>
        <v>72563</v>
      </c>
      <c r="T22" s="146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  <c r="IV22" s="80"/>
      <c r="IW22" s="80"/>
      <c r="IX22" s="80"/>
      <c r="IY22" s="80"/>
      <c r="IZ22" s="80"/>
      <c r="JA22" s="80"/>
      <c r="JB22" s="80"/>
      <c r="JC22" s="80"/>
      <c r="JD22" s="80"/>
      <c r="JE22" s="80"/>
      <c r="JF22" s="80"/>
      <c r="JG22" s="80"/>
      <c r="JH22" s="80"/>
      <c r="JI22" s="80"/>
      <c r="JJ22" s="80"/>
      <c r="JK22" s="80"/>
      <c r="JL22" s="80"/>
      <c r="JM22" s="80"/>
      <c r="JN22" s="80"/>
      <c r="JO22" s="80"/>
      <c r="JP22" s="80"/>
      <c r="JQ22" s="80"/>
      <c r="JR22" s="80"/>
      <c r="JS22" s="80"/>
      <c r="JT22" s="80"/>
      <c r="JU22" s="80"/>
      <c r="JV22" s="80"/>
      <c r="JW22" s="80"/>
      <c r="JX22" s="80"/>
      <c r="JY22" s="80"/>
      <c r="JZ22" s="80"/>
      <c r="KA22" s="80"/>
      <c r="KB22" s="80"/>
      <c r="KC22" s="80"/>
      <c r="KD22" s="80"/>
      <c r="KE22" s="80"/>
      <c r="KF22" s="80"/>
      <c r="KG22" s="80"/>
      <c r="KH22" s="80"/>
      <c r="KI22" s="80"/>
      <c r="KJ22" s="80"/>
      <c r="KK22" s="80"/>
      <c r="KL22" s="80"/>
      <c r="KM22" s="80"/>
      <c r="KN22" s="80"/>
      <c r="KO22" s="80"/>
      <c r="KP22" s="80"/>
      <c r="KQ22" s="80"/>
      <c r="KR22" s="80"/>
      <c r="KS22" s="80"/>
      <c r="KT22" s="80"/>
      <c r="KU22" s="80"/>
      <c r="KV22" s="80"/>
      <c r="KW22" s="80"/>
      <c r="KX22" s="80"/>
      <c r="KY22" s="80"/>
      <c r="KZ22" s="80"/>
      <c r="LA22" s="80"/>
      <c r="LB22" s="80"/>
      <c r="LC22" s="80"/>
      <c r="LD22" s="80"/>
      <c r="LE22" s="80"/>
      <c r="LF22" s="80"/>
      <c r="LG22" s="80"/>
      <c r="LH22" s="80"/>
      <c r="LI22" s="80"/>
      <c r="LJ22" s="80"/>
      <c r="LK22" s="80"/>
      <c r="LL22" s="80"/>
      <c r="LM22" s="80"/>
      <c r="LN22" s="80"/>
      <c r="LO22" s="80"/>
      <c r="LP22" s="80"/>
      <c r="LQ22" s="80"/>
      <c r="LR22" s="80"/>
      <c r="LS22" s="80"/>
      <c r="LT22" s="80"/>
      <c r="LU22" s="80"/>
      <c r="LV22" s="80"/>
      <c r="LW22" s="80"/>
      <c r="LX22" s="80"/>
      <c r="LY22" s="80"/>
      <c r="LZ22" s="80"/>
      <c r="MA22" s="80"/>
      <c r="MB22" s="80"/>
      <c r="MC22" s="80"/>
      <c r="MD22" s="80"/>
      <c r="ME22" s="80"/>
      <c r="MF22" s="80"/>
      <c r="MG22" s="80"/>
      <c r="MH22" s="80"/>
      <c r="MI22" s="80"/>
      <c r="MJ22" s="80"/>
      <c r="MK22" s="80"/>
      <c r="ML22" s="80"/>
      <c r="MM22" s="80"/>
      <c r="MN22" s="80"/>
      <c r="MO22" s="80"/>
      <c r="MP22" s="80"/>
      <c r="MQ22" s="80"/>
      <c r="MR22" s="80"/>
      <c r="MS22" s="80"/>
      <c r="MT22" s="80"/>
      <c r="MU22" s="80"/>
      <c r="MV22" s="80"/>
      <c r="MW22" s="80"/>
      <c r="MX22" s="80"/>
      <c r="MY22" s="80"/>
      <c r="MZ22" s="80"/>
      <c r="NA22" s="80"/>
      <c r="NB22" s="80"/>
      <c r="NC22" s="80"/>
      <c r="ND22" s="80"/>
      <c r="NE22" s="80"/>
      <c r="NF22" s="80"/>
      <c r="NG22" s="80"/>
      <c r="NH22" s="80"/>
      <c r="NI22" s="80"/>
      <c r="NJ22" s="80"/>
      <c r="NK22" s="80"/>
      <c r="NL22" s="80"/>
      <c r="NM22" s="80"/>
      <c r="NN22" s="80"/>
      <c r="NO22" s="80"/>
      <c r="NP22" s="80"/>
      <c r="NQ22" s="80"/>
      <c r="NR22" s="80"/>
      <c r="NS22" s="80"/>
      <c r="NT22" s="80"/>
      <c r="NU22" s="80"/>
      <c r="NV22" s="80"/>
      <c r="NW22" s="80"/>
      <c r="NX22" s="80"/>
      <c r="NY22" s="80"/>
      <c r="NZ22" s="80"/>
      <c r="OA22" s="80"/>
      <c r="OB22" s="80"/>
      <c r="OC22" s="80"/>
      <c r="OD22" s="80"/>
      <c r="OE22" s="80"/>
      <c r="OF22" s="80"/>
      <c r="OG22" s="80"/>
      <c r="OH22" s="80"/>
      <c r="OI22" s="80"/>
      <c r="OJ22" s="80"/>
      <c r="OK22" s="80"/>
      <c r="OL22" s="80"/>
      <c r="OM22" s="80"/>
      <c r="ON22" s="80"/>
      <c r="OO22" s="80"/>
      <c r="OP22" s="80"/>
      <c r="OQ22" s="80"/>
      <c r="OR22" s="80"/>
      <c r="OS22" s="80"/>
      <c r="OT22" s="80"/>
      <c r="OU22" s="80"/>
      <c r="OV22" s="80"/>
      <c r="OW22" s="80"/>
      <c r="OX22" s="80"/>
      <c r="OY22" s="80"/>
      <c r="OZ22" s="80"/>
      <c r="PA22" s="80"/>
      <c r="PB22" s="80"/>
      <c r="PC22" s="80"/>
      <c r="PD22" s="80"/>
      <c r="PE22" s="80"/>
      <c r="PF22" s="80"/>
      <c r="PG22" s="80"/>
      <c r="PH22" s="80"/>
      <c r="PI22" s="80"/>
      <c r="PJ22" s="80"/>
      <c r="PK22" s="80"/>
      <c r="PL22" s="80"/>
      <c r="PM22" s="80"/>
      <c r="PN22" s="80"/>
      <c r="PO22" s="80"/>
      <c r="PP22" s="80"/>
      <c r="PQ22" s="80"/>
      <c r="PR22" s="80"/>
      <c r="PS22" s="80"/>
      <c r="PT22" s="80"/>
      <c r="PU22" s="80"/>
      <c r="PV22" s="80"/>
      <c r="PW22" s="80"/>
      <c r="PX22" s="80"/>
      <c r="PY22" s="80"/>
      <c r="PZ22" s="80"/>
      <c r="QA22" s="80"/>
      <c r="QB22" s="80"/>
      <c r="QC22" s="80"/>
      <c r="QD22" s="80"/>
      <c r="QE22" s="80"/>
      <c r="QF22" s="80"/>
      <c r="QG22" s="80"/>
      <c r="QH22" s="80"/>
      <c r="QI22" s="80"/>
      <c r="QJ22" s="80"/>
      <c r="QK22" s="80"/>
      <c r="QL22" s="80"/>
      <c r="QM22" s="80"/>
      <c r="QN22" s="80"/>
      <c r="QO22" s="80"/>
      <c r="QP22" s="80"/>
      <c r="QQ22" s="80"/>
      <c r="QR22" s="80"/>
      <c r="QS22" s="80"/>
      <c r="QT22" s="80"/>
      <c r="QU22" s="80"/>
      <c r="QV22" s="80"/>
      <c r="QW22" s="80"/>
      <c r="QX22" s="80"/>
      <c r="QY22" s="80"/>
      <c r="QZ22" s="80"/>
      <c r="RA22" s="80"/>
      <c r="RB22" s="80"/>
      <c r="RC22" s="80"/>
      <c r="RD22" s="80"/>
      <c r="RE22" s="80"/>
      <c r="RF22" s="80"/>
      <c r="RG22" s="80"/>
      <c r="RH22" s="80"/>
      <c r="RI22" s="80"/>
      <c r="RJ22" s="80"/>
      <c r="RK22" s="80"/>
      <c r="RL22" s="80"/>
      <c r="RM22" s="80"/>
      <c r="RN22" s="80"/>
      <c r="RO22" s="80"/>
      <c r="RP22" s="80"/>
      <c r="RQ22" s="80"/>
      <c r="RR22" s="80"/>
      <c r="RS22" s="80"/>
      <c r="RT22" s="80"/>
      <c r="RU22" s="80"/>
      <c r="RV22" s="80"/>
      <c r="RW22" s="80"/>
      <c r="RX22" s="80"/>
      <c r="RY22" s="80"/>
      <c r="RZ22" s="80"/>
      <c r="SA22" s="80"/>
      <c r="SB22" s="80"/>
      <c r="SC22" s="80"/>
      <c r="SD22" s="80"/>
      <c r="SE22" s="80"/>
      <c r="SF22" s="80"/>
      <c r="SG22" s="80"/>
      <c r="SH22" s="80"/>
      <c r="SI22" s="80"/>
      <c r="SJ22" s="80"/>
      <c r="SK22" s="80"/>
      <c r="SL22" s="80"/>
      <c r="SM22" s="80"/>
      <c r="SN22" s="80"/>
      <c r="SO22" s="80"/>
      <c r="SP22" s="80"/>
      <c r="SQ22" s="80"/>
      <c r="SR22" s="80"/>
      <c r="SS22" s="80"/>
      <c r="ST22" s="80"/>
      <c r="SU22" s="80"/>
      <c r="SV22" s="80"/>
      <c r="SW22" s="80"/>
      <c r="SX22" s="80"/>
      <c r="SY22" s="80"/>
      <c r="SZ22" s="80"/>
      <c r="TA22" s="80"/>
      <c r="TB22" s="80"/>
      <c r="TC22" s="80"/>
      <c r="TD22" s="80"/>
      <c r="TE22" s="80"/>
      <c r="TF22" s="80"/>
      <c r="TG22" s="80"/>
      <c r="TH22" s="80"/>
      <c r="TI22" s="80"/>
      <c r="TJ22" s="80"/>
      <c r="TK22" s="80"/>
      <c r="TL22" s="80"/>
      <c r="TM22" s="80"/>
      <c r="TN22" s="80"/>
      <c r="TO22" s="80"/>
      <c r="TP22" s="80"/>
      <c r="TQ22" s="80"/>
      <c r="TR22" s="80"/>
      <c r="TS22" s="80"/>
      <c r="TT22" s="80"/>
      <c r="TU22" s="80"/>
      <c r="TV22" s="80"/>
      <c r="TW22" s="80"/>
      <c r="TX22" s="80"/>
      <c r="TY22" s="80"/>
      <c r="TZ22" s="80"/>
      <c r="UA22" s="80"/>
      <c r="UB22" s="80"/>
      <c r="UC22" s="80"/>
      <c r="UD22" s="80"/>
      <c r="UE22" s="80"/>
      <c r="UF22" s="80"/>
      <c r="UG22" s="80"/>
      <c r="UH22" s="80"/>
      <c r="UI22" s="80"/>
      <c r="UJ22" s="80"/>
      <c r="UK22" s="80"/>
      <c r="UL22" s="80"/>
      <c r="UM22" s="80"/>
      <c r="UN22" s="80"/>
      <c r="UO22" s="80"/>
      <c r="UP22" s="80"/>
      <c r="UQ22" s="80"/>
      <c r="UR22" s="80"/>
      <c r="US22" s="80"/>
      <c r="UT22" s="80"/>
      <c r="UU22" s="80"/>
      <c r="UV22" s="80"/>
      <c r="UW22" s="80"/>
      <c r="UX22" s="80"/>
      <c r="UY22" s="80"/>
      <c r="UZ22" s="80"/>
      <c r="VA22" s="80"/>
      <c r="VB22" s="80"/>
      <c r="VC22" s="80"/>
      <c r="VD22" s="80"/>
      <c r="VE22" s="80"/>
      <c r="VF22" s="80"/>
      <c r="VG22" s="80"/>
      <c r="VH22" s="80"/>
      <c r="VI22" s="80"/>
      <c r="VJ22" s="80"/>
      <c r="VK22" s="80"/>
      <c r="VL22" s="80"/>
      <c r="VM22" s="80"/>
      <c r="VN22" s="80"/>
      <c r="VO22" s="80"/>
      <c r="VP22" s="80"/>
      <c r="VQ22" s="80"/>
      <c r="VR22" s="80"/>
      <c r="VS22" s="80"/>
      <c r="VT22" s="80"/>
      <c r="VU22" s="80"/>
      <c r="VV22" s="80"/>
      <c r="VW22" s="80"/>
      <c r="VX22" s="80"/>
      <c r="VY22" s="80"/>
      <c r="VZ22" s="80"/>
      <c r="WA22" s="80"/>
      <c r="WB22" s="80"/>
      <c r="WC22" s="80"/>
      <c r="WD22" s="80"/>
      <c r="WE22" s="80"/>
      <c r="WF22" s="80"/>
      <c r="WG22" s="80"/>
      <c r="WH22" s="80"/>
      <c r="WI22" s="80"/>
      <c r="WJ22" s="80"/>
      <c r="WK22" s="80"/>
      <c r="WL22" s="80"/>
      <c r="WM22" s="80"/>
      <c r="WN22" s="80"/>
      <c r="WO22" s="80"/>
      <c r="WP22" s="80"/>
      <c r="WQ22" s="80"/>
      <c r="WR22" s="80"/>
      <c r="WS22" s="80"/>
      <c r="WT22" s="80"/>
      <c r="WU22" s="80"/>
      <c r="WV22" s="80"/>
      <c r="WW22" s="80"/>
      <c r="WX22" s="80"/>
      <c r="WY22" s="80"/>
      <c r="WZ22" s="80"/>
      <c r="XA22" s="80"/>
      <c r="XB22" s="80"/>
      <c r="XC22" s="80"/>
      <c r="XD22" s="80"/>
      <c r="XE22" s="80"/>
      <c r="XF22" s="80"/>
      <c r="XG22" s="80"/>
      <c r="XH22" s="80"/>
      <c r="XI22" s="80"/>
      <c r="XJ22" s="80"/>
      <c r="XK22" s="80"/>
      <c r="XL22" s="80"/>
      <c r="XM22" s="80"/>
      <c r="XN22" s="80"/>
      <c r="XO22" s="80"/>
      <c r="XP22" s="80"/>
      <c r="XQ22" s="80"/>
      <c r="XR22" s="80"/>
      <c r="XS22" s="80"/>
      <c r="XT22" s="80"/>
      <c r="XU22" s="80"/>
      <c r="XV22" s="80"/>
      <c r="XW22" s="80"/>
      <c r="XX22" s="80"/>
      <c r="XY22" s="80"/>
      <c r="XZ22" s="80"/>
      <c r="YA22" s="80"/>
      <c r="YB22" s="80"/>
      <c r="YC22" s="80"/>
      <c r="YD22" s="80"/>
      <c r="YE22" s="80"/>
      <c r="YF22" s="80"/>
      <c r="YG22" s="80"/>
      <c r="YH22" s="80"/>
      <c r="YI22" s="80"/>
      <c r="YJ22" s="80"/>
      <c r="YK22" s="80"/>
      <c r="YL22" s="80"/>
      <c r="YM22" s="80"/>
      <c r="YN22" s="80"/>
      <c r="YO22" s="80"/>
      <c r="YP22" s="80"/>
      <c r="YQ22" s="80"/>
      <c r="YR22" s="80"/>
      <c r="YS22" s="80"/>
      <c r="YT22" s="80"/>
      <c r="YU22" s="80"/>
      <c r="YV22" s="80"/>
      <c r="YW22" s="80"/>
      <c r="YX22" s="80"/>
      <c r="YY22" s="80"/>
      <c r="YZ22" s="80"/>
      <c r="ZA22" s="80"/>
      <c r="ZB22" s="80"/>
      <c r="ZC22" s="80"/>
      <c r="ZD22" s="80"/>
      <c r="ZE22" s="80"/>
      <c r="ZF22" s="80"/>
      <c r="ZG22" s="80"/>
      <c r="ZH22" s="80"/>
      <c r="ZI22" s="80"/>
      <c r="ZJ22" s="80"/>
      <c r="ZK22" s="80"/>
      <c r="ZL22" s="80"/>
      <c r="ZM22" s="80"/>
      <c r="ZN22" s="80"/>
      <c r="ZO22" s="80"/>
      <c r="ZP22" s="80"/>
      <c r="ZQ22" s="80"/>
      <c r="ZR22" s="80"/>
      <c r="ZS22" s="80"/>
      <c r="ZT22" s="80"/>
      <c r="ZU22" s="80"/>
      <c r="ZV22" s="80"/>
      <c r="ZW22" s="80"/>
      <c r="ZX22" s="80"/>
      <c r="ZY22" s="80"/>
      <c r="ZZ22" s="80"/>
      <c r="AAA22" s="80"/>
      <c r="AAB22" s="80"/>
      <c r="AAC22" s="80"/>
      <c r="AAD22" s="80"/>
      <c r="AAE22" s="80"/>
      <c r="AAF22" s="80"/>
      <c r="AAG22" s="80"/>
      <c r="AAH22" s="80"/>
      <c r="AAI22" s="80"/>
      <c r="AAJ22" s="80"/>
      <c r="AAK22" s="80"/>
      <c r="AAL22" s="80"/>
      <c r="AAM22" s="80"/>
      <c r="AAN22" s="80"/>
      <c r="AAO22" s="80"/>
      <c r="AAP22" s="80"/>
      <c r="AAQ22" s="80"/>
      <c r="AAR22" s="80"/>
      <c r="AAS22" s="80"/>
      <c r="AAT22" s="80"/>
      <c r="AAU22" s="80"/>
      <c r="AAV22" s="80"/>
      <c r="AAW22" s="80"/>
      <c r="AAX22" s="80"/>
      <c r="AAY22" s="80"/>
      <c r="AAZ22" s="80"/>
      <c r="ABA22" s="80"/>
      <c r="ABB22" s="80"/>
      <c r="ABC22" s="80"/>
      <c r="ABD22" s="80"/>
      <c r="ABE22" s="80"/>
      <c r="ABF22" s="80"/>
      <c r="ABG22" s="80"/>
      <c r="ABH22" s="80"/>
      <c r="ABI22" s="80"/>
      <c r="ABJ22" s="80"/>
      <c r="ABK22" s="80"/>
      <c r="ABL22" s="80"/>
      <c r="ABM22" s="80"/>
      <c r="ABN22" s="80"/>
      <c r="ABO22" s="80"/>
      <c r="ABP22" s="80"/>
      <c r="ABQ22" s="80"/>
      <c r="ABR22" s="80"/>
      <c r="ABS22" s="80"/>
      <c r="ABT22" s="80"/>
      <c r="ABU22" s="80"/>
      <c r="ABV22" s="80"/>
      <c r="ABW22" s="80"/>
      <c r="ABX22" s="80"/>
      <c r="ABY22" s="80"/>
      <c r="ABZ22" s="80"/>
      <c r="ACA22" s="80"/>
      <c r="ACB22" s="80"/>
      <c r="ACC22" s="80"/>
      <c r="ACD22" s="80"/>
      <c r="ACE22" s="80"/>
      <c r="ACF22" s="80"/>
      <c r="ACG22" s="80"/>
      <c r="ACH22" s="80"/>
      <c r="ACI22" s="80"/>
      <c r="ACJ22" s="80"/>
      <c r="ACK22" s="80"/>
      <c r="ACL22" s="80"/>
      <c r="ACM22" s="80"/>
      <c r="ACN22" s="80"/>
      <c r="ACO22" s="80"/>
      <c r="ACP22" s="80"/>
      <c r="ACQ22" s="80"/>
      <c r="ACR22" s="80"/>
      <c r="ACS22" s="80"/>
      <c r="ACT22" s="80"/>
      <c r="ACU22" s="80"/>
      <c r="ACV22" s="80"/>
      <c r="ACW22" s="80"/>
      <c r="ACX22" s="80"/>
      <c r="ACY22" s="80"/>
      <c r="ACZ22" s="80"/>
      <c r="ADA22" s="80"/>
      <c r="ADB22" s="80"/>
      <c r="ADC22" s="80"/>
      <c r="ADD22" s="80"/>
      <c r="ADE22" s="80"/>
      <c r="ADF22" s="80"/>
      <c r="ADG22" s="80"/>
      <c r="ADH22" s="80"/>
      <c r="ADI22" s="80"/>
      <c r="ADJ22" s="80"/>
      <c r="ADK22" s="80"/>
      <c r="ADL22" s="80"/>
      <c r="ADM22" s="80"/>
      <c r="ADN22" s="80"/>
      <c r="ADO22" s="80"/>
      <c r="ADP22" s="80"/>
      <c r="ADQ22" s="80"/>
      <c r="ADR22" s="80"/>
      <c r="ADS22" s="80"/>
      <c r="ADT22" s="80"/>
      <c r="ADU22" s="80"/>
      <c r="ADV22" s="80"/>
      <c r="ADW22" s="80"/>
      <c r="ADX22" s="80"/>
      <c r="ADY22" s="80"/>
      <c r="ADZ22" s="80"/>
      <c r="AEA22" s="80"/>
      <c r="AEB22" s="80"/>
      <c r="AEC22" s="80"/>
      <c r="AED22" s="80"/>
      <c r="AEE22" s="80"/>
      <c r="AEF22" s="80"/>
      <c r="AEG22" s="80"/>
      <c r="AEH22" s="80"/>
      <c r="AEI22" s="80"/>
      <c r="AEJ22" s="80"/>
      <c r="AEK22" s="80"/>
      <c r="AEL22" s="80"/>
      <c r="AEM22" s="80"/>
      <c r="AEN22" s="80"/>
      <c r="AEO22" s="80"/>
      <c r="AEP22" s="80"/>
      <c r="AEQ22" s="80"/>
      <c r="AER22" s="80"/>
      <c r="AES22" s="80"/>
      <c r="AET22" s="80"/>
      <c r="AEU22" s="80"/>
      <c r="AEV22" s="80"/>
      <c r="AEW22" s="80"/>
      <c r="AEX22" s="80"/>
      <c r="AEY22" s="80"/>
      <c r="AEZ22" s="80"/>
      <c r="AFA22" s="80"/>
      <c r="AFB22" s="80"/>
      <c r="AFC22" s="80"/>
      <c r="AFD22" s="80"/>
      <c r="AFE22" s="80"/>
      <c r="AFF22" s="80"/>
      <c r="AFG22" s="80"/>
      <c r="AFH22" s="80"/>
      <c r="AFI22" s="80"/>
      <c r="AFJ22" s="80"/>
      <c r="AFK22" s="80"/>
      <c r="AFL22" s="80"/>
      <c r="AFM22" s="80"/>
      <c r="AFN22" s="80"/>
      <c r="AFO22" s="80"/>
      <c r="AFP22" s="80"/>
      <c r="AFQ22" s="80"/>
      <c r="AFR22" s="80"/>
      <c r="AFS22" s="80"/>
      <c r="AFT22" s="80"/>
      <c r="AFU22" s="80"/>
      <c r="AFV22" s="80"/>
      <c r="AFW22" s="80"/>
      <c r="AFX22" s="80"/>
      <c r="AFY22" s="80"/>
      <c r="AFZ22" s="80"/>
      <c r="AGA22" s="80"/>
      <c r="AGB22" s="80"/>
    </row>
    <row r="23" spans="1:860" s="85" customFormat="1">
      <c r="A23" s="75" t="s">
        <v>109</v>
      </c>
      <c r="B23" s="75" t="s">
        <v>110</v>
      </c>
      <c r="C23" s="72">
        <f t="shared" si="0"/>
        <v>53214324.213480003</v>
      </c>
      <c r="D23" s="73">
        <f>E23+F23</f>
        <v>53214324.213480003</v>
      </c>
      <c r="E23" s="73">
        <f>E24+E25+E26</f>
        <v>52587898.617680006</v>
      </c>
      <c r="F23" s="73">
        <f>F24+F25+F26</f>
        <v>626425.59579999989</v>
      </c>
      <c r="G23" s="125"/>
      <c r="H23" s="72">
        <f t="shared" si="1"/>
        <v>0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>
        <f t="shared" si="2"/>
        <v>53214324.213480003</v>
      </c>
      <c r="T23" s="146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  <c r="IW23" s="97"/>
      <c r="IX23" s="97"/>
      <c r="IY23" s="97"/>
      <c r="IZ23" s="97"/>
      <c r="JA23" s="97"/>
      <c r="JB23" s="97"/>
      <c r="JC23" s="97"/>
      <c r="JD23" s="97"/>
      <c r="JE23" s="97"/>
      <c r="JF23" s="97"/>
      <c r="JG23" s="97"/>
      <c r="JH23" s="97"/>
      <c r="JI23" s="97"/>
      <c r="JJ23" s="97"/>
      <c r="JK23" s="97"/>
      <c r="JL23" s="97"/>
      <c r="JM23" s="97"/>
      <c r="JN23" s="97"/>
      <c r="JO23" s="97"/>
      <c r="JP23" s="97"/>
      <c r="JQ23" s="97"/>
      <c r="JR23" s="97"/>
      <c r="JS23" s="97"/>
      <c r="JT23" s="97"/>
      <c r="JU23" s="97"/>
      <c r="JV23" s="97"/>
      <c r="JW23" s="97"/>
      <c r="JX23" s="97"/>
      <c r="JY23" s="97"/>
      <c r="JZ23" s="97"/>
      <c r="KA23" s="97"/>
      <c r="KB23" s="97"/>
      <c r="KC23" s="97"/>
      <c r="KD23" s="97"/>
      <c r="KE23" s="97"/>
      <c r="KF23" s="97"/>
      <c r="KG23" s="97"/>
      <c r="KH23" s="97"/>
      <c r="KI23" s="97"/>
      <c r="KJ23" s="97"/>
      <c r="KK23" s="97"/>
      <c r="KL23" s="97"/>
      <c r="KM23" s="97"/>
      <c r="KN23" s="97"/>
      <c r="KO23" s="97"/>
      <c r="KP23" s="97"/>
      <c r="KQ23" s="97"/>
      <c r="KR23" s="97"/>
      <c r="KS23" s="97"/>
      <c r="KT23" s="97"/>
      <c r="KU23" s="97"/>
      <c r="KV23" s="97"/>
      <c r="KW23" s="97"/>
      <c r="KX23" s="97"/>
      <c r="KY23" s="97"/>
      <c r="KZ23" s="97"/>
      <c r="LA23" s="97"/>
      <c r="LB23" s="97"/>
      <c r="LC23" s="97"/>
      <c r="LD23" s="97"/>
      <c r="LE23" s="97"/>
      <c r="LF23" s="97"/>
      <c r="LG23" s="97"/>
      <c r="LH23" s="97"/>
      <c r="LI23" s="97"/>
      <c r="LJ23" s="97"/>
      <c r="LK23" s="97"/>
      <c r="LL23" s="97"/>
      <c r="LM23" s="97"/>
      <c r="LN23" s="97"/>
      <c r="LO23" s="97"/>
      <c r="LP23" s="97"/>
      <c r="LQ23" s="97"/>
      <c r="LR23" s="97"/>
      <c r="LS23" s="97"/>
      <c r="LT23" s="97"/>
      <c r="LU23" s="97"/>
      <c r="LV23" s="97"/>
      <c r="LW23" s="97"/>
      <c r="LX23" s="97"/>
      <c r="LY23" s="97"/>
      <c r="LZ23" s="97"/>
      <c r="MA23" s="97"/>
      <c r="MB23" s="97"/>
      <c r="MC23" s="97"/>
      <c r="MD23" s="97"/>
      <c r="ME23" s="97"/>
      <c r="MF23" s="97"/>
      <c r="MG23" s="97"/>
      <c r="MH23" s="97"/>
      <c r="MI23" s="97"/>
      <c r="MJ23" s="97"/>
      <c r="MK23" s="97"/>
      <c r="ML23" s="97"/>
      <c r="MM23" s="97"/>
      <c r="MN23" s="97"/>
      <c r="MO23" s="97"/>
      <c r="MP23" s="97"/>
      <c r="MQ23" s="97"/>
      <c r="MR23" s="97"/>
      <c r="MS23" s="97"/>
      <c r="MT23" s="97"/>
      <c r="MU23" s="97"/>
      <c r="MV23" s="97"/>
      <c r="MW23" s="97"/>
      <c r="MX23" s="97"/>
      <c r="MY23" s="97"/>
      <c r="MZ23" s="97"/>
      <c r="NA23" s="97"/>
      <c r="NB23" s="97"/>
      <c r="NC23" s="97"/>
      <c r="ND23" s="97"/>
      <c r="NE23" s="97"/>
      <c r="NF23" s="97"/>
      <c r="NG23" s="97"/>
      <c r="NH23" s="97"/>
      <c r="NI23" s="97"/>
      <c r="NJ23" s="97"/>
      <c r="NK23" s="97"/>
      <c r="NL23" s="97"/>
      <c r="NM23" s="97"/>
      <c r="NN23" s="97"/>
      <c r="NO23" s="97"/>
      <c r="NP23" s="97"/>
      <c r="NQ23" s="97"/>
      <c r="NR23" s="97"/>
      <c r="NS23" s="97"/>
      <c r="NT23" s="97"/>
      <c r="NU23" s="97"/>
      <c r="NV23" s="97"/>
      <c r="NW23" s="97"/>
      <c r="NX23" s="97"/>
      <c r="NY23" s="97"/>
      <c r="NZ23" s="97"/>
      <c r="OA23" s="97"/>
      <c r="OB23" s="97"/>
      <c r="OC23" s="97"/>
      <c r="OD23" s="97"/>
      <c r="OE23" s="97"/>
      <c r="OF23" s="97"/>
      <c r="OG23" s="97"/>
      <c r="OH23" s="97"/>
      <c r="OI23" s="97"/>
      <c r="OJ23" s="97"/>
      <c r="OK23" s="97"/>
      <c r="OL23" s="97"/>
      <c r="OM23" s="97"/>
      <c r="ON23" s="97"/>
      <c r="OO23" s="97"/>
      <c r="OP23" s="97"/>
      <c r="OQ23" s="97"/>
      <c r="OR23" s="97"/>
      <c r="OS23" s="97"/>
      <c r="OT23" s="97"/>
      <c r="OU23" s="97"/>
      <c r="OV23" s="97"/>
      <c r="OW23" s="97"/>
      <c r="OX23" s="97"/>
      <c r="OY23" s="97"/>
      <c r="OZ23" s="97"/>
      <c r="PA23" s="97"/>
      <c r="PB23" s="97"/>
      <c r="PC23" s="97"/>
      <c r="PD23" s="97"/>
      <c r="PE23" s="97"/>
      <c r="PF23" s="97"/>
      <c r="PG23" s="97"/>
      <c r="PH23" s="97"/>
      <c r="PI23" s="97"/>
      <c r="PJ23" s="97"/>
      <c r="PK23" s="97"/>
      <c r="PL23" s="97"/>
      <c r="PM23" s="97"/>
      <c r="PN23" s="97"/>
      <c r="PO23" s="97"/>
      <c r="PP23" s="97"/>
      <c r="PQ23" s="97"/>
      <c r="PR23" s="97"/>
      <c r="PS23" s="97"/>
      <c r="PT23" s="97"/>
      <c r="PU23" s="97"/>
      <c r="PV23" s="97"/>
      <c r="PW23" s="97"/>
      <c r="PX23" s="97"/>
      <c r="PY23" s="97"/>
      <c r="PZ23" s="97"/>
      <c r="QA23" s="97"/>
      <c r="QB23" s="97"/>
      <c r="QC23" s="97"/>
      <c r="QD23" s="97"/>
      <c r="QE23" s="97"/>
      <c r="QF23" s="97"/>
      <c r="QG23" s="97"/>
      <c r="QH23" s="97"/>
      <c r="QI23" s="97"/>
      <c r="QJ23" s="97"/>
      <c r="QK23" s="97"/>
      <c r="QL23" s="97"/>
      <c r="QM23" s="97"/>
      <c r="QN23" s="97"/>
      <c r="QO23" s="97"/>
      <c r="QP23" s="97"/>
      <c r="QQ23" s="97"/>
      <c r="QR23" s="97"/>
      <c r="QS23" s="97"/>
      <c r="QT23" s="97"/>
      <c r="QU23" s="97"/>
      <c r="QV23" s="97"/>
      <c r="QW23" s="97"/>
      <c r="QX23" s="97"/>
      <c r="QY23" s="97"/>
      <c r="QZ23" s="97"/>
      <c r="RA23" s="97"/>
      <c r="RB23" s="97"/>
      <c r="RC23" s="97"/>
      <c r="RD23" s="97"/>
      <c r="RE23" s="97"/>
      <c r="RF23" s="97"/>
      <c r="RG23" s="97"/>
      <c r="RH23" s="97"/>
      <c r="RI23" s="97"/>
      <c r="RJ23" s="97"/>
      <c r="RK23" s="97"/>
      <c r="RL23" s="97"/>
      <c r="RM23" s="97"/>
      <c r="RN23" s="97"/>
      <c r="RO23" s="97"/>
      <c r="RP23" s="97"/>
      <c r="RQ23" s="97"/>
      <c r="RR23" s="97"/>
      <c r="RS23" s="97"/>
      <c r="RT23" s="97"/>
      <c r="RU23" s="97"/>
      <c r="RV23" s="97"/>
      <c r="RW23" s="97"/>
      <c r="RX23" s="97"/>
      <c r="RY23" s="97"/>
      <c r="RZ23" s="97"/>
      <c r="SA23" s="97"/>
      <c r="SB23" s="97"/>
      <c r="SC23" s="97"/>
      <c r="SD23" s="97"/>
      <c r="SE23" s="97"/>
      <c r="SF23" s="97"/>
      <c r="SG23" s="97"/>
      <c r="SH23" s="97"/>
      <c r="SI23" s="97"/>
      <c r="SJ23" s="97"/>
      <c r="SK23" s="97"/>
      <c r="SL23" s="97"/>
      <c r="SM23" s="97"/>
      <c r="SN23" s="97"/>
      <c r="SO23" s="97"/>
      <c r="SP23" s="97"/>
      <c r="SQ23" s="97"/>
      <c r="SR23" s="97"/>
      <c r="SS23" s="97"/>
      <c r="ST23" s="97"/>
      <c r="SU23" s="97"/>
      <c r="SV23" s="97"/>
      <c r="SW23" s="97"/>
      <c r="SX23" s="97"/>
      <c r="SY23" s="97"/>
      <c r="SZ23" s="97"/>
      <c r="TA23" s="97"/>
      <c r="TB23" s="97"/>
      <c r="TC23" s="97"/>
      <c r="TD23" s="97"/>
      <c r="TE23" s="97"/>
      <c r="TF23" s="97"/>
      <c r="TG23" s="97"/>
      <c r="TH23" s="97"/>
      <c r="TI23" s="97"/>
      <c r="TJ23" s="97"/>
      <c r="TK23" s="97"/>
      <c r="TL23" s="97"/>
      <c r="TM23" s="97"/>
      <c r="TN23" s="97"/>
      <c r="TO23" s="97"/>
      <c r="TP23" s="97"/>
      <c r="TQ23" s="97"/>
      <c r="TR23" s="97"/>
      <c r="TS23" s="97"/>
      <c r="TT23" s="97"/>
      <c r="TU23" s="97"/>
      <c r="TV23" s="97"/>
      <c r="TW23" s="97"/>
      <c r="TX23" s="97"/>
      <c r="TY23" s="97"/>
      <c r="TZ23" s="97"/>
      <c r="UA23" s="97"/>
      <c r="UB23" s="97"/>
      <c r="UC23" s="97"/>
      <c r="UD23" s="97"/>
      <c r="UE23" s="97"/>
      <c r="UF23" s="97"/>
      <c r="UG23" s="97"/>
      <c r="UH23" s="97"/>
      <c r="UI23" s="97"/>
      <c r="UJ23" s="97"/>
      <c r="UK23" s="97"/>
      <c r="UL23" s="97"/>
      <c r="UM23" s="97"/>
      <c r="UN23" s="97"/>
      <c r="UO23" s="97"/>
      <c r="UP23" s="97"/>
      <c r="UQ23" s="97"/>
      <c r="UR23" s="97"/>
      <c r="US23" s="97"/>
      <c r="UT23" s="97"/>
      <c r="UU23" s="97"/>
      <c r="UV23" s="97"/>
      <c r="UW23" s="97"/>
      <c r="UX23" s="97"/>
      <c r="UY23" s="97"/>
      <c r="UZ23" s="97"/>
      <c r="VA23" s="97"/>
      <c r="VB23" s="97"/>
      <c r="VC23" s="97"/>
      <c r="VD23" s="97"/>
      <c r="VE23" s="97"/>
      <c r="VF23" s="97"/>
      <c r="VG23" s="97"/>
      <c r="VH23" s="97"/>
      <c r="VI23" s="97"/>
      <c r="VJ23" s="97"/>
      <c r="VK23" s="97"/>
      <c r="VL23" s="97"/>
      <c r="VM23" s="97"/>
      <c r="VN23" s="97"/>
      <c r="VO23" s="97"/>
      <c r="VP23" s="97"/>
      <c r="VQ23" s="97"/>
      <c r="VR23" s="97"/>
      <c r="VS23" s="97"/>
      <c r="VT23" s="97"/>
      <c r="VU23" s="97"/>
      <c r="VV23" s="97"/>
      <c r="VW23" s="97"/>
      <c r="VX23" s="97"/>
      <c r="VY23" s="97"/>
      <c r="VZ23" s="97"/>
      <c r="WA23" s="97"/>
      <c r="WB23" s="97"/>
      <c r="WC23" s="97"/>
      <c r="WD23" s="97"/>
      <c r="WE23" s="97"/>
      <c r="WF23" s="97"/>
      <c r="WG23" s="97"/>
      <c r="WH23" s="97"/>
      <c r="WI23" s="97"/>
      <c r="WJ23" s="97"/>
      <c r="WK23" s="97"/>
      <c r="WL23" s="97"/>
      <c r="WM23" s="97"/>
      <c r="WN23" s="97"/>
      <c r="WO23" s="97"/>
      <c r="WP23" s="97"/>
      <c r="WQ23" s="97"/>
      <c r="WR23" s="97"/>
      <c r="WS23" s="97"/>
      <c r="WT23" s="97"/>
      <c r="WU23" s="97"/>
      <c r="WV23" s="97"/>
      <c r="WW23" s="97"/>
      <c r="WX23" s="97"/>
      <c r="WY23" s="97"/>
      <c r="WZ23" s="97"/>
      <c r="XA23" s="97"/>
      <c r="XB23" s="97"/>
      <c r="XC23" s="97"/>
      <c r="XD23" s="97"/>
      <c r="XE23" s="97"/>
      <c r="XF23" s="97"/>
      <c r="XG23" s="97"/>
      <c r="XH23" s="97"/>
      <c r="XI23" s="97"/>
      <c r="XJ23" s="97"/>
      <c r="XK23" s="97"/>
      <c r="XL23" s="97"/>
      <c r="XM23" s="97"/>
      <c r="XN23" s="97"/>
      <c r="XO23" s="97"/>
      <c r="XP23" s="97"/>
      <c r="XQ23" s="97"/>
      <c r="XR23" s="97"/>
      <c r="XS23" s="97"/>
      <c r="XT23" s="97"/>
      <c r="XU23" s="97"/>
      <c r="XV23" s="97"/>
      <c r="XW23" s="97"/>
      <c r="XX23" s="97"/>
      <c r="XY23" s="97"/>
      <c r="XZ23" s="97"/>
      <c r="YA23" s="97"/>
      <c r="YB23" s="97"/>
      <c r="YC23" s="97"/>
      <c r="YD23" s="97"/>
      <c r="YE23" s="97"/>
      <c r="YF23" s="97"/>
      <c r="YG23" s="97"/>
      <c r="YH23" s="97"/>
      <c r="YI23" s="97"/>
      <c r="YJ23" s="97"/>
      <c r="YK23" s="97"/>
      <c r="YL23" s="97"/>
      <c r="YM23" s="97"/>
      <c r="YN23" s="97"/>
      <c r="YO23" s="97"/>
      <c r="YP23" s="97"/>
      <c r="YQ23" s="97"/>
      <c r="YR23" s="97"/>
      <c r="YS23" s="97"/>
      <c r="YT23" s="97"/>
      <c r="YU23" s="97"/>
      <c r="YV23" s="97"/>
      <c r="YW23" s="97"/>
      <c r="YX23" s="97"/>
      <c r="YY23" s="97"/>
      <c r="YZ23" s="97"/>
      <c r="ZA23" s="97"/>
      <c r="ZB23" s="97"/>
      <c r="ZC23" s="97"/>
      <c r="ZD23" s="97"/>
      <c r="ZE23" s="97"/>
      <c r="ZF23" s="97"/>
      <c r="ZG23" s="97"/>
      <c r="ZH23" s="97"/>
      <c r="ZI23" s="97"/>
      <c r="ZJ23" s="97"/>
      <c r="ZK23" s="97"/>
      <c r="ZL23" s="97"/>
      <c r="ZM23" s="97"/>
      <c r="ZN23" s="97"/>
      <c r="ZO23" s="97"/>
      <c r="ZP23" s="97"/>
      <c r="ZQ23" s="97"/>
      <c r="ZR23" s="97"/>
      <c r="ZS23" s="97"/>
      <c r="ZT23" s="97"/>
      <c r="ZU23" s="97"/>
      <c r="ZV23" s="97"/>
      <c r="ZW23" s="97"/>
      <c r="ZX23" s="97"/>
      <c r="ZY23" s="97"/>
      <c r="ZZ23" s="97"/>
      <c r="AAA23" s="97"/>
      <c r="AAB23" s="97"/>
      <c r="AAC23" s="97"/>
      <c r="AAD23" s="97"/>
      <c r="AAE23" s="97"/>
      <c r="AAF23" s="97"/>
      <c r="AAG23" s="97"/>
      <c r="AAH23" s="97"/>
      <c r="AAI23" s="97"/>
      <c r="AAJ23" s="97"/>
      <c r="AAK23" s="97"/>
      <c r="AAL23" s="97"/>
      <c r="AAM23" s="97"/>
      <c r="AAN23" s="97"/>
      <c r="AAO23" s="97"/>
      <c r="AAP23" s="97"/>
      <c r="AAQ23" s="97"/>
      <c r="AAR23" s="97"/>
      <c r="AAS23" s="97"/>
      <c r="AAT23" s="97"/>
      <c r="AAU23" s="97"/>
      <c r="AAV23" s="97"/>
      <c r="AAW23" s="97"/>
      <c r="AAX23" s="97"/>
      <c r="AAY23" s="97"/>
      <c r="AAZ23" s="97"/>
      <c r="ABA23" s="97"/>
      <c r="ABB23" s="97"/>
      <c r="ABC23" s="97"/>
      <c r="ABD23" s="97"/>
      <c r="ABE23" s="97"/>
      <c r="ABF23" s="97"/>
      <c r="ABG23" s="97"/>
      <c r="ABH23" s="97"/>
      <c r="ABI23" s="97"/>
      <c r="ABJ23" s="97"/>
      <c r="ABK23" s="97"/>
      <c r="ABL23" s="97"/>
      <c r="ABM23" s="97"/>
      <c r="ABN23" s="97"/>
      <c r="ABO23" s="97"/>
      <c r="ABP23" s="97"/>
      <c r="ABQ23" s="97"/>
      <c r="ABR23" s="97"/>
      <c r="ABS23" s="97"/>
      <c r="ABT23" s="97"/>
      <c r="ABU23" s="97"/>
      <c r="ABV23" s="97"/>
      <c r="ABW23" s="97"/>
      <c r="ABX23" s="97"/>
      <c r="ABY23" s="97"/>
      <c r="ABZ23" s="97"/>
      <c r="ACA23" s="97"/>
      <c r="ACB23" s="97"/>
      <c r="ACC23" s="97"/>
      <c r="ACD23" s="97"/>
      <c r="ACE23" s="97"/>
      <c r="ACF23" s="97"/>
      <c r="ACG23" s="97"/>
      <c r="ACH23" s="97"/>
      <c r="ACI23" s="97"/>
      <c r="ACJ23" s="97"/>
      <c r="ACK23" s="97"/>
      <c r="ACL23" s="97"/>
      <c r="ACM23" s="97"/>
      <c r="ACN23" s="97"/>
      <c r="ACO23" s="97"/>
      <c r="ACP23" s="97"/>
      <c r="ACQ23" s="97"/>
      <c r="ACR23" s="97"/>
      <c r="ACS23" s="97"/>
      <c r="ACT23" s="97"/>
      <c r="ACU23" s="97"/>
      <c r="ACV23" s="97"/>
      <c r="ACW23" s="97"/>
      <c r="ACX23" s="97"/>
      <c r="ACY23" s="97"/>
      <c r="ACZ23" s="97"/>
      <c r="ADA23" s="97"/>
      <c r="ADB23" s="97"/>
      <c r="ADC23" s="97"/>
      <c r="ADD23" s="97"/>
      <c r="ADE23" s="97"/>
      <c r="ADF23" s="97"/>
      <c r="ADG23" s="97"/>
      <c r="ADH23" s="97"/>
      <c r="ADI23" s="97"/>
      <c r="ADJ23" s="97"/>
      <c r="ADK23" s="97"/>
      <c r="ADL23" s="97"/>
      <c r="ADM23" s="97"/>
      <c r="ADN23" s="97"/>
      <c r="ADO23" s="97"/>
      <c r="ADP23" s="97"/>
      <c r="ADQ23" s="97"/>
      <c r="ADR23" s="97"/>
      <c r="ADS23" s="97"/>
      <c r="ADT23" s="97"/>
      <c r="ADU23" s="97"/>
      <c r="ADV23" s="97"/>
      <c r="ADW23" s="97"/>
      <c r="ADX23" s="97"/>
      <c r="ADY23" s="97"/>
      <c r="ADZ23" s="97"/>
      <c r="AEA23" s="97"/>
      <c r="AEB23" s="97"/>
      <c r="AEC23" s="97"/>
      <c r="AED23" s="97"/>
      <c r="AEE23" s="97"/>
      <c r="AEF23" s="97"/>
      <c r="AEG23" s="97"/>
      <c r="AEH23" s="97"/>
      <c r="AEI23" s="97"/>
      <c r="AEJ23" s="97"/>
      <c r="AEK23" s="97"/>
      <c r="AEL23" s="97"/>
      <c r="AEM23" s="97"/>
      <c r="AEN23" s="97"/>
      <c r="AEO23" s="97"/>
      <c r="AEP23" s="97"/>
      <c r="AEQ23" s="97"/>
      <c r="AER23" s="97"/>
      <c r="AES23" s="97"/>
      <c r="AET23" s="97"/>
      <c r="AEU23" s="97"/>
      <c r="AEV23" s="97"/>
      <c r="AEW23" s="97"/>
      <c r="AEX23" s="97"/>
      <c r="AEY23" s="97"/>
      <c r="AEZ23" s="97"/>
      <c r="AFA23" s="97"/>
      <c r="AFB23" s="97"/>
      <c r="AFC23" s="97"/>
      <c r="AFD23" s="97"/>
      <c r="AFE23" s="97"/>
      <c r="AFF23" s="97"/>
      <c r="AFG23" s="97"/>
      <c r="AFH23" s="97"/>
      <c r="AFI23" s="97"/>
      <c r="AFJ23" s="97"/>
      <c r="AFK23" s="97"/>
      <c r="AFL23" s="97"/>
      <c r="AFM23" s="97"/>
      <c r="AFN23" s="97"/>
      <c r="AFO23" s="97"/>
      <c r="AFP23" s="97"/>
      <c r="AFQ23" s="97"/>
      <c r="AFR23" s="97"/>
      <c r="AFS23" s="97"/>
      <c r="AFT23" s="97"/>
      <c r="AFU23" s="97"/>
      <c r="AFV23" s="97"/>
      <c r="AFW23" s="97"/>
      <c r="AFX23" s="97"/>
      <c r="AFY23" s="97"/>
      <c r="AFZ23" s="97"/>
      <c r="AGA23" s="97"/>
      <c r="AGB23" s="97"/>
    </row>
    <row r="24" spans="1:860" s="86" customFormat="1">
      <c r="A24" s="14" t="s">
        <v>797</v>
      </c>
      <c r="B24" s="8" t="s">
        <v>112</v>
      </c>
      <c r="C24" s="72">
        <f t="shared" si="0"/>
        <v>0</v>
      </c>
      <c r="D24" s="49">
        <f>E24+F24</f>
        <v>0</v>
      </c>
      <c r="E24" s="50">
        <f>SUMIF('РБ здрав'!$L:$L,'HF-HC'!A24,'РБ здрав'!$H:$H)+SUMIF('067'!D:D,'HF-HC'!A:A,'067'!C:C)</f>
        <v>0</v>
      </c>
      <c r="F24" s="121">
        <f>SUMIF('МБ здрав+образ'!$AF:$AF,'HF-HC'!A24,'МБ здрав+образ'!$G:$G)</f>
        <v>0</v>
      </c>
      <c r="G24" s="126"/>
      <c r="H24" s="74">
        <f t="shared" si="1"/>
        <v>0</v>
      </c>
      <c r="I24" s="50"/>
      <c r="J24" s="50"/>
      <c r="K24" s="50"/>
      <c r="L24" s="74"/>
      <c r="M24" s="50"/>
      <c r="N24" s="50"/>
      <c r="O24" s="74"/>
      <c r="P24" s="50"/>
      <c r="Q24" s="50"/>
      <c r="R24" s="74"/>
      <c r="S24" s="72">
        <f t="shared" si="2"/>
        <v>0</v>
      </c>
      <c r="T24" s="146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  <c r="IV24" s="80"/>
      <c r="IW24" s="80"/>
      <c r="IX24" s="80"/>
      <c r="IY24" s="80"/>
      <c r="IZ24" s="80"/>
      <c r="JA24" s="80"/>
      <c r="JB24" s="80"/>
      <c r="JC24" s="80"/>
      <c r="JD24" s="80"/>
      <c r="JE24" s="80"/>
      <c r="JF24" s="80"/>
      <c r="JG24" s="80"/>
      <c r="JH24" s="80"/>
      <c r="JI24" s="80"/>
      <c r="JJ24" s="80"/>
      <c r="JK24" s="80"/>
      <c r="JL24" s="80"/>
      <c r="JM24" s="80"/>
      <c r="JN24" s="80"/>
      <c r="JO24" s="80"/>
      <c r="JP24" s="80"/>
      <c r="JQ24" s="80"/>
      <c r="JR24" s="80"/>
      <c r="JS24" s="80"/>
      <c r="JT24" s="80"/>
      <c r="JU24" s="80"/>
      <c r="JV24" s="80"/>
      <c r="JW24" s="80"/>
      <c r="JX24" s="80"/>
      <c r="JY24" s="80"/>
      <c r="JZ24" s="80"/>
      <c r="KA24" s="80"/>
      <c r="KB24" s="80"/>
      <c r="KC24" s="80"/>
      <c r="KD24" s="80"/>
      <c r="KE24" s="80"/>
      <c r="KF24" s="80"/>
      <c r="KG24" s="80"/>
      <c r="KH24" s="80"/>
      <c r="KI24" s="80"/>
      <c r="KJ24" s="80"/>
      <c r="KK24" s="80"/>
      <c r="KL24" s="80"/>
      <c r="KM24" s="80"/>
      <c r="KN24" s="80"/>
      <c r="KO24" s="80"/>
      <c r="KP24" s="80"/>
      <c r="KQ24" s="80"/>
      <c r="KR24" s="80"/>
      <c r="KS24" s="80"/>
      <c r="KT24" s="80"/>
      <c r="KU24" s="80"/>
      <c r="KV24" s="80"/>
      <c r="KW24" s="80"/>
      <c r="KX24" s="80"/>
      <c r="KY24" s="80"/>
      <c r="KZ24" s="80"/>
      <c r="LA24" s="80"/>
      <c r="LB24" s="80"/>
      <c r="LC24" s="80"/>
      <c r="LD24" s="80"/>
      <c r="LE24" s="80"/>
      <c r="LF24" s="80"/>
      <c r="LG24" s="80"/>
      <c r="LH24" s="80"/>
      <c r="LI24" s="80"/>
      <c r="LJ24" s="80"/>
      <c r="LK24" s="80"/>
      <c r="LL24" s="80"/>
      <c r="LM24" s="80"/>
      <c r="LN24" s="80"/>
      <c r="LO24" s="80"/>
      <c r="LP24" s="80"/>
      <c r="LQ24" s="80"/>
      <c r="LR24" s="80"/>
      <c r="LS24" s="80"/>
      <c r="LT24" s="80"/>
      <c r="LU24" s="80"/>
      <c r="LV24" s="80"/>
      <c r="LW24" s="80"/>
      <c r="LX24" s="80"/>
      <c r="LY24" s="80"/>
      <c r="LZ24" s="80"/>
      <c r="MA24" s="80"/>
      <c r="MB24" s="80"/>
      <c r="MC24" s="80"/>
      <c r="MD24" s="80"/>
      <c r="ME24" s="80"/>
      <c r="MF24" s="80"/>
      <c r="MG24" s="80"/>
      <c r="MH24" s="80"/>
      <c r="MI24" s="80"/>
      <c r="MJ24" s="80"/>
      <c r="MK24" s="80"/>
      <c r="ML24" s="80"/>
      <c r="MM24" s="80"/>
      <c r="MN24" s="80"/>
      <c r="MO24" s="80"/>
      <c r="MP24" s="80"/>
      <c r="MQ24" s="80"/>
      <c r="MR24" s="80"/>
      <c r="MS24" s="80"/>
      <c r="MT24" s="80"/>
      <c r="MU24" s="80"/>
      <c r="MV24" s="80"/>
      <c r="MW24" s="80"/>
      <c r="MX24" s="80"/>
      <c r="MY24" s="80"/>
      <c r="MZ24" s="80"/>
      <c r="NA24" s="80"/>
      <c r="NB24" s="80"/>
      <c r="NC24" s="80"/>
      <c r="ND24" s="80"/>
      <c r="NE24" s="80"/>
      <c r="NF24" s="80"/>
      <c r="NG24" s="80"/>
      <c r="NH24" s="80"/>
      <c r="NI24" s="80"/>
      <c r="NJ24" s="80"/>
      <c r="NK24" s="80"/>
      <c r="NL24" s="80"/>
      <c r="NM24" s="80"/>
      <c r="NN24" s="80"/>
      <c r="NO24" s="80"/>
      <c r="NP24" s="80"/>
      <c r="NQ24" s="80"/>
      <c r="NR24" s="80"/>
      <c r="NS24" s="80"/>
      <c r="NT24" s="80"/>
      <c r="NU24" s="80"/>
      <c r="NV24" s="80"/>
      <c r="NW24" s="80"/>
      <c r="NX24" s="80"/>
      <c r="NY24" s="80"/>
      <c r="NZ24" s="80"/>
      <c r="OA24" s="80"/>
      <c r="OB24" s="80"/>
      <c r="OC24" s="80"/>
      <c r="OD24" s="80"/>
      <c r="OE24" s="80"/>
      <c r="OF24" s="80"/>
      <c r="OG24" s="80"/>
      <c r="OH24" s="80"/>
      <c r="OI24" s="80"/>
      <c r="OJ24" s="80"/>
      <c r="OK24" s="80"/>
      <c r="OL24" s="80"/>
      <c r="OM24" s="80"/>
      <c r="ON24" s="80"/>
      <c r="OO24" s="80"/>
      <c r="OP24" s="80"/>
      <c r="OQ24" s="80"/>
      <c r="OR24" s="80"/>
      <c r="OS24" s="80"/>
      <c r="OT24" s="80"/>
      <c r="OU24" s="80"/>
      <c r="OV24" s="80"/>
      <c r="OW24" s="80"/>
      <c r="OX24" s="80"/>
      <c r="OY24" s="80"/>
      <c r="OZ24" s="80"/>
      <c r="PA24" s="80"/>
      <c r="PB24" s="80"/>
      <c r="PC24" s="80"/>
      <c r="PD24" s="80"/>
      <c r="PE24" s="80"/>
      <c r="PF24" s="80"/>
      <c r="PG24" s="80"/>
      <c r="PH24" s="80"/>
      <c r="PI24" s="80"/>
      <c r="PJ24" s="80"/>
      <c r="PK24" s="80"/>
      <c r="PL24" s="80"/>
      <c r="PM24" s="80"/>
      <c r="PN24" s="80"/>
      <c r="PO24" s="80"/>
      <c r="PP24" s="80"/>
      <c r="PQ24" s="80"/>
      <c r="PR24" s="80"/>
      <c r="PS24" s="80"/>
      <c r="PT24" s="80"/>
      <c r="PU24" s="80"/>
      <c r="PV24" s="80"/>
      <c r="PW24" s="80"/>
      <c r="PX24" s="80"/>
      <c r="PY24" s="80"/>
      <c r="PZ24" s="80"/>
      <c r="QA24" s="80"/>
      <c r="QB24" s="80"/>
      <c r="QC24" s="80"/>
      <c r="QD24" s="80"/>
      <c r="QE24" s="80"/>
      <c r="QF24" s="80"/>
      <c r="QG24" s="80"/>
      <c r="QH24" s="80"/>
      <c r="QI24" s="80"/>
      <c r="QJ24" s="80"/>
      <c r="QK24" s="80"/>
      <c r="QL24" s="80"/>
      <c r="QM24" s="80"/>
      <c r="QN24" s="80"/>
      <c r="QO24" s="80"/>
      <c r="QP24" s="80"/>
      <c r="QQ24" s="80"/>
      <c r="QR24" s="80"/>
      <c r="QS24" s="80"/>
      <c r="QT24" s="80"/>
      <c r="QU24" s="80"/>
      <c r="QV24" s="80"/>
      <c r="QW24" s="80"/>
      <c r="QX24" s="80"/>
      <c r="QY24" s="80"/>
      <c r="QZ24" s="80"/>
      <c r="RA24" s="80"/>
      <c r="RB24" s="80"/>
      <c r="RC24" s="80"/>
      <c r="RD24" s="80"/>
      <c r="RE24" s="80"/>
      <c r="RF24" s="80"/>
      <c r="RG24" s="80"/>
      <c r="RH24" s="80"/>
      <c r="RI24" s="80"/>
      <c r="RJ24" s="80"/>
      <c r="RK24" s="80"/>
      <c r="RL24" s="80"/>
      <c r="RM24" s="80"/>
      <c r="RN24" s="80"/>
      <c r="RO24" s="80"/>
      <c r="RP24" s="80"/>
      <c r="RQ24" s="80"/>
      <c r="RR24" s="80"/>
      <c r="RS24" s="80"/>
      <c r="RT24" s="80"/>
      <c r="RU24" s="80"/>
      <c r="RV24" s="80"/>
      <c r="RW24" s="80"/>
      <c r="RX24" s="80"/>
      <c r="RY24" s="80"/>
      <c r="RZ24" s="80"/>
      <c r="SA24" s="80"/>
      <c r="SB24" s="80"/>
      <c r="SC24" s="80"/>
      <c r="SD24" s="80"/>
      <c r="SE24" s="80"/>
      <c r="SF24" s="80"/>
      <c r="SG24" s="80"/>
      <c r="SH24" s="80"/>
      <c r="SI24" s="80"/>
      <c r="SJ24" s="80"/>
      <c r="SK24" s="80"/>
      <c r="SL24" s="80"/>
      <c r="SM24" s="80"/>
      <c r="SN24" s="80"/>
      <c r="SO24" s="80"/>
      <c r="SP24" s="80"/>
      <c r="SQ24" s="80"/>
      <c r="SR24" s="80"/>
      <c r="SS24" s="80"/>
      <c r="ST24" s="80"/>
      <c r="SU24" s="80"/>
      <c r="SV24" s="80"/>
      <c r="SW24" s="80"/>
      <c r="SX24" s="80"/>
      <c r="SY24" s="80"/>
      <c r="SZ24" s="80"/>
      <c r="TA24" s="80"/>
      <c r="TB24" s="80"/>
      <c r="TC24" s="80"/>
      <c r="TD24" s="80"/>
      <c r="TE24" s="80"/>
      <c r="TF24" s="80"/>
      <c r="TG24" s="80"/>
      <c r="TH24" s="80"/>
      <c r="TI24" s="80"/>
      <c r="TJ24" s="80"/>
      <c r="TK24" s="80"/>
      <c r="TL24" s="80"/>
      <c r="TM24" s="80"/>
      <c r="TN24" s="80"/>
      <c r="TO24" s="80"/>
      <c r="TP24" s="80"/>
      <c r="TQ24" s="80"/>
      <c r="TR24" s="80"/>
      <c r="TS24" s="80"/>
      <c r="TT24" s="80"/>
      <c r="TU24" s="80"/>
      <c r="TV24" s="80"/>
      <c r="TW24" s="80"/>
      <c r="TX24" s="80"/>
      <c r="TY24" s="80"/>
      <c r="TZ24" s="80"/>
      <c r="UA24" s="80"/>
      <c r="UB24" s="80"/>
      <c r="UC24" s="80"/>
      <c r="UD24" s="80"/>
      <c r="UE24" s="80"/>
      <c r="UF24" s="80"/>
      <c r="UG24" s="80"/>
      <c r="UH24" s="80"/>
      <c r="UI24" s="80"/>
      <c r="UJ24" s="80"/>
      <c r="UK24" s="80"/>
      <c r="UL24" s="80"/>
      <c r="UM24" s="80"/>
      <c r="UN24" s="80"/>
      <c r="UO24" s="80"/>
      <c r="UP24" s="80"/>
      <c r="UQ24" s="80"/>
      <c r="UR24" s="80"/>
      <c r="US24" s="80"/>
      <c r="UT24" s="80"/>
      <c r="UU24" s="80"/>
      <c r="UV24" s="80"/>
      <c r="UW24" s="80"/>
      <c r="UX24" s="80"/>
      <c r="UY24" s="80"/>
      <c r="UZ24" s="80"/>
      <c r="VA24" s="80"/>
      <c r="VB24" s="80"/>
      <c r="VC24" s="80"/>
      <c r="VD24" s="80"/>
      <c r="VE24" s="80"/>
      <c r="VF24" s="80"/>
      <c r="VG24" s="80"/>
      <c r="VH24" s="80"/>
      <c r="VI24" s="80"/>
      <c r="VJ24" s="80"/>
      <c r="VK24" s="80"/>
      <c r="VL24" s="80"/>
      <c r="VM24" s="80"/>
      <c r="VN24" s="80"/>
      <c r="VO24" s="80"/>
      <c r="VP24" s="80"/>
      <c r="VQ24" s="80"/>
      <c r="VR24" s="80"/>
      <c r="VS24" s="80"/>
      <c r="VT24" s="80"/>
      <c r="VU24" s="80"/>
      <c r="VV24" s="80"/>
      <c r="VW24" s="80"/>
      <c r="VX24" s="80"/>
      <c r="VY24" s="80"/>
      <c r="VZ24" s="80"/>
      <c r="WA24" s="80"/>
      <c r="WB24" s="80"/>
      <c r="WC24" s="80"/>
      <c r="WD24" s="80"/>
      <c r="WE24" s="80"/>
      <c r="WF24" s="80"/>
      <c r="WG24" s="80"/>
      <c r="WH24" s="80"/>
      <c r="WI24" s="80"/>
      <c r="WJ24" s="80"/>
      <c r="WK24" s="80"/>
      <c r="WL24" s="80"/>
      <c r="WM24" s="80"/>
      <c r="WN24" s="80"/>
      <c r="WO24" s="80"/>
      <c r="WP24" s="80"/>
      <c r="WQ24" s="80"/>
      <c r="WR24" s="80"/>
      <c r="WS24" s="80"/>
      <c r="WT24" s="80"/>
      <c r="WU24" s="80"/>
      <c r="WV24" s="80"/>
      <c r="WW24" s="80"/>
      <c r="WX24" s="80"/>
      <c r="WY24" s="80"/>
      <c r="WZ24" s="80"/>
      <c r="XA24" s="80"/>
      <c r="XB24" s="80"/>
      <c r="XC24" s="80"/>
      <c r="XD24" s="80"/>
      <c r="XE24" s="80"/>
      <c r="XF24" s="80"/>
      <c r="XG24" s="80"/>
      <c r="XH24" s="80"/>
      <c r="XI24" s="80"/>
      <c r="XJ24" s="80"/>
      <c r="XK24" s="80"/>
      <c r="XL24" s="80"/>
      <c r="XM24" s="80"/>
      <c r="XN24" s="80"/>
      <c r="XO24" s="80"/>
      <c r="XP24" s="80"/>
      <c r="XQ24" s="80"/>
      <c r="XR24" s="80"/>
      <c r="XS24" s="80"/>
      <c r="XT24" s="80"/>
      <c r="XU24" s="80"/>
      <c r="XV24" s="80"/>
      <c r="XW24" s="80"/>
      <c r="XX24" s="80"/>
      <c r="XY24" s="80"/>
      <c r="XZ24" s="80"/>
      <c r="YA24" s="80"/>
      <c r="YB24" s="80"/>
      <c r="YC24" s="80"/>
      <c r="YD24" s="80"/>
      <c r="YE24" s="80"/>
      <c r="YF24" s="80"/>
      <c r="YG24" s="80"/>
      <c r="YH24" s="80"/>
      <c r="YI24" s="80"/>
      <c r="YJ24" s="80"/>
      <c r="YK24" s="80"/>
      <c r="YL24" s="80"/>
      <c r="YM24" s="80"/>
      <c r="YN24" s="80"/>
      <c r="YO24" s="80"/>
      <c r="YP24" s="80"/>
      <c r="YQ24" s="80"/>
      <c r="YR24" s="80"/>
      <c r="YS24" s="80"/>
      <c r="YT24" s="80"/>
      <c r="YU24" s="80"/>
      <c r="YV24" s="80"/>
      <c r="YW24" s="80"/>
      <c r="YX24" s="80"/>
      <c r="YY24" s="80"/>
      <c r="YZ24" s="80"/>
      <c r="ZA24" s="80"/>
      <c r="ZB24" s="80"/>
      <c r="ZC24" s="80"/>
      <c r="ZD24" s="80"/>
      <c r="ZE24" s="80"/>
      <c r="ZF24" s="80"/>
      <c r="ZG24" s="80"/>
      <c r="ZH24" s="80"/>
      <c r="ZI24" s="80"/>
      <c r="ZJ24" s="80"/>
      <c r="ZK24" s="80"/>
      <c r="ZL24" s="80"/>
      <c r="ZM24" s="80"/>
      <c r="ZN24" s="80"/>
      <c r="ZO24" s="80"/>
      <c r="ZP24" s="80"/>
      <c r="ZQ24" s="80"/>
      <c r="ZR24" s="80"/>
      <c r="ZS24" s="80"/>
      <c r="ZT24" s="80"/>
      <c r="ZU24" s="80"/>
      <c r="ZV24" s="80"/>
      <c r="ZW24" s="80"/>
      <c r="ZX24" s="80"/>
      <c r="ZY24" s="80"/>
      <c r="ZZ24" s="80"/>
      <c r="AAA24" s="80"/>
      <c r="AAB24" s="80"/>
      <c r="AAC24" s="80"/>
      <c r="AAD24" s="80"/>
      <c r="AAE24" s="80"/>
      <c r="AAF24" s="80"/>
      <c r="AAG24" s="80"/>
      <c r="AAH24" s="80"/>
      <c r="AAI24" s="80"/>
      <c r="AAJ24" s="80"/>
      <c r="AAK24" s="80"/>
      <c r="AAL24" s="80"/>
      <c r="AAM24" s="80"/>
      <c r="AAN24" s="80"/>
      <c r="AAO24" s="80"/>
      <c r="AAP24" s="80"/>
      <c r="AAQ24" s="80"/>
      <c r="AAR24" s="80"/>
      <c r="AAS24" s="80"/>
      <c r="AAT24" s="80"/>
      <c r="AAU24" s="80"/>
      <c r="AAV24" s="80"/>
      <c r="AAW24" s="80"/>
      <c r="AAX24" s="80"/>
      <c r="AAY24" s="80"/>
      <c r="AAZ24" s="80"/>
      <c r="ABA24" s="80"/>
      <c r="ABB24" s="80"/>
      <c r="ABC24" s="80"/>
      <c r="ABD24" s="80"/>
      <c r="ABE24" s="80"/>
      <c r="ABF24" s="80"/>
      <c r="ABG24" s="80"/>
      <c r="ABH24" s="80"/>
      <c r="ABI24" s="80"/>
      <c r="ABJ24" s="80"/>
      <c r="ABK24" s="80"/>
      <c r="ABL24" s="80"/>
      <c r="ABM24" s="80"/>
      <c r="ABN24" s="80"/>
      <c r="ABO24" s="80"/>
      <c r="ABP24" s="80"/>
      <c r="ABQ24" s="80"/>
      <c r="ABR24" s="80"/>
      <c r="ABS24" s="80"/>
      <c r="ABT24" s="80"/>
      <c r="ABU24" s="80"/>
      <c r="ABV24" s="80"/>
      <c r="ABW24" s="80"/>
      <c r="ABX24" s="80"/>
      <c r="ABY24" s="80"/>
      <c r="ABZ24" s="80"/>
      <c r="ACA24" s="80"/>
      <c r="ACB24" s="80"/>
      <c r="ACC24" s="80"/>
      <c r="ACD24" s="80"/>
      <c r="ACE24" s="80"/>
      <c r="ACF24" s="80"/>
      <c r="ACG24" s="80"/>
      <c r="ACH24" s="80"/>
      <c r="ACI24" s="80"/>
      <c r="ACJ24" s="80"/>
      <c r="ACK24" s="80"/>
      <c r="ACL24" s="80"/>
      <c r="ACM24" s="80"/>
      <c r="ACN24" s="80"/>
      <c r="ACO24" s="80"/>
      <c r="ACP24" s="80"/>
      <c r="ACQ24" s="80"/>
      <c r="ACR24" s="80"/>
      <c r="ACS24" s="80"/>
      <c r="ACT24" s="80"/>
      <c r="ACU24" s="80"/>
      <c r="ACV24" s="80"/>
      <c r="ACW24" s="80"/>
      <c r="ACX24" s="80"/>
      <c r="ACY24" s="80"/>
      <c r="ACZ24" s="80"/>
      <c r="ADA24" s="80"/>
      <c r="ADB24" s="80"/>
      <c r="ADC24" s="80"/>
      <c r="ADD24" s="80"/>
      <c r="ADE24" s="80"/>
      <c r="ADF24" s="80"/>
      <c r="ADG24" s="80"/>
      <c r="ADH24" s="80"/>
      <c r="ADI24" s="80"/>
      <c r="ADJ24" s="80"/>
      <c r="ADK24" s="80"/>
      <c r="ADL24" s="80"/>
      <c r="ADM24" s="80"/>
      <c r="ADN24" s="80"/>
      <c r="ADO24" s="80"/>
      <c r="ADP24" s="80"/>
      <c r="ADQ24" s="80"/>
      <c r="ADR24" s="80"/>
      <c r="ADS24" s="80"/>
      <c r="ADT24" s="80"/>
      <c r="ADU24" s="80"/>
      <c r="ADV24" s="80"/>
      <c r="ADW24" s="80"/>
      <c r="ADX24" s="80"/>
      <c r="ADY24" s="80"/>
      <c r="ADZ24" s="80"/>
      <c r="AEA24" s="80"/>
      <c r="AEB24" s="80"/>
      <c r="AEC24" s="80"/>
      <c r="AED24" s="80"/>
      <c r="AEE24" s="80"/>
      <c r="AEF24" s="80"/>
      <c r="AEG24" s="80"/>
      <c r="AEH24" s="80"/>
      <c r="AEI24" s="80"/>
      <c r="AEJ24" s="80"/>
      <c r="AEK24" s="80"/>
      <c r="AEL24" s="80"/>
      <c r="AEM24" s="80"/>
      <c r="AEN24" s="80"/>
      <c r="AEO24" s="80"/>
      <c r="AEP24" s="80"/>
      <c r="AEQ24" s="80"/>
      <c r="AER24" s="80"/>
      <c r="AES24" s="80"/>
      <c r="AET24" s="80"/>
      <c r="AEU24" s="80"/>
      <c r="AEV24" s="80"/>
      <c r="AEW24" s="80"/>
      <c r="AEX24" s="80"/>
      <c r="AEY24" s="80"/>
      <c r="AEZ24" s="80"/>
      <c r="AFA24" s="80"/>
      <c r="AFB24" s="80"/>
      <c r="AFC24" s="80"/>
      <c r="AFD24" s="80"/>
      <c r="AFE24" s="80"/>
      <c r="AFF24" s="80"/>
      <c r="AFG24" s="80"/>
      <c r="AFH24" s="80"/>
      <c r="AFI24" s="80"/>
      <c r="AFJ24" s="80"/>
      <c r="AFK24" s="80"/>
      <c r="AFL24" s="80"/>
      <c r="AFM24" s="80"/>
      <c r="AFN24" s="80"/>
      <c r="AFO24" s="80"/>
      <c r="AFP24" s="80"/>
      <c r="AFQ24" s="80"/>
      <c r="AFR24" s="80"/>
      <c r="AFS24" s="80"/>
      <c r="AFT24" s="80"/>
      <c r="AFU24" s="80"/>
      <c r="AFV24" s="80"/>
      <c r="AFW24" s="80"/>
      <c r="AFX24" s="80"/>
      <c r="AFY24" s="80"/>
      <c r="AFZ24" s="80"/>
      <c r="AGA24" s="80"/>
      <c r="AGB24" s="80"/>
    </row>
    <row r="25" spans="1:860" s="86" customFormat="1">
      <c r="A25" s="60" t="s">
        <v>796</v>
      </c>
      <c r="B25" s="51" t="s">
        <v>114</v>
      </c>
      <c r="C25" s="72">
        <f t="shared" si="0"/>
        <v>0</v>
      </c>
      <c r="D25" s="49">
        <f t="shared" ref="D25:D26" si="11">E25+F25</f>
        <v>0</v>
      </c>
      <c r="E25" s="50">
        <f>SUMIF('РБ здрав'!$L:$L,'HF-HC'!A25,'РБ здрав'!$H:$H)+SUMIF('067'!D:D,'HF-HC'!A:A,'067'!C:C)</f>
        <v>0</v>
      </c>
      <c r="F25" s="121">
        <f>SUMIF('МБ здрав+образ'!$AF:$AF,'HF-HC'!A25,'МБ здрав+образ'!$G:$G)</f>
        <v>0</v>
      </c>
      <c r="G25" s="126"/>
      <c r="H25" s="74">
        <f t="shared" si="1"/>
        <v>0</v>
      </c>
      <c r="I25" s="50"/>
      <c r="J25" s="50"/>
      <c r="K25" s="50"/>
      <c r="L25" s="74"/>
      <c r="M25" s="50"/>
      <c r="N25" s="50"/>
      <c r="O25" s="74"/>
      <c r="P25" s="50"/>
      <c r="Q25" s="50"/>
      <c r="R25" s="74"/>
      <c r="S25" s="72">
        <f t="shared" si="2"/>
        <v>0</v>
      </c>
      <c r="T25" s="146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  <c r="IV25" s="80"/>
      <c r="IW25" s="80"/>
      <c r="IX25" s="80"/>
      <c r="IY25" s="80"/>
      <c r="IZ25" s="80"/>
      <c r="JA25" s="80"/>
      <c r="JB25" s="80"/>
      <c r="JC25" s="80"/>
      <c r="JD25" s="80"/>
      <c r="JE25" s="80"/>
      <c r="JF25" s="80"/>
      <c r="JG25" s="80"/>
      <c r="JH25" s="80"/>
      <c r="JI25" s="80"/>
      <c r="JJ25" s="80"/>
      <c r="JK25" s="80"/>
      <c r="JL25" s="80"/>
      <c r="JM25" s="80"/>
      <c r="JN25" s="80"/>
      <c r="JO25" s="80"/>
      <c r="JP25" s="80"/>
      <c r="JQ25" s="80"/>
      <c r="JR25" s="80"/>
      <c r="JS25" s="80"/>
      <c r="JT25" s="80"/>
      <c r="JU25" s="80"/>
      <c r="JV25" s="80"/>
      <c r="JW25" s="80"/>
      <c r="JX25" s="80"/>
      <c r="JY25" s="80"/>
      <c r="JZ25" s="80"/>
      <c r="KA25" s="80"/>
      <c r="KB25" s="80"/>
      <c r="KC25" s="80"/>
      <c r="KD25" s="80"/>
      <c r="KE25" s="80"/>
      <c r="KF25" s="80"/>
      <c r="KG25" s="80"/>
      <c r="KH25" s="80"/>
      <c r="KI25" s="80"/>
      <c r="KJ25" s="80"/>
      <c r="KK25" s="80"/>
      <c r="KL25" s="80"/>
      <c r="KM25" s="80"/>
      <c r="KN25" s="80"/>
      <c r="KO25" s="80"/>
      <c r="KP25" s="80"/>
      <c r="KQ25" s="80"/>
      <c r="KR25" s="80"/>
      <c r="KS25" s="80"/>
      <c r="KT25" s="80"/>
      <c r="KU25" s="80"/>
      <c r="KV25" s="80"/>
      <c r="KW25" s="80"/>
      <c r="KX25" s="80"/>
      <c r="KY25" s="80"/>
      <c r="KZ25" s="80"/>
      <c r="LA25" s="80"/>
      <c r="LB25" s="80"/>
      <c r="LC25" s="80"/>
      <c r="LD25" s="80"/>
      <c r="LE25" s="80"/>
      <c r="LF25" s="80"/>
      <c r="LG25" s="80"/>
      <c r="LH25" s="80"/>
      <c r="LI25" s="80"/>
      <c r="LJ25" s="80"/>
      <c r="LK25" s="80"/>
      <c r="LL25" s="80"/>
      <c r="LM25" s="80"/>
      <c r="LN25" s="80"/>
      <c r="LO25" s="80"/>
      <c r="LP25" s="80"/>
      <c r="LQ25" s="80"/>
      <c r="LR25" s="80"/>
      <c r="LS25" s="80"/>
      <c r="LT25" s="80"/>
      <c r="LU25" s="80"/>
      <c r="LV25" s="80"/>
      <c r="LW25" s="80"/>
      <c r="LX25" s="80"/>
      <c r="LY25" s="80"/>
      <c r="LZ25" s="80"/>
      <c r="MA25" s="80"/>
      <c r="MB25" s="80"/>
      <c r="MC25" s="80"/>
      <c r="MD25" s="80"/>
      <c r="ME25" s="80"/>
      <c r="MF25" s="80"/>
      <c r="MG25" s="80"/>
      <c r="MH25" s="80"/>
      <c r="MI25" s="80"/>
      <c r="MJ25" s="80"/>
      <c r="MK25" s="80"/>
      <c r="ML25" s="80"/>
      <c r="MM25" s="80"/>
      <c r="MN25" s="80"/>
      <c r="MO25" s="80"/>
      <c r="MP25" s="80"/>
      <c r="MQ25" s="80"/>
      <c r="MR25" s="80"/>
      <c r="MS25" s="80"/>
      <c r="MT25" s="80"/>
      <c r="MU25" s="80"/>
      <c r="MV25" s="80"/>
      <c r="MW25" s="80"/>
      <c r="MX25" s="80"/>
      <c r="MY25" s="80"/>
      <c r="MZ25" s="80"/>
      <c r="NA25" s="80"/>
      <c r="NB25" s="80"/>
      <c r="NC25" s="80"/>
      <c r="ND25" s="80"/>
      <c r="NE25" s="80"/>
      <c r="NF25" s="80"/>
      <c r="NG25" s="80"/>
      <c r="NH25" s="80"/>
      <c r="NI25" s="80"/>
      <c r="NJ25" s="80"/>
      <c r="NK25" s="80"/>
      <c r="NL25" s="80"/>
      <c r="NM25" s="80"/>
      <c r="NN25" s="80"/>
      <c r="NO25" s="80"/>
      <c r="NP25" s="80"/>
      <c r="NQ25" s="80"/>
      <c r="NR25" s="80"/>
      <c r="NS25" s="80"/>
      <c r="NT25" s="80"/>
      <c r="NU25" s="80"/>
      <c r="NV25" s="80"/>
      <c r="NW25" s="80"/>
      <c r="NX25" s="80"/>
      <c r="NY25" s="80"/>
      <c r="NZ25" s="80"/>
      <c r="OA25" s="80"/>
      <c r="OB25" s="80"/>
      <c r="OC25" s="80"/>
      <c r="OD25" s="80"/>
      <c r="OE25" s="80"/>
      <c r="OF25" s="80"/>
      <c r="OG25" s="80"/>
      <c r="OH25" s="80"/>
      <c r="OI25" s="80"/>
      <c r="OJ25" s="80"/>
      <c r="OK25" s="80"/>
      <c r="OL25" s="80"/>
      <c r="OM25" s="80"/>
      <c r="ON25" s="80"/>
      <c r="OO25" s="80"/>
      <c r="OP25" s="80"/>
      <c r="OQ25" s="80"/>
      <c r="OR25" s="80"/>
      <c r="OS25" s="80"/>
      <c r="OT25" s="80"/>
      <c r="OU25" s="80"/>
      <c r="OV25" s="80"/>
      <c r="OW25" s="80"/>
      <c r="OX25" s="80"/>
      <c r="OY25" s="80"/>
      <c r="OZ25" s="80"/>
      <c r="PA25" s="80"/>
      <c r="PB25" s="80"/>
      <c r="PC25" s="80"/>
      <c r="PD25" s="80"/>
      <c r="PE25" s="80"/>
      <c r="PF25" s="80"/>
      <c r="PG25" s="80"/>
      <c r="PH25" s="80"/>
      <c r="PI25" s="80"/>
      <c r="PJ25" s="80"/>
      <c r="PK25" s="80"/>
      <c r="PL25" s="80"/>
      <c r="PM25" s="80"/>
      <c r="PN25" s="80"/>
      <c r="PO25" s="80"/>
      <c r="PP25" s="80"/>
      <c r="PQ25" s="80"/>
      <c r="PR25" s="80"/>
      <c r="PS25" s="80"/>
      <c r="PT25" s="80"/>
      <c r="PU25" s="80"/>
      <c r="PV25" s="80"/>
      <c r="PW25" s="80"/>
      <c r="PX25" s="80"/>
      <c r="PY25" s="80"/>
      <c r="PZ25" s="80"/>
      <c r="QA25" s="80"/>
      <c r="QB25" s="80"/>
      <c r="QC25" s="80"/>
      <c r="QD25" s="80"/>
      <c r="QE25" s="80"/>
      <c r="QF25" s="80"/>
      <c r="QG25" s="80"/>
      <c r="QH25" s="80"/>
      <c r="QI25" s="80"/>
      <c r="QJ25" s="80"/>
      <c r="QK25" s="80"/>
      <c r="QL25" s="80"/>
      <c r="QM25" s="80"/>
      <c r="QN25" s="80"/>
      <c r="QO25" s="80"/>
      <c r="QP25" s="80"/>
      <c r="QQ25" s="80"/>
      <c r="QR25" s="80"/>
      <c r="QS25" s="80"/>
      <c r="QT25" s="80"/>
      <c r="QU25" s="80"/>
      <c r="QV25" s="80"/>
      <c r="QW25" s="80"/>
      <c r="QX25" s="80"/>
      <c r="QY25" s="80"/>
      <c r="QZ25" s="80"/>
      <c r="RA25" s="80"/>
      <c r="RB25" s="80"/>
      <c r="RC25" s="80"/>
      <c r="RD25" s="80"/>
      <c r="RE25" s="80"/>
      <c r="RF25" s="80"/>
      <c r="RG25" s="80"/>
      <c r="RH25" s="80"/>
      <c r="RI25" s="80"/>
      <c r="RJ25" s="80"/>
      <c r="RK25" s="80"/>
      <c r="RL25" s="80"/>
      <c r="RM25" s="80"/>
      <c r="RN25" s="80"/>
      <c r="RO25" s="80"/>
      <c r="RP25" s="80"/>
      <c r="RQ25" s="80"/>
      <c r="RR25" s="80"/>
      <c r="RS25" s="80"/>
      <c r="RT25" s="80"/>
      <c r="RU25" s="80"/>
      <c r="RV25" s="80"/>
      <c r="RW25" s="80"/>
      <c r="RX25" s="80"/>
      <c r="RY25" s="80"/>
      <c r="RZ25" s="80"/>
      <c r="SA25" s="80"/>
      <c r="SB25" s="80"/>
      <c r="SC25" s="80"/>
      <c r="SD25" s="80"/>
      <c r="SE25" s="80"/>
      <c r="SF25" s="80"/>
      <c r="SG25" s="80"/>
      <c r="SH25" s="80"/>
      <c r="SI25" s="80"/>
      <c r="SJ25" s="80"/>
      <c r="SK25" s="80"/>
      <c r="SL25" s="80"/>
      <c r="SM25" s="80"/>
      <c r="SN25" s="80"/>
      <c r="SO25" s="80"/>
      <c r="SP25" s="80"/>
      <c r="SQ25" s="80"/>
      <c r="SR25" s="80"/>
      <c r="SS25" s="80"/>
      <c r="ST25" s="80"/>
      <c r="SU25" s="80"/>
      <c r="SV25" s="80"/>
      <c r="SW25" s="80"/>
      <c r="SX25" s="80"/>
      <c r="SY25" s="80"/>
      <c r="SZ25" s="80"/>
      <c r="TA25" s="80"/>
      <c r="TB25" s="80"/>
      <c r="TC25" s="80"/>
      <c r="TD25" s="80"/>
      <c r="TE25" s="80"/>
      <c r="TF25" s="80"/>
      <c r="TG25" s="80"/>
      <c r="TH25" s="80"/>
      <c r="TI25" s="80"/>
      <c r="TJ25" s="80"/>
      <c r="TK25" s="80"/>
      <c r="TL25" s="80"/>
      <c r="TM25" s="80"/>
      <c r="TN25" s="80"/>
      <c r="TO25" s="80"/>
      <c r="TP25" s="80"/>
      <c r="TQ25" s="80"/>
      <c r="TR25" s="80"/>
      <c r="TS25" s="80"/>
      <c r="TT25" s="80"/>
      <c r="TU25" s="80"/>
      <c r="TV25" s="80"/>
      <c r="TW25" s="80"/>
      <c r="TX25" s="80"/>
      <c r="TY25" s="80"/>
      <c r="TZ25" s="80"/>
      <c r="UA25" s="80"/>
      <c r="UB25" s="80"/>
      <c r="UC25" s="80"/>
      <c r="UD25" s="80"/>
      <c r="UE25" s="80"/>
      <c r="UF25" s="80"/>
      <c r="UG25" s="80"/>
      <c r="UH25" s="80"/>
      <c r="UI25" s="80"/>
      <c r="UJ25" s="80"/>
      <c r="UK25" s="80"/>
      <c r="UL25" s="80"/>
      <c r="UM25" s="80"/>
      <c r="UN25" s="80"/>
      <c r="UO25" s="80"/>
      <c r="UP25" s="80"/>
      <c r="UQ25" s="80"/>
      <c r="UR25" s="80"/>
      <c r="US25" s="80"/>
      <c r="UT25" s="80"/>
      <c r="UU25" s="80"/>
      <c r="UV25" s="80"/>
      <c r="UW25" s="80"/>
      <c r="UX25" s="80"/>
      <c r="UY25" s="80"/>
      <c r="UZ25" s="80"/>
      <c r="VA25" s="80"/>
      <c r="VB25" s="80"/>
      <c r="VC25" s="80"/>
      <c r="VD25" s="80"/>
      <c r="VE25" s="80"/>
      <c r="VF25" s="80"/>
      <c r="VG25" s="80"/>
      <c r="VH25" s="80"/>
      <c r="VI25" s="80"/>
      <c r="VJ25" s="80"/>
      <c r="VK25" s="80"/>
      <c r="VL25" s="80"/>
      <c r="VM25" s="80"/>
      <c r="VN25" s="80"/>
      <c r="VO25" s="80"/>
      <c r="VP25" s="80"/>
      <c r="VQ25" s="80"/>
      <c r="VR25" s="80"/>
      <c r="VS25" s="80"/>
      <c r="VT25" s="80"/>
      <c r="VU25" s="80"/>
      <c r="VV25" s="80"/>
      <c r="VW25" s="80"/>
      <c r="VX25" s="80"/>
      <c r="VY25" s="80"/>
      <c r="VZ25" s="80"/>
      <c r="WA25" s="80"/>
      <c r="WB25" s="80"/>
      <c r="WC25" s="80"/>
      <c r="WD25" s="80"/>
      <c r="WE25" s="80"/>
      <c r="WF25" s="80"/>
      <c r="WG25" s="80"/>
      <c r="WH25" s="80"/>
      <c r="WI25" s="80"/>
      <c r="WJ25" s="80"/>
      <c r="WK25" s="80"/>
      <c r="WL25" s="80"/>
      <c r="WM25" s="80"/>
      <c r="WN25" s="80"/>
      <c r="WO25" s="80"/>
      <c r="WP25" s="80"/>
      <c r="WQ25" s="80"/>
      <c r="WR25" s="80"/>
      <c r="WS25" s="80"/>
      <c r="WT25" s="80"/>
      <c r="WU25" s="80"/>
      <c r="WV25" s="80"/>
      <c r="WW25" s="80"/>
      <c r="WX25" s="80"/>
      <c r="WY25" s="80"/>
      <c r="WZ25" s="80"/>
      <c r="XA25" s="80"/>
      <c r="XB25" s="80"/>
      <c r="XC25" s="80"/>
      <c r="XD25" s="80"/>
      <c r="XE25" s="80"/>
      <c r="XF25" s="80"/>
      <c r="XG25" s="80"/>
      <c r="XH25" s="80"/>
      <c r="XI25" s="80"/>
      <c r="XJ25" s="80"/>
      <c r="XK25" s="80"/>
      <c r="XL25" s="80"/>
      <c r="XM25" s="80"/>
      <c r="XN25" s="80"/>
      <c r="XO25" s="80"/>
      <c r="XP25" s="80"/>
      <c r="XQ25" s="80"/>
      <c r="XR25" s="80"/>
      <c r="XS25" s="80"/>
      <c r="XT25" s="80"/>
      <c r="XU25" s="80"/>
      <c r="XV25" s="80"/>
      <c r="XW25" s="80"/>
      <c r="XX25" s="80"/>
      <c r="XY25" s="80"/>
      <c r="XZ25" s="80"/>
      <c r="YA25" s="80"/>
      <c r="YB25" s="80"/>
      <c r="YC25" s="80"/>
      <c r="YD25" s="80"/>
      <c r="YE25" s="80"/>
      <c r="YF25" s="80"/>
      <c r="YG25" s="80"/>
      <c r="YH25" s="80"/>
      <c r="YI25" s="80"/>
      <c r="YJ25" s="80"/>
      <c r="YK25" s="80"/>
      <c r="YL25" s="80"/>
      <c r="YM25" s="80"/>
      <c r="YN25" s="80"/>
      <c r="YO25" s="80"/>
      <c r="YP25" s="80"/>
      <c r="YQ25" s="80"/>
      <c r="YR25" s="80"/>
      <c r="YS25" s="80"/>
      <c r="YT25" s="80"/>
      <c r="YU25" s="80"/>
      <c r="YV25" s="80"/>
      <c r="YW25" s="80"/>
      <c r="YX25" s="80"/>
      <c r="YY25" s="80"/>
      <c r="YZ25" s="80"/>
      <c r="ZA25" s="80"/>
      <c r="ZB25" s="80"/>
      <c r="ZC25" s="80"/>
      <c r="ZD25" s="80"/>
      <c r="ZE25" s="80"/>
      <c r="ZF25" s="80"/>
      <c r="ZG25" s="80"/>
      <c r="ZH25" s="80"/>
      <c r="ZI25" s="80"/>
      <c r="ZJ25" s="80"/>
      <c r="ZK25" s="80"/>
      <c r="ZL25" s="80"/>
      <c r="ZM25" s="80"/>
      <c r="ZN25" s="80"/>
      <c r="ZO25" s="80"/>
      <c r="ZP25" s="80"/>
      <c r="ZQ25" s="80"/>
      <c r="ZR25" s="80"/>
      <c r="ZS25" s="80"/>
      <c r="ZT25" s="80"/>
      <c r="ZU25" s="80"/>
      <c r="ZV25" s="80"/>
      <c r="ZW25" s="80"/>
      <c r="ZX25" s="80"/>
      <c r="ZY25" s="80"/>
      <c r="ZZ25" s="80"/>
      <c r="AAA25" s="80"/>
      <c r="AAB25" s="80"/>
      <c r="AAC25" s="80"/>
      <c r="AAD25" s="80"/>
      <c r="AAE25" s="80"/>
      <c r="AAF25" s="80"/>
      <c r="AAG25" s="80"/>
      <c r="AAH25" s="80"/>
      <c r="AAI25" s="80"/>
      <c r="AAJ25" s="80"/>
      <c r="AAK25" s="80"/>
      <c r="AAL25" s="80"/>
      <c r="AAM25" s="80"/>
      <c r="AAN25" s="80"/>
      <c r="AAO25" s="80"/>
      <c r="AAP25" s="80"/>
      <c r="AAQ25" s="80"/>
      <c r="AAR25" s="80"/>
      <c r="AAS25" s="80"/>
      <c r="AAT25" s="80"/>
      <c r="AAU25" s="80"/>
      <c r="AAV25" s="80"/>
      <c r="AAW25" s="80"/>
      <c r="AAX25" s="80"/>
      <c r="AAY25" s="80"/>
      <c r="AAZ25" s="80"/>
      <c r="ABA25" s="80"/>
      <c r="ABB25" s="80"/>
      <c r="ABC25" s="80"/>
      <c r="ABD25" s="80"/>
      <c r="ABE25" s="80"/>
      <c r="ABF25" s="80"/>
      <c r="ABG25" s="80"/>
      <c r="ABH25" s="80"/>
      <c r="ABI25" s="80"/>
      <c r="ABJ25" s="80"/>
      <c r="ABK25" s="80"/>
      <c r="ABL25" s="80"/>
      <c r="ABM25" s="80"/>
      <c r="ABN25" s="80"/>
      <c r="ABO25" s="80"/>
      <c r="ABP25" s="80"/>
      <c r="ABQ25" s="80"/>
      <c r="ABR25" s="80"/>
      <c r="ABS25" s="80"/>
      <c r="ABT25" s="80"/>
      <c r="ABU25" s="80"/>
      <c r="ABV25" s="80"/>
      <c r="ABW25" s="80"/>
      <c r="ABX25" s="80"/>
      <c r="ABY25" s="80"/>
      <c r="ABZ25" s="80"/>
      <c r="ACA25" s="80"/>
      <c r="ACB25" s="80"/>
      <c r="ACC25" s="80"/>
      <c r="ACD25" s="80"/>
      <c r="ACE25" s="80"/>
      <c r="ACF25" s="80"/>
      <c r="ACG25" s="80"/>
      <c r="ACH25" s="80"/>
      <c r="ACI25" s="80"/>
      <c r="ACJ25" s="80"/>
      <c r="ACK25" s="80"/>
      <c r="ACL25" s="80"/>
      <c r="ACM25" s="80"/>
      <c r="ACN25" s="80"/>
      <c r="ACO25" s="80"/>
      <c r="ACP25" s="80"/>
      <c r="ACQ25" s="80"/>
      <c r="ACR25" s="80"/>
      <c r="ACS25" s="80"/>
      <c r="ACT25" s="80"/>
      <c r="ACU25" s="80"/>
      <c r="ACV25" s="80"/>
      <c r="ACW25" s="80"/>
      <c r="ACX25" s="80"/>
      <c r="ACY25" s="80"/>
      <c r="ACZ25" s="80"/>
      <c r="ADA25" s="80"/>
      <c r="ADB25" s="80"/>
      <c r="ADC25" s="80"/>
      <c r="ADD25" s="80"/>
      <c r="ADE25" s="80"/>
      <c r="ADF25" s="80"/>
      <c r="ADG25" s="80"/>
      <c r="ADH25" s="80"/>
      <c r="ADI25" s="80"/>
      <c r="ADJ25" s="80"/>
      <c r="ADK25" s="80"/>
      <c r="ADL25" s="80"/>
      <c r="ADM25" s="80"/>
      <c r="ADN25" s="80"/>
      <c r="ADO25" s="80"/>
      <c r="ADP25" s="80"/>
      <c r="ADQ25" s="80"/>
      <c r="ADR25" s="80"/>
      <c r="ADS25" s="80"/>
      <c r="ADT25" s="80"/>
      <c r="ADU25" s="80"/>
      <c r="ADV25" s="80"/>
      <c r="ADW25" s="80"/>
      <c r="ADX25" s="80"/>
      <c r="ADY25" s="80"/>
      <c r="ADZ25" s="80"/>
      <c r="AEA25" s="80"/>
      <c r="AEB25" s="80"/>
      <c r="AEC25" s="80"/>
      <c r="AED25" s="80"/>
      <c r="AEE25" s="80"/>
      <c r="AEF25" s="80"/>
      <c r="AEG25" s="80"/>
      <c r="AEH25" s="80"/>
      <c r="AEI25" s="80"/>
      <c r="AEJ25" s="80"/>
      <c r="AEK25" s="80"/>
      <c r="AEL25" s="80"/>
      <c r="AEM25" s="80"/>
      <c r="AEN25" s="80"/>
      <c r="AEO25" s="80"/>
      <c r="AEP25" s="80"/>
      <c r="AEQ25" s="80"/>
      <c r="AER25" s="80"/>
      <c r="AES25" s="80"/>
      <c r="AET25" s="80"/>
      <c r="AEU25" s="80"/>
      <c r="AEV25" s="80"/>
      <c r="AEW25" s="80"/>
      <c r="AEX25" s="80"/>
      <c r="AEY25" s="80"/>
      <c r="AEZ25" s="80"/>
      <c r="AFA25" s="80"/>
      <c r="AFB25" s="80"/>
      <c r="AFC25" s="80"/>
      <c r="AFD25" s="80"/>
      <c r="AFE25" s="80"/>
      <c r="AFF25" s="80"/>
      <c r="AFG25" s="80"/>
      <c r="AFH25" s="80"/>
      <c r="AFI25" s="80"/>
      <c r="AFJ25" s="80"/>
      <c r="AFK25" s="80"/>
      <c r="AFL25" s="80"/>
      <c r="AFM25" s="80"/>
      <c r="AFN25" s="80"/>
      <c r="AFO25" s="80"/>
      <c r="AFP25" s="80"/>
      <c r="AFQ25" s="80"/>
      <c r="AFR25" s="80"/>
      <c r="AFS25" s="80"/>
      <c r="AFT25" s="80"/>
      <c r="AFU25" s="80"/>
      <c r="AFV25" s="80"/>
      <c r="AFW25" s="80"/>
      <c r="AFX25" s="80"/>
      <c r="AFY25" s="80"/>
      <c r="AFZ25" s="80"/>
      <c r="AGA25" s="80"/>
      <c r="AGB25" s="80"/>
    </row>
    <row r="26" spans="1:860" s="86" customFormat="1">
      <c r="A26" s="60" t="s">
        <v>767</v>
      </c>
      <c r="B26" s="51" t="s">
        <v>116</v>
      </c>
      <c r="C26" s="72">
        <f t="shared" si="0"/>
        <v>53214324.213480003</v>
      </c>
      <c r="D26" s="49">
        <f t="shared" si="11"/>
        <v>53214324.213480003</v>
      </c>
      <c r="E26" s="50">
        <f>SUMIF('РБ здрав'!$L:$L,'HF-HC'!A26,'РБ здрав'!$H:$H)+SUMIF('067'!D:D,'HF-HC'!A:A,'067'!C:C)</f>
        <v>52587898.617680006</v>
      </c>
      <c r="F26" s="121">
        <f>SUMIF('МБ здрав+образ'!$AF:$AF,'HF-HC'!A26,'МБ здрав+образ'!$G:$G)</f>
        <v>626425.59579999989</v>
      </c>
      <c r="G26" s="126"/>
      <c r="H26" s="74">
        <f t="shared" si="1"/>
        <v>0</v>
      </c>
      <c r="I26" s="50"/>
      <c r="J26" s="50"/>
      <c r="K26" s="50"/>
      <c r="L26" s="74"/>
      <c r="M26" s="50"/>
      <c r="N26" s="50"/>
      <c r="O26" s="74"/>
      <c r="P26" s="50"/>
      <c r="Q26" s="50"/>
      <c r="R26" s="74"/>
      <c r="S26" s="72">
        <f t="shared" si="2"/>
        <v>53214324.213480003</v>
      </c>
      <c r="T26" s="146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  <c r="IV26" s="80"/>
      <c r="IW26" s="80"/>
      <c r="IX26" s="80"/>
      <c r="IY26" s="80"/>
      <c r="IZ26" s="80"/>
      <c r="JA26" s="80"/>
      <c r="JB26" s="80"/>
      <c r="JC26" s="80"/>
      <c r="JD26" s="80"/>
      <c r="JE26" s="80"/>
      <c r="JF26" s="80"/>
      <c r="JG26" s="80"/>
      <c r="JH26" s="80"/>
      <c r="JI26" s="80"/>
      <c r="JJ26" s="80"/>
      <c r="JK26" s="80"/>
      <c r="JL26" s="80"/>
      <c r="JM26" s="80"/>
      <c r="JN26" s="80"/>
      <c r="JO26" s="80"/>
      <c r="JP26" s="80"/>
      <c r="JQ26" s="80"/>
      <c r="JR26" s="80"/>
      <c r="JS26" s="80"/>
      <c r="JT26" s="80"/>
      <c r="JU26" s="80"/>
      <c r="JV26" s="80"/>
      <c r="JW26" s="80"/>
      <c r="JX26" s="80"/>
      <c r="JY26" s="80"/>
      <c r="JZ26" s="80"/>
      <c r="KA26" s="80"/>
      <c r="KB26" s="80"/>
      <c r="KC26" s="80"/>
      <c r="KD26" s="80"/>
      <c r="KE26" s="80"/>
      <c r="KF26" s="80"/>
      <c r="KG26" s="80"/>
      <c r="KH26" s="80"/>
      <c r="KI26" s="80"/>
      <c r="KJ26" s="80"/>
      <c r="KK26" s="80"/>
      <c r="KL26" s="80"/>
      <c r="KM26" s="80"/>
      <c r="KN26" s="80"/>
      <c r="KO26" s="80"/>
      <c r="KP26" s="80"/>
      <c r="KQ26" s="80"/>
      <c r="KR26" s="80"/>
      <c r="KS26" s="80"/>
      <c r="KT26" s="80"/>
      <c r="KU26" s="80"/>
      <c r="KV26" s="80"/>
      <c r="KW26" s="80"/>
      <c r="KX26" s="80"/>
      <c r="KY26" s="80"/>
      <c r="KZ26" s="80"/>
      <c r="LA26" s="80"/>
      <c r="LB26" s="80"/>
      <c r="LC26" s="80"/>
      <c r="LD26" s="80"/>
      <c r="LE26" s="80"/>
      <c r="LF26" s="80"/>
      <c r="LG26" s="80"/>
      <c r="LH26" s="80"/>
      <c r="LI26" s="80"/>
      <c r="LJ26" s="80"/>
      <c r="LK26" s="80"/>
      <c r="LL26" s="80"/>
      <c r="LM26" s="80"/>
      <c r="LN26" s="80"/>
      <c r="LO26" s="80"/>
      <c r="LP26" s="80"/>
      <c r="LQ26" s="80"/>
      <c r="LR26" s="80"/>
      <c r="LS26" s="80"/>
      <c r="LT26" s="80"/>
      <c r="LU26" s="80"/>
      <c r="LV26" s="80"/>
      <c r="LW26" s="80"/>
      <c r="LX26" s="80"/>
      <c r="LY26" s="80"/>
      <c r="LZ26" s="80"/>
      <c r="MA26" s="80"/>
      <c r="MB26" s="80"/>
      <c r="MC26" s="80"/>
      <c r="MD26" s="80"/>
      <c r="ME26" s="80"/>
      <c r="MF26" s="80"/>
      <c r="MG26" s="80"/>
      <c r="MH26" s="80"/>
      <c r="MI26" s="80"/>
      <c r="MJ26" s="80"/>
      <c r="MK26" s="80"/>
      <c r="ML26" s="80"/>
      <c r="MM26" s="80"/>
      <c r="MN26" s="80"/>
      <c r="MO26" s="80"/>
      <c r="MP26" s="80"/>
      <c r="MQ26" s="80"/>
      <c r="MR26" s="80"/>
      <c r="MS26" s="80"/>
      <c r="MT26" s="80"/>
      <c r="MU26" s="80"/>
      <c r="MV26" s="80"/>
      <c r="MW26" s="80"/>
      <c r="MX26" s="80"/>
      <c r="MY26" s="80"/>
      <c r="MZ26" s="80"/>
      <c r="NA26" s="80"/>
      <c r="NB26" s="80"/>
      <c r="NC26" s="80"/>
      <c r="ND26" s="80"/>
      <c r="NE26" s="80"/>
      <c r="NF26" s="80"/>
      <c r="NG26" s="80"/>
      <c r="NH26" s="80"/>
      <c r="NI26" s="80"/>
      <c r="NJ26" s="80"/>
      <c r="NK26" s="80"/>
      <c r="NL26" s="80"/>
      <c r="NM26" s="80"/>
      <c r="NN26" s="80"/>
      <c r="NO26" s="80"/>
      <c r="NP26" s="80"/>
      <c r="NQ26" s="80"/>
      <c r="NR26" s="80"/>
      <c r="NS26" s="80"/>
      <c r="NT26" s="80"/>
      <c r="NU26" s="80"/>
      <c r="NV26" s="80"/>
      <c r="NW26" s="80"/>
      <c r="NX26" s="80"/>
      <c r="NY26" s="80"/>
      <c r="NZ26" s="80"/>
      <c r="OA26" s="80"/>
      <c r="OB26" s="80"/>
      <c r="OC26" s="80"/>
      <c r="OD26" s="80"/>
      <c r="OE26" s="80"/>
      <c r="OF26" s="80"/>
      <c r="OG26" s="80"/>
      <c r="OH26" s="80"/>
      <c r="OI26" s="80"/>
      <c r="OJ26" s="80"/>
      <c r="OK26" s="80"/>
      <c r="OL26" s="80"/>
      <c r="OM26" s="80"/>
      <c r="ON26" s="80"/>
      <c r="OO26" s="80"/>
      <c r="OP26" s="80"/>
      <c r="OQ26" s="80"/>
      <c r="OR26" s="80"/>
      <c r="OS26" s="80"/>
      <c r="OT26" s="80"/>
      <c r="OU26" s="80"/>
      <c r="OV26" s="80"/>
      <c r="OW26" s="80"/>
      <c r="OX26" s="80"/>
      <c r="OY26" s="80"/>
      <c r="OZ26" s="80"/>
      <c r="PA26" s="80"/>
      <c r="PB26" s="80"/>
      <c r="PC26" s="80"/>
      <c r="PD26" s="80"/>
      <c r="PE26" s="80"/>
      <c r="PF26" s="80"/>
      <c r="PG26" s="80"/>
      <c r="PH26" s="80"/>
      <c r="PI26" s="80"/>
      <c r="PJ26" s="80"/>
      <c r="PK26" s="80"/>
      <c r="PL26" s="80"/>
      <c r="PM26" s="80"/>
      <c r="PN26" s="80"/>
      <c r="PO26" s="80"/>
      <c r="PP26" s="80"/>
      <c r="PQ26" s="80"/>
      <c r="PR26" s="80"/>
      <c r="PS26" s="80"/>
      <c r="PT26" s="80"/>
      <c r="PU26" s="80"/>
      <c r="PV26" s="80"/>
      <c r="PW26" s="80"/>
      <c r="PX26" s="80"/>
      <c r="PY26" s="80"/>
      <c r="PZ26" s="80"/>
      <c r="QA26" s="80"/>
      <c r="QB26" s="80"/>
      <c r="QC26" s="80"/>
      <c r="QD26" s="80"/>
      <c r="QE26" s="80"/>
      <c r="QF26" s="80"/>
      <c r="QG26" s="80"/>
      <c r="QH26" s="80"/>
      <c r="QI26" s="80"/>
      <c r="QJ26" s="80"/>
      <c r="QK26" s="80"/>
      <c r="QL26" s="80"/>
      <c r="QM26" s="80"/>
      <c r="QN26" s="80"/>
      <c r="QO26" s="80"/>
      <c r="QP26" s="80"/>
      <c r="QQ26" s="80"/>
      <c r="QR26" s="80"/>
      <c r="QS26" s="80"/>
      <c r="QT26" s="80"/>
      <c r="QU26" s="80"/>
      <c r="QV26" s="80"/>
      <c r="QW26" s="80"/>
      <c r="QX26" s="80"/>
      <c r="QY26" s="80"/>
      <c r="QZ26" s="80"/>
      <c r="RA26" s="80"/>
      <c r="RB26" s="80"/>
      <c r="RC26" s="80"/>
      <c r="RD26" s="80"/>
      <c r="RE26" s="80"/>
      <c r="RF26" s="80"/>
      <c r="RG26" s="80"/>
      <c r="RH26" s="80"/>
      <c r="RI26" s="80"/>
      <c r="RJ26" s="80"/>
      <c r="RK26" s="80"/>
      <c r="RL26" s="80"/>
      <c r="RM26" s="80"/>
      <c r="RN26" s="80"/>
      <c r="RO26" s="80"/>
      <c r="RP26" s="80"/>
      <c r="RQ26" s="80"/>
      <c r="RR26" s="80"/>
      <c r="RS26" s="80"/>
      <c r="RT26" s="80"/>
      <c r="RU26" s="80"/>
      <c r="RV26" s="80"/>
      <c r="RW26" s="80"/>
      <c r="RX26" s="80"/>
      <c r="RY26" s="80"/>
      <c r="RZ26" s="80"/>
      <c r="SA26" s="80"/>
      <c r="SB26" s="80"/>
      <c r="SC26" s="80"/>
      <c r="SD26" s="80"/>
      <c r="SE26" s="80"/>
      <c r="SF26" s="80"/>
      <c r="SG26" s="80"/>
      <c r="SH26" s="80"/>
      <c r="SI26" s="80"/>
      <c r="SJ26" s="80"/>
      <c r="SK26" s="80"/>
      <c r="SL26" s="80"/>
      <c r="SM26" s="80"/>
      <c r="SN26" s="80"/>
      <c r="SO26" s="80"/>
      <c r="SP26" s="80"/>
      <c r="SQ26" s="80"/>
      <c r="SR26" s="80"/>
      <c r="SS26" s="80"/>
      <c r="ST26" s="80"/>
      <c r="SU26" s="80"/>
      <c r="SV26" s="80"/>
      <c r="SW26" s="80"/>
      <c r="SX26" s="80"/>
      <c r="SY26" s="80"/>
      <c r="SZ26" s="80"/>
      <c r="TA26" s="80"/>
      <c r="TB26" s="80"/>
      <c r="TC26" s="80"/>
      <c r="TD26" s="80"/>
      <c r="TE26" s="80"/>
      <c r="TF26" s="80"/>
      <c r="TG26" s="80"/>
      <c r="TH26" s="80"/>
      <c r="TI26" s="80"/>
      <c r="TJ26" s="80"/>
      <c r="TK26" s="80"/>
      <c r="TL26" s="80"/>
      <c r="TM26" s="80"/>
      <c r="TN26" s="80"/>
      <c r="TO26" s="80"/>
      <c r="TP26" s="80"/>
      <c r="TQ26" s="80"/>
      <c r="TR26" s="80"/>
      <c r="TS26" s="80"/>
      <c r="TT26" s="80"/>
      <c r="TU26" s="80"/>
      <c r="TV26" s="80"/>
      <c r="TW26" s="80"/>
      <c r="TX26" s="80"/>
      <c r="TY26" s="80"/>
      <c r="TZ26" s="80"/>
      <c r="UA26" s="80"/>
      <c r="UB26" s="80"/>
      <c r="UC26" s="80"/>
      <c r="UD26" s="80"/>
      <c r="UE26" s="80"/>
      <c r="UF26" s="80"/>
      <c r="UG26" s="80"/>
      <c r="UH26" s="80"/>
      <c r="UI26" s="80"/>
      <c r="UJ26" s="80"/>
      <c r="UK26" s="80"/>
      <c r="UL26" s="80"/>
      <c r="UM26" s="80"/>
      <c r="UN26" s="80"/>
      <c r="UO26" s="80"/>
      <c r="UP26" s="80"/>
      <c r="UQ26" s="80"/>
      <c r="UR26" s="80"/>
      <c r="US26" s="80"/>
      <c r="UT26" s="80"/>
      <c r="UU26" s="80"/>
      <c r="UV26" s="80"/>
      <c r="UW26" s="80"/>
      <c r="UX26" s="80"/>
      <c r="UY26" s="80"/>
      <c r="UZ26" s="80"/>
      <c r="VA26" s="80"/>
      <c r="VB26" s="80"/>
      <c r="VC26" s="80"/>
      <c r="VD26" s="80"/>
      <c r="VE26" s="80"/>
      <c r="VF26" s="80"/>
      <c r="VG26" s="80"/>
      <c r="VH26" s="80"/>
      <c r="VI26" s="80"/>
      <c r="VJ26" s="80"/>
      <c r="VK26" s="80"/>
      <c r="VL26" s="80"/>
      <c r="VM26" s="80"/>
      <c r="VN26" s="80"/>
      <c r="VO26" s="80"/>
      <c r="VP26" s="80"/>
      <c r="VQ26" s="80"/>
      <c r="VR26" s="80"/>
      <c r="VS26" s="80"/>
      <c r="VT26" s="80"/>
      <c r="VU26" s="80"/>
      <c r="VV26" s="80"/>
      <c r="VW26" s="80"/>
      <c r="VX26" s="80"/>
      <c r="VY26" s="80"/>
      <c r="VZ26" s="80"/>
      <c r="WA26" s="80"/>
      <c r="WB26" s="80"/>
      <c r="WC26" s="80"/>
      <c r="WD26" s="80"/>
      <c r="WE26" s="80"/>
      <c r="WF26" s="80"/>
      <c r="WG26" s="80"/>
      <c r="WH26" s="80"/>
      <c r="WI26" s="80"/>
      <c r="WJ26" s="80"/>
      <c r="WK26" s="80"/>
      <c r="WL26" s="80"/>
      <c r="WM26" s="80"/>
      <c r="WN26" s="80"/>
      <c r="WO26" s="80"/>
      <c r="WP26" s="80"/>
      <c r="WQ26" s="80"/>
      <c r="WR26" s="80"/>
      <c r="WS26" s="80"/>
      <c r="WT26" s="80"/>
      <c r="WU26" s="80"/>
      <c r="WV26" s="80"/>
      <c r="WW26" s="80"/>
      <c r="WX26" s="80"/>
      <c r="WY26" s="80"/>
      <c r="WZ26" s="80"/>
      <c r="XA26" s="80"/>
      <c r="XB26" s="80"/>
      <c r="XC26" s="80"/>
      <c r="XD26" s="80"/>
      <c r="XE26" s="80"/>
      <c r="XF26" s="80"/>
      <c r="XG26" s="80"/>
      <c r="XH26" s="80"/>
      <c r="XI26" s="80"/>
      <c r="XJ26" s="80"/>
      <c r="XK26" s="80"/>
      <c r="XL26" s="80"/>
      <c r="XM26" s="80"/>
      <c r="XN26" s="80"/>
      <c r="XO26" s="80"/>
      <c r="XP26" s="80"/>
      <c r="XQ26" s="80"/>
      <c r="XR26" s="80"/>
      <c r="XS26" s="80"/>
      <c r="XT26" s="80"/>
      <c r="XU26" s="80"/>
      <c r="XV26" s="80"/>
      <c r="XW26" s="80"/>
      <c r="XX26" s="80"/>
      <c r="XY26" s="80"/>
      <c r="XZ26" s="80"/>
      <c r="YA26" s="80"/>
      <c r="YB26" s="80"/>
      <c r="YC26" s="80"/>
      <c r="YD26" s="80"/>
      <c r="YE26" s="80"/>
      <c r="YF26" s="80"/>
      <c r="YG26" s="80"/>
      <c r="YH26" s="80"/>
      <c r="YI26" s="80"/>
      <c r="YJ26" s="80"/>
      <c r="YK26" s="80"/>
      <c r="YL26" s="80"/>
      <c r="YM26" s="80"/>
      <c r="YN26" s="80"/>
      <c r="YO26" s="80"/>
      <c r="YP26" s="80"/>
      <c r="YQ26" s="80"/>
      <c r="YR26" s="80"/>
      <c r="YS26" s="80"/>
      <c r="YT26" s="80"/>
      <c r="YU26" s="80"/>
      <c r="YV26" s="80"/>
      <c r="YW26" s="80"/>
      <c r="YX26" s="80"/>
      <c r="YY26" s="80"/>
      <c r="YZ26" s="80"/>
      <c r="ZA26" s="80"/>
      <c r="ZB26" s="80"/>
      <c r="ZC26" s="80"/>
      <c r="ZD26" s="80"/>
      <c r="ZE26" s="80"/>
      <c r="ZF26" s="80"/>
      <c r="ZG26" s="80"/>
      <c r="ZH26" s="80"/>
      <c r="ZI26" s="80"/>
      <c r="ZJ26" s="80"/>
      <c r="ZK26" s="80"/>
      <c r="ZL26" s="80"/>
      <c r="ZM26" s="80"/>
      <c r="ZN26" s="80"/>
      <c r="ZO26" s="80"/>
      <c r="ZP26" s="80"/>
      <c r="ZQ26" s="80"/>
      <c r="ZR26" s="80"/>
      <c r="ZS26" s="80"/>
      <c r="ZT26" s="80"/>
      <c r="ZU26" s="80"/>
      <c r="ZV26" s="80"/>
      <c r="ZW26" s="80"/>
      <c r="ZX26" s="80"/>
      <c r="ZY26" s="80"/>
      <c r="ZZ26" s="80"/>
      <c r="AAA26" s="80"/>
      <c r="AAB26" s="80"/>
      <c r="AAC26" s="80"/>
      <c r="AAD26" s="80"/>
      <c r="AAE26" s="80"/>
      <c r="AAF26" s="80"/>
      <c r="AAG26" s="80"/>
      <c r="AAH26" s="80"/>
      <c r="AAI26" s="80"/>
      <c r="AAJ26" s="80"/>
      <c r="AAK26" s="80"/>
      <c r="AAL26" s="80"/>
      <c r="AAM26" s="80"/>
      <c r="AAN26" s="80"/>
      <c r="AAO26" s="80"/>
      <c r="AAP26" s="80"/>
      <c r="AAQ26" s="80"/>
      <c r="AAR26" s="80"/>
      <c r="AAS26" s="80"/>
      <c r="AAT26" s="80"/>
      <c r="AAU26" s="80"/>
      <c r="AAV26" s="80"/>
      <c r="AAW26" s="80"/>
      <c r="AAX26" s="80"/>
      <c r="AAY26" s="80"/>
      <c r="AAZ26" s="80"/>
      <c r="ABA26" s="80"/>
      <c r="ABB26" s="80"/>
      <c r="ABC26" s="80"/>
      <c r="ABD26" s="80"/>
      <c r="ABE26" s="80"/>
      <c r="ABF26" s="80"/>
      <c r="ABG26" s="80"/>
      <c r="ABH26" s="80"/>
      <c r="ABI26" s="80"/>
      <c r="ABJ26" s="80"/>
      <c r="ABK26" s="80"/>
      <c r="ABL26" s="80"/>
      <c r="ABM26" s="80"/>
      <c r="ABN26" s="80"/>
      <c r="ABO26" s="80"/>
      <c r="ABP26" s="80"/>
      <c r="ABQ26" s="80"/>
      <c r="ABR26" s="80"/>
      <c r="ABS26" s="80"/>
      <c r="ABT26" s="80"/>
      <c r="ABU26" s="80"/>
      <c r="ABV26" s="80"/>
      <c r="ABW26" s="80"/>
      <c r="ABX26" s="80"/>
      <c r="ABY26" s="80"/>
      <c r="ABZ26" s="80"/>
      <c r="ACA26" s="80"/>
      <c r="ACB26" s="80"/>
      <c r="ACC26" s="80"/>
      <c r="ACD26" s="80"/>
      <c r="ACE26" s="80"/>
      <c r="ACF26" s="80"/>
      <c r="ACG26" s="80"/>
      <c r="ACH26" s="80"/>
      <c r="ACI26" s="80"/>
      <c r="ACJ26" s="80"/>
      <c r="ACK26" s="80"/>
      <c r="ACL26" s="80"/>
      <c r="ACM26" s="80"/>
      <c r="ACN26" s="80"/>
      <c r="ACO26" s="80"/>
      <c r="ACP26" s="80"/>
      <c r="ACQ26" s="80"/>
      <c r="ACR26" s="80"/>
      <c r="ACS26" s="80"/>
      <c r="ACT26" s="80"/>
      <c r="ACU26" s="80"/>
      <c r="ACV26" s="80"/>
      <c r="ACW26" s="80"/>
      <c r="ACX26" s="80"/>
      <c r="ACY26" s="80"/>
      <c r="ACZ26" s="80"/>
      <c r="ADA26" s="80"/>
      <c r="ADB26" s="80"/>
      <c r="ADC26" s="80"/>
      <c r="ADD26" s="80"/>
      <c r="ADE26" s="80"/>
      <c r="ADF26" s="80"/>
      <c r="ADG26" s="80"/>
      <c r="ADH26" s="80"/>
      <c r="ADI26" s="80"/>
      <c r="ADJ26" s="80"/>
      <c r="ADK26" s="80"/>
      <c r="ADL26" s="80"/>
      <c r="ADM26" s="80"/>
      <c r="ADN26" s="80"/>
      <c r="ADO26" s="80"/>
      <c r="ADP26" s="80"/>
      <c r="ADQ26" s="80"/>
      <c r="ADR26" s="80"/>
      <c r="ADS26" s="80"/>
      <c r="ADT26" s="80"/>
      <c r="ADU26" s="80"/>
      <c r="ADV26" s="80"/>
      <c r="ADW26" s="80"/>
      <c r="ADX26" s="80"/>
      <c r="ADY26" s="80"/>
      <c r="ADZ26" s="80"/>
      <c r="AEA26" s="80"/>
      <c r="AEB26" s="80"/>
      <c r="AEC26" s="80"/>
      <c r="AED26" s="80"/>
      <c r="AEE26" s="80"/>
      <c r="AEF26" s="80"/>
      <c r="AEG26" s="80"/>
      <c r="AEH26" s="80"/>
      <c r="AEI26" s="80"/>
      <c r="AEJ26" s="80"/>
      <c r="AEK26" s="80"/>
      <c r="AEL26" s="80"/>
      <c r="AEM26" s="80"/>
      <c r="AEN26" s="80"/>
      <c r="AEO26" s="80"/>
      <c r="AEP26" s="80"/>
      <c r="AEQ26" s="80"/>
      <c r="AER26" s="80"/>
      <c r="AES26" s="80"/>
      <c r="AET26" s="80"/>
      <c r="AEU26" s="80"/>
      <c r="AEV26" s="80"/>
      <c r="AEW26" s="80"/>
      <c r="AEX26" s="80"/>
      <c r="AEY26" s="80"/>
      <c r="AEZ26" s="80"/>
      <c r="AFA26" s="80"/>
      <c r="AFB26" s="80"/>
      <c r="AFC26" s="80"/>
      <c r="AFD26" s="80"/>
      <c r="AFE26" s="80"/>
      <c r="AFF26" s="80"/>
      <c r="AFG26" s="80"/>
      <c r="AFH26" s="80"/>
      <c r="AFI26" s="80"/>
      <c r="AFJ26" s="80"/>
      <c r="AFK26" s="80"/>
      <c r="AFL26" s="80"/>
      <c r="AFM26" s="80"/>
      <c r="AFN26" s="80"/>
      <c r="AFO26" s="80"/>
      <c r="AFP26" s="80"/>
      <c r="AFQ26" s="80"/>
      <c r="AFR26" s="80"/>
      <c r="AFS26" s="80"/>
      <c r="AFT26" s="80"/>
      <c r="AFU26" s="80"/>
      <c r="AFV26" s="80"/>
      <c r="AFW26" s="80"/>
      <c r="AFX26" s="80"/>
      <c r="AFY26" s="80"/>
      <c r="AFZ26" s="80"/>
      <c r="AGA26" s="80"/>
      <c r="AGB26" s="80"/>
    </row>
    <row r="27" spans="1:860" s="85" customFormat="1" ht="27.6">
      <c r="A27" s="75" t="s">
        <v>117</v>
      </c>
      <c r="B27" s="75" t="s">
        <v>118</v>
      </c>
      <c r="C27" s="72">
        <f t="shared" si="0"/>
        <v>109591857.38436</v>
      </c>
      <c r="D27" s="73">
        <f>E27+F27</f>
        <v>109591857.38436</v>
      </c>
      <c r="E27" s="72">
        <f>E28+E32</f>
        <v>98704514.914480001</v>
      </c>
      <c r="F27" s="72">
        <f>F28+F32</f>
        <v>10887342.469880002</v>
      </c>
      <c r="G27" s="125"/>
      <c r="H27" s="72">
        <f t="shared" si="1"/>
        <v>0</v>
      </c>
      <c r="I27" s="72"/>
      <c r="J27" s="72"/>
      <c r="K27" s="72"/>
      <c r="L27" s="72">
        <f>L28+L32</f>
        <v>397756300</v>
      </c>
      <c r="M27" s="72">
        <f>M28+M32</f>
        <v>397756300</v>
      </c>
      <c r="N27" s="72"/>
      <c r="O27" s="72"/>
      <c r="P27" s="72"/>
      <c r="Q27" s="72"/>
      <c r="R27" s="72"/>
      <c r="S27" s="72">
        <f t="shared" si="2"/>
        <v>507348157.38436002</v>
      </c>
      <c r="T27" s="146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  <c r="IW27" s="97"/>
      <c r="IX27" s="97"/>
      <c r="IY27" s="97"/>
      <c r="IZ27" s="97"/>
      <c r="JA27" s="97"/>
      <c r="JB27" s="97"/>
      <c r="JC27" s="97"/>
      <c r="JD27" s="97"/>
      <c r="JE27" s="97"/>
      <c r="JF27" s="97"/>
      <c r="JG27" s="97"/>
      <c r="JH27" s="97"/>
      <c r="JI27" s="97"/>
      <c r="JJ27" s="97"/>
      <c r="JK27" s="97"/>
      <c r="JL27" s="97"/>
      <c r="JM27" s="97"/>
      <c r="JN27" s="97"/>
      <c r="JO27" s="97"/>
      <c r="JP27" s="97"/>
      <c r="JQ27" s="97"/>
      <c r="JR27" s="97"/>
      <c r="JS27" s="97"/>
      <c r="JT27" s="97"/>
      <c r="JU27" s="97"/>
      <c r="JV27" s="97"/>
      <c r="JW27" s="97"/>
      <c r="JX27" s="97"/>
      <c r="JY27" s="97"/>
      <c r="JZ27" s="97"/>
      <c r="KA27" s="97"/>
      <c r="KB27" s="97"/>
      <c r="KC27" s="97"/>
      <c r="KD27" s="97"/>
      <c r="KE27" s="97"/>
      <c r="KF27" s="97"/>
      <c r="KG27" s="97"/>
      <c r="KH27" s="97"/>
      <c r="KI27" s="97"/>
      <c r="KJ27" s="97"/>
      <c r="KK27" s="97"/>
      <c r="KL27" s="97"/>
      <c r="KM27" s="97"/>
      <c r="KN27" s="97"/>
      <c r="KO27" s="97"/>
      <c r="KP27" s="97"/>
      <c r="KQ27" s="97"/>
      <c r="KR27" s="97"/>
      <c r="KS27" s="97"/>
      <c r="KT27" s="97"/>
      <c r="KU27" s="97"/>
      <c r="KV27" s="97"/>
      <c r="KW27" s="97"/>
      <c r="KX27" s="97"/>
      <c r="KY27" s="97"/>
      <c r="KZ27" s="97"/>
      <c r="LA27" s="97"/>
      <c r="LB27" s="97"/>
      <c r="LC27" s="97"/>
      <c r="LD27" s="97"/>
      <c r="LE27" s="97"/>
      <c r="LF27" s="97"/>
      <c r="LG27" s="97"/>
      <c r="LH27" s="97"/>
      <c r="LI27" s="97"/>
      <c r="LJ27" s="97"/>
      <c r="LK27" s="97"/>
      <c r="LL27" s="97"/>
      <c r="LM27" s="97"/>
      <c r="LN27" s="97"/>
      <c r="LO27" s="97"/>
      <c r="LP27" s="97"/>
      <c r="LQ27" s="97"/>
      <c r="LR27" s="97"/>
      <c r="LS27" s="97"/>
      <c r="LT27" s="97"/>
      <c r="LU27" s="97"/>
      <c r="LV27" s="97"/>
      <c r="LW27" s="97"/>
      <c r="LX27" s="97"/>
      <c r="LY27" s="97"/>
      <c r="LZ27" s="97"/>
      <c r="MA27" s="97"/>
      <c r="MB27" s="97"/>
      <c r="MC27" s="97"/>
      <c r="MD27" s="97"/>
      <c r="ME27" s="97"/>
      <c r="MF27" s="97"/>
      <c r="MG27" s="97"/>
      <c r="MH27" s="97"/>
      <c r="MI27" s="97"/>
      <c r="MJ27" s="97"/>
      <c r="MK27" s="97"/>
      <c r="ML27" s="97"/>
      <c r="MM27" s="97"/>
      <c r="MN27" s="97"/>
      <c r="MO27" s="97"/>
      <c r="MP27" s="97"/>
      <c r="MQ27" s="97"/>
      <c r="MR27" s="97"/>
      <c r="MS27" s="97"/>
      <c r="MT27" s="97"/>
      <c r="MU27" s="97"/>
      <c r="MV27" s="97"/>
      <c r="MW27" s="97"/>
      <c r="MX27" s="97"/>
      <c r="MY27" s="97"/>
      <c r="MZ27" s="97"/>
      <c r="NA27" s="97"/>
      <c r="NB27" s="97"/>
      <c r="NC27" s="97"/>
      <c r="ND27" s="97"/>
      <c r="NE27" s="97"/>
      <c r="NF27" s="97"/>
      <c r="NG27" s="97"/>
      <c r="NH27" s="97"/>
      <c r="NI27" s="97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  <c r="NY27" s="97"/>
      <c r="NZ27" s="97"/>
      <c r="OA27" s="97"/>
      <c r="OB27" s="97"/>
      <c r="OC27" s="97"/>
      <c r="OD27" s="97"/>
      <c r="OE27" s="97"/>
      <c r="OF27" s="97"/>
      <c r="OG27" s="97"/>
      <c r="OH27" s="97"/>
      <c r="OI27" s="97"/>
      <c r="OJ27" s="97"/>
      <c r="OK27" s="97"/>
      <c r="OL27" s="97"/>
      <c r="OM27" s="97"/>
      <c r="ON27" s="97"/>
      <c r="OO27" s="97"/>
      <c r="OP27" s="97"/>
      <c r="OQ27" s="97"/>
      <c r="OR27" s="97"/>
      <c r="OS27" s="97"/>
      <c r="OT27" s="97"/>
      <c r="OU27" s="97"/>
      <c r="OV27" s="97"/>
      <c r="OW27" s="97"/>
      <c r="OX27" s="97"/>
      <c r="OY27" s="97"/>
      <c r="OZ27" s="97"/>
      <c r="PA27" s="97"/>
      <c r="PB27" s="97"/>
      <c r="PC27" s="97"/>
      <c r="PD27" s="97"/>
      <c r="PE27" s="97"/>
      <c r="PF27" s="97"/>
      <c r="PG27" s="97"/>
      <c r="PH27" s="97"/>
      <c r="PI27" s="97"/>
      <c r="PJ27" s="97"/>
      <c r="PK27" s="97"/>
      <c r="PL27" s="97"/>
      <c r="PM27" s="97"/>
      <c r="PN27" s="97"/>
      <c r="PO27" s="97"/>
      <c r="PP27" s="97"/>
      <c r="PQ27" s="97"/>
      <c r="PR27" s="97"/>
      <c r="PS27" s="97"/>
      <c r="PT27" s="97"/>
      <c r="PU27" s="97"/>
      <c r="PV27" s="97"/>
      <c r="PW27" s="97"/>
      <c r="PX27" s="97"/>
      <c r="PY27" s="97"/>
      <c r="PZ27" s="97"/>
      <c r="QA27" s="97"/>
      <c r="QB27" s="97"/>
      <c r="QC27" s="97"/>
      <c r="QD27" s="97"/>
      <c r="QE27" s="97"/>
      <c r="QF27" s="97"/>
      <c r="QG27" s="97"/>
      <c r="QH27" s="97"/>
      <c r="QI27" s="97"/>
      <c r="QJ27" s="97"/>
      <c r="QK27" s="97"/>
      <c r="QL27" s="97"/>
      <c r="QM27" s="97"/>
      <c r="QN27" s="97"/>
      <c r="QO27" s="97"/>
      <c r="QP27" s="97"/>
      <c r="QQ27" s="97"/>
      <c r="QR27" s="97"/>
      <c r="QS27" s="97"/>
      <c r="QT27" s="97"/>
      <c r="QU27" s="97"/>
      <c r="QV27" s="97"/>
      <c r="QW27" s="97"/>
      <c r="QX27" s="97"/>
      <c r="QY27" s="97"/>
      <c r="QZ27" s="97"/>
      <c r="RA27" s="97"/>
      <c r="RB27" s="97"/>
      <c r="RC27" s="97"/>
      <c r="RD27" s="97"/>
      <c r="RE27" s="97"/>
      <c r="RF27" s="97"/>
      <c r="RG27" s="97"/>
      <c r="RH27" s="97"/>
      <c r="RI27" s="97"/>
      <c r="RJ27" s="97"/>
      <c r="RK27" s="97"/>
      <c r="RL27" s="97"/>
      <c r="RM27" s="97"/>
      <c r="RN27" s="97"/>
      <c r="RO27" s="97"/>
      <c r="RP27" s="97"/>
      <c r="RQ27" s="97"/>
      <c r="RR27" s="97"/>
      <c r="RS27" s="97"/>
      <c r="RT27" s="97"/>
      <c r="RU27" s="97"/>
      <c r="RV27" s="97"/>
      <c r="RW27" s="97"/>
      <c r="RX27" s="97"/>
      <c r="RY27" s="97"/>
      <c r="RZ27" s="97"/>
      <c r="SA27" s="97"/>
      <c r="SB27" s="97"/>
      <c r="SC27" s="97"/>
      <c r="SD27" s="97"/>
      <c r="SE27" s="97"/>
      <c r="SF27" s="97"/>
      <c r="SG27" s="97"/>
      <c r="SH27" s="97"/>
      <c r="SI27" s="97"/>
      <c r="SJ27" s="97"/>
      <c r="SK27" s="97"/>
      <c r="SL27" s="97"/>
      <c r="SM27" s="97"/>
      <c r="SN27" s="97"/>
      <c r="SO27" s="97"/>
      <c r="SP27" s="97"/>
      <c r="SQ27" s="97"/>
      <c r="SR27" s="97"/>
      <c r="SS27" s="97"/>
      <c r="ST27" s="97"/>
      <c r="SU27" s="97"/>
      <c r="SV27" s="97"/>
      <c r="SW27" s="97"/>
      <c r="SX27" s="97"/>
      <c r="SY27" s="97"/>
      <c r="SZ27" s="97"/>
      <c r="TA27" s="97"/>
      <c r="TB27" s="97"/>
      <c r="TC27" s="97"/>
      <c r="TD27" s="97"/>
      <c r="TE27" s="97"/>
      <c r="TF27" s="97"/>
      <c r="TG27" s="97"/>
      <c r="TH27" s="97"/>
      <c r="TI27" s="97"/>
      <c r="TJ27" s="97"/>
      <c r="TK27" s="97"/>
      <c r="TL27" s="97"/>
      <c r="TM27" s="97"/>
      <c r="TN27" s="97"/>
      <c r="TO27" s="97"/>
      <c r="TP27" s="97"/>
      <c r="TQ27" s="97"/>
      <c r="TR27" s="97"/>
      <c r="TS27" s="97"/>
      <c r="TT27" s="97"/>
      <c r="TU27" s="97"/>
      <c r="TV27" s="97"/>
      <c r="TW27" s="97"/>
      <c r="TX27" s="97"/>
      <c r="TY27" s="97"/>
      <c r="TZ27" s="97"/>
      <c r="UA27" s="97"/>
      <c r="UB27" s="97"/>
      <c r="UC27" s="97"/>
      <c r="UD27" s="97"/>
      <c r="UE27" s="97"/>
      <c r="UF27" s="97"/>
      <c r="UG27" s="97"/>
      <c r="UH27" s="97"/>
      <c r="UI27" s="97"/>
      <c r="UJ27" s="97"/>
      <c r="UK27" s="97"/>
      <c r="UL27" s="97"/>
      <c r="UM27" s="97"/>
      <c r="UN27" s="97"/>
      <c r="UO27" s="97"/>
      <c r="UP27" s="97"/>
      <c r="UQ27" s="97"/>
      <c r="UR27" s="97"/>
      <c r="US27" s="97"/>
      <c r="UT27" s="97"/>
      <c r="UU27" s="97"/>
      <c r="UV27" s="97"/>
      <c r="UW27" s="97"/>
      <c r="UX27" s="97"/>
      <c r="UY27" s="97"/>
      <c r="UZ27" s="97"/>
      <c r="VA27" s="97"/>
      <c r="VB27" s="97"/>
      <c r="VC27" s="97"/>
      <c r="VD27" s="97"/>
      <c r="VE27" s="97"/>
      <c r="VF27" s="97"/>
      <c r="VG27" s="97"/>
      <c r="VH27" s="97"/>
      <c r="VI27" s="97"/>
      <c r="VJ27" s="97"/>
      <c r="VK27" s="97"/>
      <c r="VL27" s="97"/>
      <c r="VM27" s="97"/>
      <c r="VN27" s="97"/>
      <c r="VO27" s="97"/>
      <c r="VP27" s="97"/>
      <c r="VQ27" s="97"/>
      <c r="VR27" s="97"/>
      <c r="VS27" s="97"/>
      <c r="VT27" s="97"/>
      <c r="VU27" s="97"/>
      <c r="VV27" s="97"/>
      <c r="VW27" s="97"/>
      <c r="VX27" s="97"/>
      <c r="VY27" s="97"/>
      <c r="VZ27" s="97"/>
      <c r="WA27" s="97"/>
      <c r="WB27" s="97"/>
      <c r="WC27" s="97"/>
      <c r="WD27" s="97"/>
      <c r="WE27" s="97"/>
      <c r="WF27" s="97"/>
      <c r="WG27" s="97"/>
      <c r="WH27" s="97"/>
      <c r="WI27" s="97"/>
      <c r="WJ27" s="97"/>
      <c r="WK27" s="97"/>
      <c r="WL27" s="97"/>
      <c r="WM27" s="97"/>
      <c r="WN27" s="97"/>
      <c r="WO27" s="97"/>
      <c r="WP27" s="97"/>
      <c r="WQ27" s="97"/>
      <c r="WR27" s="97"/>
      <c r="WS27" s="97"/>
      <c r="WT27" s="97"/>
      <c r="WU27" s="97"/>
      <c r="WV27" s="97"/>
      <c r="WW27" s="97"/>
      <c r="WX27" s="97"/>
      <c r="WY27" s="97"/>
      <c r="WZ27" s="97"/>
      <c r="XA27" s="97"/>
      <c r="XB27" s="97"/>
      <c r="XC27" s="97"/>
      <c r="XD27" s="97"/>
      <c r="XE27" s="97"/>
      <c r="XF27" s="97"/>
      <c r="XG27" s="97"/>
      <c r="XH27" s="97"/>
      <c r="XI27" s="97"/>
      <c r="XJ27" s="97"/>
      <c r="XK27" s="97"/>
      <c r="XL27" s="97"/>
      <c r="XM27" s="97"/>
      <c r="XN27" s="97"/>
      <c r="XO27" s="97"/>
      <c r="XP27" s="97"/>
      <c r="XQ27" s="97"/>
      <c r="XR27" s="97"/>
      <c r="XS27" s="97"/>
      <c r="XT27" s="97"/>
      <c r="XU27" s="97"/>
      <c r="XV27" s="97"/>
      <c r="XW27" s="97"/>
      <c r="XX27" s="97"/>
      <c r="XY27" s="97"/>
      <c r="XZ27" s="97"/>
      <c r="YA27" s="97"/>
      <c r="YB27" s="97"/>
      <c r="YC27" s="97"/>
      <c r="YD27" s="97"/>
      <c r="YE27" s="97"/>
      <c r="YF27" s="97"/>
      <c r="YG27" s="97"/>
      <c r="YH27" s="97"/>
      <c r="YI27" s="97"/>
      <c r="YJ27" s="97"/>
      <c r="YK27" s="97"/>
      <c r="YL27" s="97"/>
      <c r="YM27" s="97"/>
      <c r="YN27" s="97"/>
      <c r="YO27" s="97"/>
      <c r="YP27" s="97"/>
      <c r="YQ27" s="97"/>
      <c r="YR27" s="97"/>
      <c r="YS27" s="97"/>
      <c r="YT27" s="97"/>
      <c r="YU27" s="97"/>
      <c r="YV27" s="97"/>
      <c r="YW27" s="97"/>
      <c r="YX27" s="97"/>
      <c r="YY27" s="97"/>
      <c r="YZ27" s="97"/>
      <c r="ZA27" s="97"/>
      <c r="ZB27" s="97"/>
      <c r="ZC27" s="97"/>
      <c r="ZD27" s="97"/>
      <c r="ZE27" s="97"/>
      <c r="ZF27" s="97"/>
      <c r="ZG27" s="97"/>
      <c r="ZH27" s="97"/>
      <c r="ZI27" s="97"/>
      <c r="ZJ27" s="97"/>
      <c r="ZK27" s="97"/>
      <c r="ZL27" s="97"/>
      <c r="ZM27" s="97"/>
      <c r="ZN27" s="97"/>
      <c r="ZO27" s="97"/>
      <c r="ZP27" s="97"/>
      <c r="ZQ27" s="97"/>
      <c r="ZR27" s="97"/>
      <c r="ZS27" s="97"/>
      <c r="ZT27" s="97"/>
      <c r="ZU27" s="97"/>
      <c r="ZV27" s="97"/>
      <c r="ZW27" s="97"/>
      <c r="ZX27" s="97"/>
      <c r="ZY27" s="97"/>
      <c r="ZZ27" s="97"/>
      <c r="AAA27" s="97"/>
      <c r="AAB27" s="97"/>
      <c r="AAC27" s="97"/>
      <c r="AAD27" s="97"/>
      <c r="AAE27" s="97"/>
      <c r="AAF27" s="97"/>
      <c r="AAG27" s="97"/>
      <c r="AAH27" s="97"/>
      <c r="AAI27" s="97"/>
      <c r="AAJ27" s="97"/>
      <c r="AAK27" s="97"/>
      <c r="AAL27" s="97"/>
      <c r="AAM27" s="97"/>
      <c r="AAN27" s="97"/>
      <c r="AAO27" s="97"/>
      <c r="AAP27" s="97"/>
      <c r="AAQ27" s="97"/>
      <c r="AAR27" s="97"/>
      <c r="AAS27" s="97"/>
      <c r="AAT27" s="97"/>
      <c r="AAU27" s="97"/>
      <c r="AAV27" s="97"/>
      <c r="AAW27" s="97"/>
      <c r="AAX27" s="97"/>
      <c r="AAY27" s="97"/>
      <c r="AAZ27" s="97"/>
      <c r="ABA27" s="97"/>
      <c r="ABB27" s="97"/>
      <c r="ABC27" s="97"/>
      <c r="ABD27" s="97"/>
      <c r="ABE27" s="97"/>
      <c r="ABF27" s="97"/>
      <c r="ABG27" s="97"/>
      <c r="ABH27" s="97"/>
      <c r="ABI27" s="97"/>
      <c r="ABJ27" s="97"/>
      <c r="ABK27" s="97"/>
      <c r="ABL27" s="97"/>
      <c r="ABM27" s="97"/>
      <c r="ABN27" s="97"/>
      <c r="ABO27" s="97"/>
      <c r="ABP27" s="97"/>
      <c r="ABQ27" s="97"/>
      <c r="ABR27" s="97"/>
      <c r="ABS27" s="97"/>
      <c r="ABT27" s="97"/>
      <c r="ABU27" s="97"/>
      <c r="ABV27" s="97"/>
      <c r="ABW27" s="97"/>
      <c r="ABX27" s="97"/>
      <c r="ABY27" s="97"/>
      <c r="ABZ27" s="97"/>
      <c r="ACA27" s="97"/>
      <c r="ACB27" s="97"/>
      <c r="ACC27" s="97"/>
      <c r="ACD27" s="97"/>
      <c r="ACE27" s="97"/>
      <c r="ACF27" s="97"/>
      <c r="ACG27" s="97"/>
      <c r="ACH27" s="97"/>
      <c r="ACI27" s="97"/>
      <c r="ACJ27" s="97"/>
      <c r="ACK27" s="97"/>
      <c r="ACL27" s="97"/>
      <c r="ACM27" s="97"/>
      <c r="ACN27" s="97"/>
      <c r="ACO27" s="97"/>
      <c r="ACP27" s="97"/>
      <c r="ACQ27" s="97"/>
      <c r="ACR27" s="97"/>
      <c r="ACS27" s="97"/>
      <c r="ACT27" s="97"/>
      <c r="ACU27" s="97"/>
      <c r="ACV27" s="97"/>
      <c r="ACW27" s="97"/>
      <c r="ACX27" s="97"/>
      <c r="ACY27" s="97"/>
      <c r="ACZ27" s="97"/>
      <c r="ADA27" s="97"/>
      <c r="ADB27" s="97"/>
      <c r="ADC27" s="97"/>
      <c r="ADD27" s="97"/>
      <c r="ADE27" s="97"/>
      <c r="ADF27" s="97"/>
      <c r="ADG27" s="97"/>
      <c r="ADH27" s="97"/>
      <c r="ADI27" s="97"/>
      <c r="ADJ27" s="97"/>
      <c r="ADK27" s="97"/>
      <c r="ADL27" s="97"/>
      <c r="ADM27" s="97"/>
      <c r="ADN27" s="97"/>
      <c r="ADO27" s="97"/>
      <c r="ADP27" s="97"/>
      <c r="ADQ27" s="97"/>
      <c r="ADR27" s="97"/>
      <c r="ADS27" s="97"/>
      <c r="ADT27" s="97"/>
      <c r="ADU27" s="97"/>
      <c r="ADV27" s="97"/>
      <c r="ADW27" s="97"/>
      <c r="ADX27" s="97"/>
      <c r="ADY27" s="97"/>
      <c r="ADZ27" s="97"/>
      <c r="AEA27" s="97"/>
      <c r="AEB27" s="97"/>
      <c r="AEC27" s="97"/>
      <c r="AED27" s="97"/>
      <c r="AEE27" s="97"/>
      <c r="AEF27" s="97"/>
      <c r="AEG27" s="97"/>
      <c r="AEH27" s="97"/>
      <c r="AEI27" s="97"/>
      <c r="AEJ27" s="97"/>
      <c r="AEK27" s="97"/>
      <c r="AEL27" s="97"/>
      <c r="AEM27" s="97"/>
      <c r="AEN27" s="97"/>
      <c r="AEO27" s="97"/>
      <c r="AEP27" s="97"/>
      <c r="AEQ27" s="97"/>
      <c r="AER27" s="97"/>
      <c r="AES27" s="97"/>
      <c r="AET27" s="97"/>
      <c r="AEU27" s="97"/>
      <c r="AEV27" s="97"/>
      <c r="AEW27" s="97"/>
      <c r="AEX27" s="97"/>
      <c r="AEY27" s="97"/>
      <c r="AEZ27" s="97"/>
      <c r="AFA27" s="97"/>
      <c r="AFB27" s="97"/>
      <c r="AFC27" s="97"/>
      <c r="AFD27" s="97"/>
      <c r="AFE27" s="97"/>
      <c r="AFF27" s="97"/>
      <c r="AFG27" s="97"/>
      <c r="AFH27" s="97"/>
      <c r="AFI27" s="97"/>
      <c r="AFJ27" s="97"/>
      <c r="AFK27" s="97"/>
      <c r="AFL27" s="97"/>
      <c r="AFM27" s="97"/>
      <c r="AFN27" s="97"/>
      <c r="AFO27" s="97"/>
      <c r="AFP27" s="97"/>
      <c r="AFQ27" s="97"/>
      <c r="AFR27" s="97"/>
      <c r="AFS27" s="97"/>
      <c r="AFT27" s="97"/>
      <c r="AFU27" s="97"/>
      <c r="AFV27" s="97"/>
      <c r="AFW27" s="97"/>
      <c r="AFX27" s="97"/>
      <c r="AFY27" s="97"/>
      <c r="AFZ27" s="97"/>
      <c r="AGA27" s="97"/>
      <c r="AGB27" s="97"/>
    </row>
    <row r="28" spans="1:860" s="86" customFormat="1" ht="41.4">
      <c r="A28" s="60" t="s">
        <v>794</v>
      </c>
      <c r="B28" s="51" t="s">
        <v>120</v>
      </c>
      <c r="C28" s="72">
        <f t="shared" si="0"/>
        <v>109339854.98436001</v>
      </c>
      <c r="D28" s="49">
        <f>E28+F28</f>
        <v>109339854.98436001</v>
      </c>
      <c r="E28" s="50">
        <f>SUMIF('РБ здрав'!$L:$L,'HF-HC'!A28,'РБ здрав'!$H:$H)+SUMIF('067'!D:D,'HF-HC'!A:A,'067'!C:C)</f>
        <v>98704514.914480001</v>
      </c>
      <c r="F28" s="121">
        <f>SUMIF('МБ здрав+образ'!$AF:$AF,'HF-HC'!A28,'МБ здрав+образ'!$G:$G)</f>
        <v>10635340.069880001</v>
      </c>
      <c r="G28" s="126"/>
      <c r="H28" s="74">
        <f t="shared" si="1"/>
        <v>0</v>
      </c>
      <c r="I28" s="50"/>
      <c r="J28" s="50"/>
      <c r="K28" s="50"/>
      <c r="L28" s="74">
        <f>M28+N28</f>
        <v>267615300</v>
      </c>
      <c r="M28" s="50">
        <f>'ЛС розница'!R26</f>
        <v>267615300</v>
      </c>
      <c r="N28" s="50"/>
      <c r="O28" s="74"/>
      <c r="P28" s="50"/>
      <c r="Q28" s="50"/>
      <c r="R28" s="74"/>
      <c r="S28" s="72">
        <f t="shared" si="2"/>
        <v>376955154.98435998</v>
      </c>
      <c r="T28" s="146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  <c r="IW28" s="80"/>
      <c r="IX28" s="80"/>
      <c r="IY28" s="80"/>
      <c r="IZ28" s="80"/>
      <c r="JA28" s="80"/>
      <c r="JB28" s="80"/>
      <c r="JC28" s="80"/>
      <c r="JD28" s="80"/>
      <c r="JE28" s="80"/>
      <c r="JF28" s="80"/>
      <c r="JG28" s="80"/>
      <c r="JH28" s="80"/>
      <c r="JI28" s="80"/>
      <c r="JJ28" s="80"/>
      <c r="JK28" s="80"/>
      <c r="JL28" s="80"/>
      <c r="JM28" s="80"/>
      <c r="JN28" s="80"/>
      <c r="JO28" s="80"/>
      <c r="JP28" s="80"/>
      <c r="JQ28" s="80"/>
      <c r="JR28" s="80"/>
      <c r="JS28" s="80"/>
      <c r="JT28" s="80"/>
      <c r="JU28" s="80"/>
      <c r="JV28" s="80"/>
      <c r="JW28" s="80"/>
      <c r="JX28" s="80"/>
      <c r="JY28" s="80"/>
      <c r="JZ28" s="80"/>
      <c r="KA28" s="80"/>
      <c r="KB28" s="80"/>
      <c r="KC28" s="80"/>
      <c r="KD28" s="80"/>
      <c r="KE28" s="80"/>
      <c r="KF28" s="80"/>
      <c r="KG28" s="80"/>
      <c r="KH28" s="80"/>
      <c r="KI28" s="80"/>
      <c r="KJ28" s="80"/>
      <c r="KK28" s="80"/>
      <c r="KL28" s="80"/>
      <c r="KM28" s="80"/>
      <c r="KN28" s="80"/>
      <c r="KO28" s="80"/>
      <c r="KP28" s="80"/>
      <c r="KQ28" s="80"/>
      <c r="KR28" s="80"/>
      <c r="KS28" s="80"/>
      <c r="KT28" s="80"/>
      <c r="KU28" s="80"/>
      <c r="KV28" s="80"/>
      <c r="KW28" s="80"/>
      <c r="KX28" s="80"/>
      <c r="KY28" s="80"/>
      <c r="KZ28" s="80"/>
      <c r="LA28" s="80"/>
      <c r="LB28" s="80"/>
      <c r="LC28" s="80"/>
      <c r="LD28" s="80"/>
      <c r="LE28" s="80"/>
      <c r="LF28" s="80"/>
      <c r="LG28" s="80"/>
      <c r="LH28" s="80"/>
      <c r="LI28" s="80"/>
      <c r="LJ28" s="80"/>
      <c r="LK28" s="80"/>
      <c r="LL28" s="80"/>
      <c r="LM28" s="80"/>
      <c r="LN28" s="80"/>
      <c r="LO28" s="80"/>
      <c r="LP28" s="80"/>
      <c r="LQ28" s="80"/>
      <c r="LR28" s="80"/>
      <c r="LS28" s="80"/>
      <c r="LT28" s="80"/>
      <c r="LU28" s="80"/>
      <c r="LV28" s="80"/>
      <c r="LW28" s="80"/>
      <c r="LX28" s="80"/>
      <c r="LY28" s="80"/>
      <c r="LZ28" s="80"/>
      <c r="MA28" s="80"/>
      <c r="MB28" s="80"/>
      <c r="MC28" s="80"/>
      <c r="MD28" s="80"/>
      <c r="ME28" s="80"/>
      <c r="MF28" s="80"/>
      <c r="MG28" s="80"/>
      <c r="MH28" s="80"/>
      <c r="MI28" s="80"/>
      <c r="MJ28" s="80"/>
      <c r="MK28" s="80"/>
      <c r="ML28" s="80"/>
      <c r="MM28" s="80"/>
      <c r="MN28" s="80"/>
      <c r="MO28" s="80"/>
      <c r="MP28" s="80"/>
      <c r="MQ28" s="80"/>
      <c r="MR28" s="80"/>
      <c r="MS28" s="80"/>
      <c r="MT28" s="80"/>
      <c r="MU28" s="80"/>
      <c r="MV28" s="80"/>
      <c r="MW28" s="80"/>
      <c r="MX28" s="80"/>
      <c r="MY28" s="80"/>
      <c r="MZ28" s="80"/>
      <c r="NA28" s="80"/>
      <c r="NB28" s="80"/>
      <c r="NC28" s="80"/>
      <c r="ND28" s="80"/>
      <c r="NE28" s="80"/>
      <c r="NF28" s="80"/>
      <c r="NG28" s="80"/>
      <c r="NH28" s="80"/>
      <c r="NI28" s="80"/>
      <c r="NJ28" s="80"/>
      <c r="NK28" s="80"/>
      <c r="NL28" s="80"/>
      <c r="NM28" s="80"/>
      <c r="NN28" s="80"/>
      <c r="NO28" s="80"/>
      <c r="NP28" s="80"/>
      <c r="NQ28" s="80"/>
      <c r="NR28" s="80"/>
      <c r="NS28" s="80"/>
      <c r="NT28" s="80"/>
      <c r="NU28" s="80"/>
      <c r="NV28" s="80"/>
      <c r="NW28" s="80"/>
      <c r="NX28" s="80"/>
      <c r="NY28" s="80"/>
      <c r="NZ28" s="80"/>
      <c r="OA28" s="80"/>
      <c r="OB28" s="80"/>
      <c r="OC28" s="80"/>
      <c r="OD28" s="80"/>
      <c r="OE28" s="80"/>
      <c r="OF28" s="80"/>
      <c r="OG28" s="80"/>
      <c r="OH28" s="80"/>
      <c r="OI28" s="80"/>
      <c r="OJ28" s="80"/>
      <c r="OK28" s="80"/>
      <c r="OL28" s="80"/>
      <c r="OM28" s="80"/>
      <c r="ON28" s="80"/>
      <c r="OO28" s="80"/>
      <c r="OP28" s="80"/>
      <c r="OQ28" s="80"/>
      <c r="OR28" s="80"/>
      <c r="OS28" s="80"/>
      <c r="OT28" s="80"/>
      <c r="OU28" s="80"/>
      <c r="OV28" s="80"/>
      <c r="OW28" s="80"/>
      <c r="OX28" s="80"/>
      <c r="OY28" s="80"/>
      <c r="OZ28" s="80"/>
      <c r="PA28" s="80"/>
      <c r="PB28" s="80"/>
      <c r="PC28" s="80"/>
      <c r="PD28" s="80"/>
      <c r="PE28" s="80"/>
      <c r="PF28" s="80"/>
      <c r="PG28" s="80"/>
      <c r="PH28" s="80"/>
      <c r="PI28" s="80"/>
      <c r="PJ28" s="80"/>
      <c r="PK28" s="80"/>
      <c r="PL28" s="80"/>
      <c r="PM28" s="80"/>
      <c r="PN28" s="80"/>
      <c r="PO28" s="80"/>
      <c r="PP28" s="80"/>
      <c r="PQ28" s="80"/>
      <c r="PR28" s="80"/>
      <c r="PS28" s="80"/>
      <c r="PT28" s="80"/>
      <c r="PU28" s="80"/>
      <c r="PV28" s="80"/>
      <c r="PW28" s="80"/>
      <c r="PX28" s="80"/>
      <c r="PY28" s="80"/>
      <c r="PZ28" s="80"/>
      <c r="QA28" s="80"/>
      <c r="QB28" s="80"/>
      <c r="QC28" s="80"/>
      <c r="QD28" s="80"/>
      <c r="QE28" s="80"/>
      <c r="QF28" s="80"/>
      <c r="QG28" s="80"/>
      <c r="QH28" s="80"/>
      <c r="QI28" s="80"/>
      <c r="QJ28" s="80"/>
      <c r="QK28" s="80"/>
      <c r="QL28" s="80"/>
      <c r="QM28" s="80"/>
      <c r="QN28" s="80"/>
      <c r="QO28" s="80"/>
      <c r="QP28" s="80"/>
      <c r="QQ28" s="80"/>
      <c r="QR28" s="80"/>
      <c r="QS28" s="80"/>
      <c r="QT28" s="80"/>
      <c r="QU28" s="80"/>
      <c r="QV28" s="80"/>
      <c r="QW28" s="80"/>
      <c r="QX28" s="80"/>
      <c r="QY28" s="80"/>
      <c r="QZ28" s="80"/>
      <c r="RA28" s="80"/>
      <c r="RB28" s="80"/>
      <c r="RC28" s="80"/>
      <c r="RD28" s="80"/>
      <c r="RE28" s="80"/>
      <c r="RF28" s="80"/>
      <c r="RG28" s="80"/>
      <c r="RH28" s="80"/>
      <c r="RI28" s="80"/>
      <c r="RJ28" s="80"/>
      <c r="RK28" s="80"/>
      <c r="RL28" s="80"/>
      <c r="RM28" s="80"/>
      <c r="RN28" s="80"/>
      <c r="RO28" s="80"/>
      <c r="RP28" s="80"/>
      <c r="RQ28" s="80"/>
      <c r="RR28" s="80"/>
      <c r="RS28" s="80"/>
      <c r="RT28" s="80"/>
      <c r="RU28" s="80"/>
      <c r="RV28" s="80"/>
      <c r="RW28" s="80"/>
      <c r="RX28" s="80"/>
      <c r="RY28" s="80"/>
      <c r="RZ28" s="80"/>
      <c r="SA28" s="80"/>
      <c r="SB28" s="80"/>
      <c r="SC28" s="80"/>
      <c r="SD28" s="80"/>
      <c r="SE28" s="80"/>
      <c r="SF28" s="80"/>
      <c r="SG28" s="80"/>
      <c r="SH28" s="80"/>
      <c r="SI28" s="80"/>
      <c r="SJ28" s="80"/>
      <c r="SK28" s="80"/>
      <c r="SL28" s="80"/>
      <c r="SM28" s="80"/>
      <c r="SN28" s="80"/>
      <c r="SO28" s="80"/>
      <c r="SP28" s="80"/>
      <c r="SQ28" s="80"/>
      <c r="SR28" s="80"/>
      <c r="SS28" s="80"/>
      <c r="ST28" s="80"/>
      <c r="SU28" s="80"/>
      <c r="SV28" s="80"/>
      <c r="SW28" s="80"/>
      <c r="SX28" s="80"/>
      <c r="SY28" s="80"/>
      <c r="SZ28" s="80"/>
      <c r="TA28" s="80"/>
      <c r="TB28" s="80"/>
      <c r="TC28" s="80"/>
      <c r="TD28" s="80"/>
      <c r="TE28" s="80"/>
      <c r="TF28" s="80"/>
      <c r="TG28" s="80"/>
      <c r="TH28" s="80"/>
      <c r="TI28" s="80"/>
      <c r="TJ28" s="80"/>
      <c r="TK28" s="80"/>
      <c r="TL28" s="80"/>
      <c r="TM28" s="80"/>
      <c r="TN28" s="80"/>
      <c r="TO28" s="80"/>
      <c r="TP28" s="80"/>
      <c r="TQ28" s="80"/>
      <c r="TR28" s="80"/>
      <c r="TS28" s="80"/>
      <c r="TT28" s="80"/>
      <c r="TU28" s="80"/>
      <c r="TV28" s="80"/>
      <c r="TW28" s="80"/>
      <c r="TX28" s="80"/>
      <c r="TY28" s="80"/>
      <c r="TZ28" s="80"/>
      <c r="UA28" s="80"/>
      <c r="UB28" s="80"/>
      <c r="UC28" s="80"/>
      <c r="UD28" s="80"/>
      <c r="UE28" s="80"/>
      <c r="UF28" s="80"/>
      <c r="UG28" s="80"/>
      <c r="UH28" s="80"/>
      <c r="UI28" s="80"/>
      <c r="UJ28" s="80"/>
      <c r="UK28" s="80"/>
      <c r="UL28" s="80"/>
      <c r="UM28" s="80"/>
      <c r="UN28" s="80"/>
      <c r="UO28" s="80"/>
      <c r="UP28" s="80"/>
      <c r="UQ28" s="80"/>
      <c r="UR28" s="80"/>
      <c r="US28" s="80"/>
      <c r="UT28" s="80"/>
      <c r="UU28" s="80"/>
      <c r="UV28" s="80"/>
      <c r="UW28" s="80"/>
      <c r="UX28" s="80"/>
      <c r="UY28" s="80"/>
      <c r="UZ28" s="80"/>
      <c r="VA28" s="80"/>
      <c r="VB28" s="80"/>
      <c r="VC28" s="80"/>
      <c r="VD28" s="80"/>
      <c r="VE28" s="80"/>
      <c r="VF28" s="80"/>
      <c r="VG28" s="80"/>
      <c r="VH28" s="80"/>
      <c r="VI28" s="80"/>
      <c r="VJ28" s="80"/>
      <c r="VK28" s="80"/>
      <c r="VL28" s="80"/>
      <c r="VM28" s="80"/>
      <c r="VN28" s="80"/>
      <c r="VO28" s="80"/>
      <c r="VP28" s="80"/>
      <c r="VQ28" s="80"/>
      <c r="VR28" s="80"/>
      <c r="VS28" s="80"/>
      <c r="VT28" s="80"/>
      <c r="VU28" s="80"/>
      <c r="VV28" s="80"/>
      <c r="VW28" s="80"/>
      <c r="VX28" s="80"/>
      <c r="VY28" s="80"/>
      <c r="VZ28" s="80"/>
      <c r="WA28" s="80"/>
      <c r="WB28" s="80"/>
      <c r="WC28" s="80"/>
      <c r="WD28" s="80"/>
      <c r="WE28" s="80"/>
      <c r="WF28" s="80"/>
      <c r="WG28" s="80"/>
      <c r="WH28" s="80"/>
      <c r="WI28" s="80"/>
      <c r="WJ28" s="80"/>
      <c r="WK28" s="80"/>
      <c r="WL28" s="80"/>
      <c r="WM28" s="80"/>
      <c r="WN28" s="80"/>
      <c r="WO28" s="80"/>
      <c r="WP28" s="80"/>
      <c r="WQ28" s="80"/>
      <c r="WR28" s="80"/>
      <c r="WS28" s="80"/>
      <c r="WT28" s="80"/>
      <c r="WU28" s="80"/>
      <c r="WV28" s="80"/>
      <c r="WW28" s="80"/>
      <c r="WX28" s="80"/>
      <c r="WY28" s="80"/>
      <c r="WZ28" s="80"/>
      <c r="XA28" s="80"/>
      <c r="XB28" s="80"/>
      <c r="XC28" s="80"/>
      <c r="XD28" s="80"/>
      <c r="XE28" s="80"/>
      <c r="XF28" s="80"/>
      <c r="XG28" s="80"/>
      <c r="XH28" s="80"/>
      <c r="XI28" s="80"/>
      <c r="XJ28" s="80"/>
      <c r="XK28" s="80"/>
      <c r="XL28" s="80"/>
      <c r="XM28" s="80"/>
      <c r="XN28" s="80"/>
      <c r="XO28" s="80"/>
      <c r="XP28" s="80"/>
      <c r="XQ28" s="80"/>
      <c r="XR28" s="80"/>
      <c r="XS28" s="80"/>
      <c r="XT28" s="80"/>
      <c r="XU28" s="80"/>
      <c r="XV28" s="80"/>
      <c r="XW28" s="80"/>
      <c r="XX28" s="80"/>
      <c r="XY28" s="80"/>
      <c r="XZ28" s="80"/>
      <c r="YA28" s="80"/>
      <c r="YB28" s="80"/>
      <c r="YC28" s="80"/>
      <c r="YD28" s="80"/>
      <c r="YE28" s="80"/>
      <c r="YF28" s="80"/>
      <c r="YG28" s="80"/>
      <c r="YH28" s="80"/>
      <c r="YI28" s="80"/>
      <c r="YJ28" s="80"/>
      <c r="YK28" s="80"/>
      <c r="YL28" s="80"/>
      <c r="YM28" s="80"/>
      <c r="YN28" s="80"/>
      <c r="YO28" s="80"/>
      <c r="YP28" s="80"/>
      <c r="YQ28" s="80"/>
      <c r="YR28" s="80"/>
      <c r="YS28" s="80"/>
      <c r="YT28" s="80"/>
      <c r="YU28" s="80"/>
      <c r="YV28" s="80"/>
      <c r="YW28" s="80"/>
      <c r="YX28" s="80"/>
      <c r="YY28" s="80"/>
      <c r="YZ28" s="80"/>
      <c r="ZA28" s="80"/>
      <c r="ZB28" s="80"/>
      <c r="ZC28" s="80"/>
      <c r="ZD28" s="80"/>
      <c r="ZE28" s="80"/>
      <c r="ZF28" s="80"/>
      <c r="ZG28" s="80"/>
      <c r="ZH28" s="80"/>
      <c r="ZI28" s="80"/>
      <c r="ZJ28" s="80"/>
      <c r="ZK28" s="80"/>
      <c r="ZL28" s="80"/>
      <c r="ZM28" s="80"/>
      <c r="ZN28" s="80"/>
      <c r="ZO28" s="80"/>
      <c r="ZP28" s="80"/>
      <c r="ZQ28" s="80"/>
      <c r="ZR28" s="80"/>
      <c r="ZS28" s="80"/>
      <c r="ZT28" s="80"/>
      <c r="ZU28" s="80"/>
      <c r="ZV28" s="80"/>
      <c r="ZW28" s="80"/>
      <c r="ZX28" s="80"/>
      <c r="ZY28" s="80"/>
      <c r="ZZ28" s="80"/>
      <c r="AAA28" s="80"/>
      <c r="AAB28" s="80"/>
      <c r="AAC28" s="80"/>
      <c r="AAD28" s="80"/>
      <c r="AAE28" s="80"/>
      <c r="AAF28" s="80"/>
      <c r="AAG28" s="80"/>
      <c r="AAH28" s="80"/>
      <c r="AAI28" s="80"/>
      <c r="AAJ28" s="80"/>
      <c r="AAK28" s="80"/>
      <c r="AAL28" s="80"/>
      <c r="AAM28" s="80"/>
      <c r="AAN28" s="80"/>
      <c r="AAO28" s="80"/>
      <c r="AAP28" s="80"/>
      <c r="AAQ28" s="80"/>
      <c r="AAR28" s="80"/>
      <c r="AAS28" s="80"/>
      <c r="AAT28" s="80"/>
      <c r="AAU28" s="80"/>
      <c r="AAV28" s="80"/>
      <c r="AAW28" s="80"/>
      <c r="AAX28" s="80"/>
      <c r="AAY28" s="80"/>
      <c r="AAZ28" s="80"/>
      <c r="ABA28" s="80"/>
      <c r="ABB28" s="80"/>
      <c r="ABC28" s="80"/>
      <c r="ABD28" s="80"/>
      <c r="ABE28" s="80"/>
      <c r="ABF28" s="80"/>
      <c r="ABG28" s="80"/>
      <c r="ABH28" s="80"/>
      <c r="ABI28" s="80"/>
      <c r="ABJ28" s="80"/>
      <c r="ABK28" s="80"/>
      <c r="ABL28" s="80"/>
      <c r="ABM28" s="80"/>
      <c r="ABN28" s="80"/>
      <c r="ABO28" s="80"/>
      <c r="ABP28" s="80"/>
      <c r="ABQ28" s="80"/>
      <c r="ABR28" s="80"/>
      <c r="ABS28" s="80"/>
      <c r="ABT28" s="80"/>
      <c r="ABU28" s="80"/>
      <c r="ABV28" s="80"/>
      <c r="ABW28" s="80"/>
      <c r="ABX28" s="80"/>
      <c r="ABY28" s="80"/>
      <c r="ABZ28" s="80"/>
      <c r="ACA28" s="80"/>
      <c r="ACB28" s="80"/>
      <c r="ACC28" s="80"/>
      <c r="ACD28" s="80"/>
      <c r="ACE28" s="80"/>
      <c r="ACF28" s="80"/>
      <c r="ACG28" s="80"/>
      <c r="ACH28" s="80"/>
      <c r="ACI28" s="80"/>
      <c r="ACJ28" s="80"/>
      <c r="ACK28" s="80"/>
      <c r="ACL28" s="80"/>
      <c r="ACM28" s="80"/>
      <c r="ACN28" s="80"/>
      <c r="ACO28" s="80"/>
      <c r="ACP28" s="80"/>
      <c r="ACQ28" s="80"/>
      <c r="ACR28" s="80"/>
      <c r="ACS28" s="80"/>
      <c r="ACT28" s="80"/>
      <c r="ACU28" s="80"/>
      <c r="ACV28" s="80"/>
      <c r="ACW28" s="80"/>
      <c r="ACX28" s="80"/>
      <c r="ACY28" s="80"/>
      <c r="ACZ28" s="80"/>
      <c r="ADA28" s="80"/>
      <c r="ADB28" s="80"/>
      <c r="ADC28" s="80"/>
      <c r="ADD28" s="80"/>
      <c r="ADE28" s="80"/>
      <c r="ADF28" s="80"/>
      <c r="ADG28" s="80"/>
      <c r="ADH28" s="80"/>
      <c r="ADI28" s="80"/>
      <c r="ADJ28" s="80"/>
      <c r="ADK28" s="80"/>
      <c r="ADL28" s="80"/>
      <c r="ADM28" s="80"/>
      <c r="ADN28" s="80"/>
      <c r="ADO28" s="80"/>
      <c r="ADP28" s="80"/>
      <c r="ADQ28" s="80"/>
      <c r="ADR28" s="80"/>
      <c r="ADS28" s="80"/>
      <c r="ADT28" s="80"/>
      <c r="ADU28" s="80"/>
      <c r="ADV28" s="80"/>
      <c r="ADW28" s="80"/>
      <c r="ADX28" s="80"/>
      <c r="ADY28" s="80"/>
      <c r="ADZ28" s="80"/>
      <c r="AEA28" s="80"/>
      <c r="AEB28" s="80"/>
      <c r="AEC28" s="80"/>
      <c r="AED28" s="80"/>
      <c r="AEE28" s="80"/>
      <c r="AEF28" s="80"/>
      <c r="AEG28" s="80"/>
      <c r="AEH28" s="80"/>
      <c r="AEI28" s="80"/>
      <c r="AEJ28" s="80"/>
      <c r="AEK28" s="80"/>
      <c r="AEL28" s="80"/>
      <c r="AEM28" s="80"/>
      <c r="AEN28" s="80"/>
      <c r="AEO28" s="80"/>
      <c r="AEP28" s="80"/>
      <c r="AEQ28" s="80"/>
      <c r="AER28" s="80"/>
      <c r="AES28" s="80"/>
      <c r="AET28" s="80"/>
      <c r="AEU28" s="80"/>
      <c r="AEV28" s="80"/>
      <c r="AEW28" s="80"/>
      <c r="AEX28" s="80"/>
      <c r="AEY28" s="80"/>
      <c r="AEZ28" s="80"/>
      <c r="AFA28" s="80"/>
      <c r="AFB28" s="80"/>
      <c r="AFC28" s="80"/>
      <c r="AFD28" s="80"/>
      <c r="AFE28" s="80"/>
      <c r="AFF28" s="80"/>
      <c r="AFG28" s="80"/>
      <c r="AFH28" s="80"/>
      <c r="AFI28" s="80"/>
      <c r="AFJ28" s="80"/>
      <c r="AFK28" s="80"/>
      <c r="AFL28" s="80"/>
      <c r="AFM28" s="80"/>
      <c r="AFN28" s="80"/>
      <c r="AFO28" s="80"/>
      <c r="AFP28" s="80"/>
      <c r="AFQ28" s="80"/>
      <c r="AFR28" s="80"/>
      <c r="AFS28" s="80"/>
      <c r="AFT28" s="80"/>
      <c r="AFU28" s="80"/>
      <c r="AFV28" s="80"/>
      <c r="AFW28" s="80"/>
      <c r="AFX28" s="80"/>
      <c r="AFY28" s="80"/>
      <c r="AFZ28" s="80"/>
      <c r="AGA28" s="80"/>
      <c r="AGB28" s="80"/>
    </row>
    <row r="29" spans="1:860" s="90" customFormat="1" ht="27.6">
      <c r="A29" s="91" t="s">
        <v>121</v>
      </c>
      <c r="B29" s="92" t="s">
        <v>122</v>
      </c>
      <c r="C29" s="72">
        <f t="shared" si="0"/>
        <v>0</v>
      </c>
      <c r="D29" s="93"/>
      <c r="E29" s="89"/>
      <c r="F29" s="124"/>
      <c r="G29" s="127"/>
      <c r="H29" s="74">
        <f t="shared" si="1"/>
        <v>0</v>
      </c>
      <c r="I29" s="89"/>
      <c r="J29" s="89"/>
      <c r="K29" s="89"/>
      <c r="L29" s="74">
        <f t="shared" ref="L29:L32" si="12">M29+N29</f>
        <v>0</v>
      </c>
      <c r="M29" s="89"/>
      <c r="N29" s="89"/>
      <c r="O29" s="74"/>
      <c r="P29" s="89"/>
      <c r="Q29" s="89"/>
      <c r="R29" s="74"/>
      <c r="S29" s="72">
        <f t="shared" si="2"/>
        <v>0</v>
      </c>
      <c r="T29" s="146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  <c r="IU29" s="80"/>
      <c r="IV29" s="80"/>
      <c r="IW29" s="80"/>
      <c r="IX29" s="80"/>
      <c r="IY29" s="80"/>
      <c r="IZ29" s="80"/>
      <c r="JA29" s="80"/>
      <c r="JB29" s="80"/>
      <c r="JC29" s="80"/>
      <c r="JD29" s="80"/>
      <c r="JE29" s="80"/>
      <c r="JF29" s="80"/>
      <c r="JG29" s="80"/>
      <c r="JH29" s="80"/>
      <c r="JI29" s="80"/>
      <c r="JJ29" s="80"/>
      <c r="JK29" s="80"/>
      <c r="JL29" s="80"/>
      <c r="JM29" s="80"/>
      <c r="JN29" s="80"/>
      <c r="JO29" s="80"/>
      <c r="JP29" s="80"/>
      <c r="JQ29" s="80"/>
      <c r="JR29" s="80"/>
      <c r="JS29" s="80"/>
      <c r="JT29" s="80"/>
      <c r="JU29" s="80"/>
      <c r="JV29" s="80"/>
      <c r="JW29" s="80"/>
      <c r="JX29" s="80"/>
      <c r="JY29" s="80"/>
      <c r="JZ29" s="80"/>
      <c r="KA29" s="80"/>
      <c r="KB29" s="80"/>
      <c r="KC29" s="80"/>
      <c r="KD29" s="80"/>
      <c r="KE29" s="80"/>
      <c r="KF29" s="80"/>
      <c r="KG29" s="80"/>
      <c r="KH29" s="80"/>
      <c r="KI29" s="80"/>
      <c r="KJ29" s="80"/>
      <c r="KK29" s="80"/>
      <c r="KL29" s="80"/>
      <c r="KM29" s="80"/>
      <c r="KN29" s="80"/>
      <c r="KO29" s="80"/>
      <c r="KP29" s="80"/>
      <c r="KQ29" s="80"/>
      <c r="KR29" s="80"/>
      <c r="KS29" s="80"/>
      <c r="KT29" s="80"/>
      <c r="KU29" s="80"/>
      <c r="KV29" s="80"/>
      <c r="KW29" s="80"/>
      <c r="KX29" s="80"/>
      <c r="KY29" s="80"/>
      <c r="KZ29" s="80"/>
      <c r="LA29" s="80"/>
      <c r="LB29" s="80"/>
      <c r="LC29" s="80"/>
      <c r="LD29" s="80"/>
      <c r="LE29" s="80"/>
      <c r="LF29" s="80"/>
      <c r="LG29" s="80"/>
      <c r="LH29" s="80"/>
      <c r="LI29" s="80"/>
      <c r="LJ29" s="80"/>
      <c r="LK29" s="80"/>
      <c r="LL29" s="80"/>
      <c r="LM29" s="80"/>
      <c r="LN29" s="80"/>
      <c r="LO29" s="80"/>
      <c r="LP29" s="80"/>
      <c r="LQ29" s="80"/>
      <c r="LR29" s="80"/>
      <c r="LS29" s="80"/>
      <c r="LT29" s="80"/>
      <c r="LU29" s="80"/>
      <c r="LV29" s="80"/>
      <c r="LW29" s="80"/>
      <c r="LX29" s="80"/>
      <c r="LY29" s="80"/>
      <c r="LZ29" s="80"/>
      <c r="MA29" s="80"/>
      <c r="MB29" s="80"/>
      <c r="MC29" s="80"/>
      <c r="MD29" s="80"/>
      <c r="ME29" s="80"/>
      <c r="MF29" s="80"/>
      <c r="MG29" s="80"/>
      <c r="MH29" s="80"/>
      <c r="MI29" s="80"/>
      <c r="MJ29" s="80"/>
      <c r="MK29" s="80"/>
      <c r="ML29" s="80"/>
      <c r="MM29" s="80"/>
      <c r="MN29" s="80"/>
      <c r="MO29" s="80"/>
      <c r="MP29" s="80"/>
      <c r="MQ29" s="80"/>
      <c r="MR29" s="80"/>
      <c r="MS29" s="80"/>
      <c r="MT29" s="80"/>
      <c r="MU29" s="80"/>
      <c r="MV29" s="80"/>
      <c r="MW29" s="80"/>
      <c r="MX29" s="80"/>
      <c r="MY29" s="80"/>
      <c r="MZ29" s="80"/>
      <c r="NA29" s="80"/>
      <c r="NB29" s="80"/>
      <c r="NC29" s="80"/>
      <c r="ND29" s="80"/>
      <c r="NE29" s="80"/>
      <c r="NF29" s="80"/>
      <c r="NG29" s="80"/>
      <c r="NH29" s="80"/>
      <c r="NI29" s="80"/>
      <c r="NJ29" s="80"/>
      <c r="NK29" s="80"/>
      <c r="NL29" s="80"/>
      <c r="NM29" s="80"/>
      <c r="NN29" s="80"/>
      <c r="NO29" s="80"/>
      <c r="NP29" s="80"/>
      <c r="NQ29" s="80"/>
      <c r="NR29" s="80"/>
      <c r="NS29" s="80"/>
      <c r="NT29" s="80"/>
      <c r="NU29" s="80"/>
      <c r="NV29" s="80"/>
      <c r="NW29" s="80"/>
      <c r="NX29" s="80"/>
      <c r="NY29" s="80"/>
      <c r="NZ29" s="80"/>
      <c r="OA29" s="80"/>
      <c r="OB29" s="80"/>
      <c r="OC29" s="80"/>
      <c r="OD29" s="80"/>
      <c r="OE29" s="80"/>
      <c r="OF29" s="80"/>
      <c r="OG29" s="80"/>
      <c r="OH29" s="80"/>
      <c r="OI29" s="80"/>
      <c r="OJ29" s="80"/>
      <c r="OK29" s="80"/>
      <c r="OL29" s="80"/>
      <c r="OM29" s="80"/>
      <c r="ON29" s="80"/>
      <c r="OO29" s="80"/>
      <c r="OP29" s="80"/>
      <c r="OQ29" s="80"/>
      <c r="OR29" s="80"/>
      <c r="OS29" s="80"/>
      <c r="OT29" s="80"/>
      <c r="OU29" s="80"/>
      <c r="OV29" s="80"/>
      <c r="OW29" s="80"/>
      <c r="OX29" s="80"/>
      <c r="OY29" s="80"/>
      <c r="OZ29" s="80"/>
      <c r="PA29" s="80"/>
      <c r="PB29" s="80"/>
      <c r="PC29" s="80"/>
      <c r="PD29" s="80"/>
      <c r="PE29" s="80"/>
      <c r="PF29" s="80"/>
      <c r="PG29" s="80"/>
      <c r="PH29" s="80"/>
      <c r="PI29" s="80"/>
      <c r="PJ29" s="80"/>
      <c r="PK29" s="80"/>
      <c r="PL29" s="80"/>
      <c r="PM29" s="80"/>
      <c r="PN29" s="80"/>
      <c r="PO29" s="80"/>
      <c r="PP29" s="80"/>
      <c r="PQ29" s="80"/>
      <c r="PR29" s="80"/>
      <c r="PS29" s="80"/>
      <c r="PT29" s="80"/>
      <c r="PU29" s="80"/>
      <c r="PV29" s="80"/>
      <c r="PW29" s="80"/>
      <c r="PX29" s="80"/>
      <c r="PY29" s="80"/>
      <c r="PZ29" s="80"/>
      <c r="QA29" s="80"/>
      <c r="QB29" s="80"/>
      <c r="QC29" s="80"/>
      <c r="QD29" s="80"/>
      <c r="QE29" s="80"/>
      <c r="QF29" s="80"/>
      <c r="QG29" s="80"/>
      <c r="QH29" s="80"/>
      <c r="QI29" s="80"/>
      <c r="QJ29" s="80"/>
      <c r="QK29" s="80"/>
      <c r="QL29" s="80"/>
      <c r="QM29" s="80"/>
      <c r="QN29" s="80"/>
      <c r="QO29" s="80"/>
      <c r="QP29" s="80"/>
      <c r="QQ29" s="80"/>
      <c r="QR29" s="80"/>
      <c r="QS29" s="80"/>
      <c r="QT29" s="80"/>
      <c r="QU29" s="80"/>
      <c r="QV29" s="80"/>
      <c r="QW29" s="80"/>
      <c r="QX29" s="80"/>
      <c r="QY29" s="80"/>
      <c r="QZ29" s="80"/>
      <c r="RA29" s="80"/>
      <c r="RB29" s="80"/>
      <c r="RC29" s="80"/>
      <c r="RD29" s="80"/>
      <c r="RE29" s="80"/>
      <c r="RF29" s="80"/>
      <c r="RG29" s="80"/>
      <c r="RH29" s="80"/>
      <c r="RI29" s="80"/>
      <c r="RJ29" s="80"/>
      <c r="RK29" s="80"/>
      <c r="RL29" s="80"/>
      <c r="RM29" s="80"/>
      <c r="RN29" s="80"/>
      <c r="RO29" s="80"/>
      <c r="RP29" s="80"/>
      <c r="RQ29" s="80"/>
      <c r="RR29" s="80"/>
      <c r="RS29" s="80"/>
      <c r="RT29" s="80"/>
      <c r="RU29" s="80"/>
      <c r="RV29" s="80"/>
      <c r="RW29" s="80"/>
      <c r="RX29" s="80"/>
      <c r="RY29" s="80"/>
      <c r="RZ29" s="80"/>
      <c r="SA29" s="80"/>
      <c r="SB29" s="80"/>
      <c r="SC29" s="80"/>
      <c r="SD29" s="80"/>
      <c r="SE29" s="80"/>
      <c r="SF29" s="80"/>
      <c r="SG29" s="80"/>
      <c r="SH29" s="80"/>
      <c r="SI29" s="80"/>
      <c r="SJ29" s="80"/>
      <c r="SK29" s="80"/>
      <c r="SL29" s="80"/>
      <c r="SM29" s="80"/>
      <c r="SN29" s="80"/>
      <c r="SO29" s="80"/>
      <c r="SP29" s="80"/>
      <c r="SQ29" s="80"/>
      <c r="SR29" s="80"/>
      <c r="SS29" s="80"/>
      <c r="ST29" s="80"/>
      <c r="SU29" s="80"/>
      <c r="SV29" s="80"/>
      <c r="SW29" s="80"/>
      <c r="SX29" s="80"/>
      <c r="SY29" s="80"/>
      <c r="SZ29" s="80"/>
      <c r="TA29" s="80"/>
      <c r="TB29" s="80"/>
      <c r="TC29" s="80"/>
      <c r="TD29" s="80"/>
      <c r="TE29" s="80"/>
      <c r="TF29" s="80"/>
      <c r="TG29" s="80"/>
      <c r="TH29" s="80"/>
      <c r="TI29" s="80"/>
      <c r="TJ29" s="80"/>
      <c r="TK29" s="80"/>
      <c r="TL29" s="80"/>
      <c r="TM29" s="80"/>
      <c r="TN29" s="80"/>
      <c r="TO29" s="80"/>
      <c r="TP29" s="80"/>
      <c r="TQ29" s="80"/>
      <c r="TR29" s="80"/>
      <c r="TS29" s="80"/>
      <c r="TT29" s="80"/>
      <c r="TU29" s="80"/>
      <c r="TV29" s="80"/>
      <c r="TW29" s="80"/>
      <c r="TX29" s="80"/>
      <c r="TY29" s="80"/>
      <c r="TZ29" s="80"/>
      <c r="UA29" s="80"/>
      <c r="UB29" s="80"/>
      <c r="UC29" s="80"/>
      <c r="UD29" s="80"/>
      <c r="UE29" s="80"/>
      <c r="UF29" s="80"/>
      <c r="UG29" s="80"/>
      <c r="UH29" s="80"/>
      <c r="UI29" s="80"/>
      <c r="UJ29" s="80"/>
      <c r="UK29" s="80"/>
      <c r="UL29" s="80"/>
      <c r="UM29" s="80"/>
      <c r="UN29" s="80"/>
      <c r="UO29" s="80"/>
      <c r="UP29" s="80"/>
      <c r="UQ29" s="80"/>
      <c r="UR29" s="80"/>
      <c r="US29" s="80"/>
      <c r="UT29" s="80"/>
      <c r="UU29" s="80"/>
      <c r="UV29" s="80"/>
      <c r="UW29" s="80"/>
      <c r="UX29" s="80"/>
      <c r="UY29" s="80"/>
      <c r="UZ29" s="80"/>
      <c r="VA29" s="80"/>
      <c r="VB29" s="80"/>
      <c r="VC29" s="80"/>
      <c r="VD29" s="80"/>
      <c r="VE29" s="80"/>
      <c r="VF29" s="80"/>
      <c r="VG29" s="80"/>
      <c r="VH29" s="80"/>
      <c r="VI29" s="80"/>
      <c r="VJ29" s="80"/>
      <c r="VK29" s="80"/>
      <c r="VL29" s="80"/>
      <c r="VM29" s="80"/>
      <c r="VN29" s="80"/>
      <c r="VO29" s="80"/>
      <c r="VP29" s="80"/>
      <c r="VQ29" s="80"/>
      <c r="VR29" s="80"/>
      <c r="VS29" s="80"/>
      <c r="VT29" s="80"/>
      <c r="VU29" s="80"/>
      <c r="VV29" s="80"/>
      <c r="VW29" s="80"/>
      <c r="VX29" s="80"/>
      <c r="VY29" s="80"/>
      <c r="VZ29" s="80"/>
      <c r="WA29" s="80"/>
      <c r="WB29" s="80"/>
      <c r="WC29" s="80"/>
      <c r="WD29" s="80"/>
      <c r="WE29" s="80"/>
      <c r="WF29" s="80"/>
      <c r="WG29" s="80"/>
      <c r="WH29" s="80"/>
      <c r="WI29" s="80"/>
      <c r="WJ29" s="80"/>
      <c r="WK29" s="80"/>
      <c r="WL29" s="80"/>
      <c r="WM29" s="80"/>
      <c r="WN29" s="80"/>
      <c r="WO29" s="80"/>
      <c r="WP29" s="80"/>
      <c r="WQ29" s="80"/>
      <c r="WR29" s="80"/>
      <c r="WS29" s="80"/>
      <c r="WT29" s="80"/>
      <c r="WU29" s="80"/>
      <c r="WV29" s="80"/>
      <c r="WW29" s="80"/>
      <c r="WX29" s="80"/>
      <c r="WY29" s="80"/>
      <c r="WZ29" s="80"/>
      <c r="XA29" s="80"/>
      <c r="XB29" s="80"/>
      <c r="XC29" s="80"/>
      <c r="XD29" s="80"/>
      <c r="XE29" s="80"/>
      <c r="XF29" s="80"/>
      <c r="XG29" s="80"/>
      <c r="XH29" s="80"/>
      <c r="XI29" s="80"/>
      <c r="XJ29" s="80"/>
      <c r="XK29" s="80"/>
      <c r="XL29" s="80"/>
      <c r="XM29" s="80"/>
      <c r="XN29" s="80"/>
      <c r="XO29" s="80"/>
      <c r="XP29" s="80"/>
      <c r="XQ29" s="80"/>
      <c r="XR29" s="80"/>
      <c r="XS29" s="80"/>
      <c r="XT29" s="80"/>
      <c r="XU29" s="80"/>
      <c r="XV29" s="80"/>
      <c r="XW29" s="80"/>
      <c r="XX29" s="80"/>
      <c r="XY29" s="80"/>
      <c r="XZ29" s="80"/>
      <c r="YA29" s="80"/>
      <c r="YB29" s="80"/>
      <c r="YC29" s="80"/>
      <c r="YD29" s="80"/>
      <c r="YE29" s="80"/>
      <c r="YF29" s="80"/>
      <c r="YG29" s="80"/>
      <c r="YH29" s="80"/>
      <c r="YI29" s="80"/>
      <c r="YJ29" s="80"/>
      <c r="YK29" s="80"/>
      <c r="YL29" s="80"/>
      <c r="YM29" s="80"/>
      <c r="YN29" s="80"/>
      <c r="YO29" s="80"/>
      <c r="YP29" s="80"/>
      <c r="YQ29" s="80"/>
      <c r="YR29" s="80"/>
      <c r="YS29" s="80"/>
      <c r="YT29" s="80"/>
      <c r="YU29" s="80"/>
      <c r="YV29" s="80"/>
      <c r="YW29" s="80"/>
      <c r="YX29" s="80"/>
      <c r="YY29" s="80"/>
      <c r="YZ29" s="80"/>
      <c r="ZA29" s="80"/>
      <c r="ZB29" s="80"/>
      <c r="ZC29" s="80"/>
      <c r="ZD29" s="80"/>
      <c r="ZE29" s="80"/>
      <c r="ZF29" s="80"/>
      <c r="ZG29" s="80"/>
      <c r="ZH29" s="80"/>
      <c r="ZI29" s="80"/>
      <c r="ZJ29" s="80"/>
      <c r="ZK29" s="80"/>
      <c r="ZL29" s="80"/>
      <c r="ZM29" s="80"/>
      <c r="ZN29" s="80"/>
      <c r="ZO29" s="80"/>
      <c r="ZP29" s="80"/>
      <c r="ZQ29" s="80"/>
      <c r="ZR29" s="80"/>
      <c r="ZS29" s="80"/>
      <c r="ZT29" s="80"/>
      <c r="ZU29" s="80"/>
      <c r="ZV29" s="80"/>
      <c r="ZW29" s="80"/>
      <c r="ZX29" s="80"/>
      <c r="ZY29" s="80"/>
      <c r="ZZ29" s="80"/>
      <c r="AAA29" s="80"/>
      <c r="AAB29" s="80"/>
      <c r="AAC29" s="80"/>
      <c r="AAD29" s="80"/>
      <c r="AAE29" s="80"/>
      <c r="AAF29" s="80"/>
      <c r="AAG29" s="80"/>
      <c r="AAH29" s="80"/>
      <c r="AAI29" s="80"/>
      <c r="AAJ29" s="80"/>
      <c r="AAK29" s="80"/>
      <c r="AAL29" s="80"/>
      <c r="AAM29" s="80"/>
      <c r="AAN29" s="80"/>
      <c r="AAO29" s="80"/>
      <c r="AAP29" s="80"/>
      <c r="AAQ29" s="80"/>
      <c r="AAR29" s="80"/>
      <c r="AAS29" s="80"/>
      <c r="AAT29" s="80"/>
      <c r="AAU29" s="80"/>
      <c r="AAV29" s="80"/>
      <c r="AAW29" s="80"/>
      <c r="AAX29" s="80"/>
      <c r="AAY29" s="80"/>
      <c r="AAZ29" s="80"/>
      <c r="ABA29" s="80"/>
      <c r="ABB29" s="80"/>
      <c r="ABC29" s="80"/>
      <c r="ABD29" s="80"/>
      <c r="ABE29" s="80"/>
      <c r="ABF29" s="80"/>
      <c r="ABG29" s="80"/>
      <c r="ABH29" s="80"/>
      <c r="ABI29" s="80"/>
      <c r="ABJ29" s="80"/>
      <c r="ABK29" s="80"/>
      <c r="ABL29" s="80"/>
      <c r="ABM29" s="80"/>
      <c r="ABN29" s="80"/>
      <c r="ABO29" s="80"/>
      <c r="ABP29" s="80"/>
      <c r="ABQ29" s="80"/>
      <c r="ABR29" s="80"/>
      <c r="ABS29" s="80"/>
      <c r="ABT29" s="80"/>
      <c r="ABU29" s="80"/>
      <c r="ABV29" s="80"/>
      <c r="ABW29" s="80"/>
      <c r="ABX29" s="80"/>
      <c r="ABY29" s="80"/>
      <c r="ABZ29" s="80"/>
      <c r="ACA29" s="80"/>
      <c r="ACB29" s="80"/>
      <c r="ACC29" s="80"/>
      <c r="ACD29" s="80"/>
      <c r="ACE29" s="80"/>
      <c r="ACF29" s="80"/>
      <c r="ACG29" s="80"/>
      <c r="ACH29" s="80"/>
      <c r="ACI29" s="80"/>
      <c r="ACJ29" s="80"/>
      <c r="ACK29" s="80"/>
      <c r="ACL29" s="80"/>
      <c r="ACM29" s="80"/>
      <c r="ACN29" s="80"/>
      <c r="ACO29" s="80"/>
      <c r="ACP29" s="80"/>
      <c r="ACQ29" s="80"/>
      <c r="ACR29" s="80"/>
      <c r="ACS29" s="80"/>
      <c r="ACT29" s="80"/>
      <c r="ACU29" s="80"/>
      <c r="ACV29" s="80"/>
      <c r="ACW29" s="80"/>
      <c r="ACX29" s="80"/>
      <c r="ACY29" s="80"/>
      <c r="ACZ29" s="80"/>
      <c r="ADA29" s="80"/>
      <c r="ADB29" s="80"/>
      <c r="ADC29" s="80"/>
      <c r="ADD29" s="80"/>
      <c r="ADE29" s="80"/>
      <c r="ADF29" s="80"/>
      <c r="ADG29" s="80"/>
      <c r="ADH29" s="80"/>
      <c r="ADI29" s="80"/>
      <c r="ADJ29" s="80"/>
      <c r="ADK29" s="80"/>
      <c r="ADL29" s="80"/>
      <c r="ADM29" s="80"/>
      <c r="ADN29" s="80"/>
      <c r="ADO29" s="80"/>
      <c r="ADP29" s="80"/>
      <c r="ADQ29" s="80"/>
      <c r="ADR29" s="80"/>
      <c r="ADS29" s="80"/>
      <c r="ADT29" s="80"/>
      <c r="ADU29" s="80"/>
      <c r="ADV29" s="80"/>
      <c r="ADW29" s="80"/>
      <c r="ADX29" s="80"/>
      <c r="ADY29" s="80"/>
      <c r="ADZ29" s="80"/>
      <c r="AEA29" s="80"/>
      <c r="AEB29" s="80"/>
      <c r="AEC29" s="80"/>
      <c r="AED29" s="80"/>
      <c r="AEE29" s="80"/>
      <c r="AEF29" s="80"/>
      <c r="AEG29" s="80"/>
      <c r="AEH29" s="80"/>
      <c r="AEI29" s="80"/>
      <c r="AEJ29" s="80"/>
      <c r="AEK29" s="80"/>
      <c r="AEL29" s="80"/>
      <c r="AEM29" s="80"/>
      <c r="AEN29" s="80"/>
      <c r="AEO29" s="80"/>
      <c r="AEP29" s="80"/>
      <c r="AEQ29" s="80"/>
      <c r="AER29" s="80"/>
      <c r="AES29" s="80"/>
      <c r="AET29" s="80"/>
      <c r="AEU29" s="80"/>
      <c r="AEV29" s="80"/>
      <c r="AEW29" s="80"/>
      <c r="AEX29" s="80"/>
      <c r="AEY29" s="80"/>
      <c r="AEZ29" s="80"/>
      <c r="AFA29" s="80"/>
      <c r="AFB29" s="80"/>
      <c r="AFC29" s="80"/>
      <c r="AFD29" s="80"/>
      <c r="AFE29" s="80"/>
      <c r="AFF29" s="80"/>
      <c r="AFG29" s="80"/>
      <c r="AFH29" s="80"/>
      <c r="AFI29" s="80"/>
      <c r="AFJ29" s="80"/>
      <c r="AFK29" s="80"/>
      <c r="AFL29" s="80"/>
      <c r="AFM29" s="80"/>
      <c r="AFN29" s="80"/>
      <c r="AFO29" s="80"/>
      <c r="AFP29" s="80"/>
      <c r="AFQ29" s="80"/>
      <c r="AFR29" s="80"/>
      <c r="AFS29" s="80"/>
      <c r="AFT29" s="80"/>
      <c r="AFU29" s="80"/>
      <c r="AFV29" s="80"/>
      <c r="AFW29" s="80"/>
      <c r="AFX29" s="80"/>
      <c r="AFY29" s="80"/>
      <c r="AFZ29" s="80"/>
      <c r="AGA29" s="80"/>
      <c r="AGB29" s="80"/>
    </row>
    <row r="30" spans="1:860" s="90" customFormat="1" ht="27.6">
      <c r="A30" s="91" t="s">
        <v>123</v>
      </c>
      <c r="B30" s="92" t="s">
        <v>124</v>
      </c>
      <c r="C30" s="72">
        <f t="shared" si="0"/>
        <v>0</v>
      </c>
      <c r="D30" s="93"/>
      <c r="E30" s="89"/>
      <c r="F30" s="124"/>
      <c r="G30" s="127"/>
      <c r="H30" s="74">
        <f t="shared" si="1"/>
        <v>0</v>
      </c>
      <c r="I30" s="89"/>
      <c r="J30" s="89"/>
      <c r="K30" s="89"/>
      <c r="L30" s="74">
        <f t="shared" si="12"/>
        <v>0</v>
      </c>
      <c r="M30" s="89"/>
      <c r="N30" s="89"/>
      <c r="O30" s="74"/>
      <c r="P30" s="89"/>
      <c r="Q30" s="89"/>
      <c r="R30" s="74"/>
      <c r="S30" s="72">
        <f t="shared" si="2"/>
        <v>0</v>
      </c>
      <c r="T30" s="146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  <c r="IU30" s="80"/>
      <c r="IV30" s="80"/>
      <c r="IW30" s="80"/>
      <c r="IX30" s="80"/>
      <c r="IY30" s="80"/>
      <c r="IZ30" s="80"/>
      <c r="JA30" s="80"/>
      <c r="JB30" s="80"/>
      <c r="JC30" s="80"/>
      <c r="JD30" s="80"/>
      <c r="JE30" s="80"/>
      <c r="JF30" s="80"/>
      <c r="JG30" s="80"/>
      <c r="JH30" s="80"/>
      <c r="JI30" s="80"/>
      <c r="JJ30" s="80"/>
      <c r="JK30" s="80"/>
      <c r="JL30" s="80"/>
      <c r="JM30" s="80"/>
      <c r="JN30" s="80"/>
      <c r="JO30" s="80"/>
      <c r="JP30" s="80"/>
      <c r="JQ30" s="80"/>
      <c r="JR30" s="80"/>
      <c r="JS30" s="80"/>
      <c r="JT30" s="80"/>
      <c r="JU30" s="80"/>
      <c r="JV30" s="80"/>
      <c r="JW30" s="80"/>
      <c r="JX30" s="80"/>
      <c r="JY30" s="80"/>
      <c r="JZ30" s="80"/>
      <c r="KA30" s="80"/>
      <c r="KB30" s="80"/>
      <c r="KC30" s="80"/>
      <c r="KD30" s="80"/>
      <c r="KE30" s="80"/>
      <c r="KF30" s="80"/>
      <c r="KG30" s="80"/>
      <c r="KH30" s="80"/>
      <c r="KI30" s="80"/>
      <c r="KJ30" s="80"/>
      <c r="KK30" s="80"/>
      <c r="KL30" s="80"/>
      <c r="KM30" s="80"/>
      <c r="KN30" s="80"/>
      <c r="KO30" s="80"/>
      <c r="KP30" s="80"/>
      <c r="KQ30" s="80"/>
      <c r="KR30" s="80"/>
      <c r="KS30" s="80"/>
      <c r="KT30" s="80"/>
      <c r="KU30" s="80"/>
      <c r="KV30" s="80"/>
      <c r="KW30" s="80"/>
      <c r="KX30" s="80"/>
      <c r="KY30" s="80"/>
      <c r="KZ30" s="80"/>
      <c r="LA30" s="80"/>
      <c r="LB30" s="80"/>
      <c r="LC30" s="80"/>
      <c r="LD30" s="80"/>
      <c r="LE30" s="80"/>
      <c r="LF30" s="80"/>
      <c r="LG30" s="80"/>
      <c r="LH30" s="80"/>
      <c r="LI30" s="80"/>
      <c r="LJ30" s="80"/>
      <c r="LK30" s="80"/>
      <c r="LL30" s="80"/>
      <c r="LM30" s="80"/>
      <c r="LN30" s="80"/>
      <c r="LO30" s="80"/>
      <c r="LP30" s="80"/>
      <c r="LQ30" s="80"/>
      <c r="LR30" s="80"/>
      <c r="LS30" s="80"/>
      <c r="LT30" s="80"/>
      <c r="LU30" s="80"/>
      <c r="LV30" s="80"/>
      <c r="LW30" s="80"/>
      <c r="LX30" s="80"/>
      <c r="LY30" s="80"/>
      <c r="LZ30" s="80"/>
      <c r="MA30" s="80"/>
      <c r="MB30" s="80"/>
      <c r="MC30" s="80"/>
      <c r="MD30" s="80"/>
      <c r="ME30" s="80"/>
      <c r="MF30" s="80"/>
      <c r="MG30" s="80"/>
      <c r="MH30" s="80"/>
      <c r="MI30" s="80"/>
      <c r="MJ30" s="80"/>
      <c r="MK30" s="80"/>
      <c r="ML30" s="80"/>
      <c r="MM30" s="80"/>
      <c r="MN30" s="80"/>
      <c r="MO30" s="80"/>
      <c r="MP30" s="80"/>
      <c r="MQ30" s="80"/>
      <c r="MR30" s="80"/>
      <c r="MS30" s="80"/>
      <c r="MT30" s="80"/>
      <c r="MU30" s="80"/>
      <c r="MV30" s="80"/>
      <c r="MW30" s="80"/>
      <c r="MX30" s="80"/>
      <c r="MY30" s="80"/>
      <c r="MZ30" s="80"/>
      <c r="NA30" s="80"/>
      <c r="NB30" s="80"/>
      <c r="NC30" s="80"/>
      <c r="ND30" s="80"/>
      <c r="NE30" s="80"/>
      <c r="NF30" s="80"/>
      <c r="NG30" s="80"/>
      <c r="NH30" s="80"/>
      <c r="NI30" s="80"/>
      <c r="NJ30" s="80"/>
      <c r="NK30" s="80"/>
      <c r="NL30" s="80"/>
      <c r="NM30" s="80"/>
      <c r="NN30" s="80"/>
      <c r="NO30" s="80"/>
      <c r="NP30" s="80"/>
      <c r="NQ30" s="80"/>
      <c r="NR30" s="80"/>
      <c r="NS30" s="80"/>
      <c r="NT30" s="80"/>
      <c r="NU30" s="80"/>
      <c r="NV30" s="80"/>
      <c r="NW30" s="80"/>
      <c r="NX30" s="80"/>
      <c r="NY30" s="80"/>
      <c r="NZ30" s="80"/>
      <c r="OA30" s="80"/>
      <c r="OB30" s="80"/>
      <c r="OC30" s="80"/>
      <c r="OD30" s="80"/>
      <c r="OE30" s="80"/>
      <c r="OF30" s="80"/>
      <c r="OG30" s="80"/>
      <c r="OH30" s="80"/>
      <c r="OI30" s="80"/>
      <c r="OJ30" s="80"/>
      <c r="OK30" s="80"/>
      <c r="OL30" s="80"/>
      <c r="OM30" s="80"/>
      <c r="ON30" s="80"/>
      <c r="OO30" s="80"/>
      <c r="OP30" s="80"/>
      <c r="OQ30" s="80"/>
      <c r="OR30" s="80"/>
      <c r="OS30" s="80"/>
      <c r="OT30" s="80"/>
      <c r="OU30" s="80"/>
      <c r="OV30" s="80"/>
      <c r="OW30" s="80"/>
      <c r="OX30" s="80"/>
      <c r="OY30" s="80"/>
      <c r="OZ30" s="80"/>
      <c r="PA30" s="80"/>
      <c r="PB30" s="80"/>
      <c r="PC30" s="80"/>
      <c r="PD30" s="80"/>
      <c r="PE30" s="80"/>
      <c r="PF30" s="80"/>
      <c r="PG30" s="80"/>
      <c r="PH30" s="80"/>
      <c r="PI30" s="80"/>
      <c r="PJ30" s="80"/>
      <c r="PK30" s="80"/>
      <c r="PL30" s="80"/>
      <c r="PM30" s="80"/>
      <c r="PN30" s="80"/>
      <c r="PO30" s="80"/>
      <c r="PP30" s="80"/>
      <c r="PQ30" s="80"/>
      <c r="PR30" s="80"/>
      <c r="PS30" s="80"/>
      <c r="PT30" s="80"/>
      <c r="PU30" s="80"/>
      <c r="PV30" s="80"/>
      <c r="PW30" s="80"/>
      <c r="PX30" s="80"/>
      <c r="PY30" s="80"/>
      <c r="PZ30" s="80"/>
      <c r="QA30" s="80"/>
      <c r="QB30" s="80"/>
      <c r="QC30" s="80"/>
      <c r="QD30" s="80"/>
      <c r="QE30" s="80"/>
      <c r="QF30" s="80"/>
      <c r="QG30" s="80"/>
      <c r="QH30" s="80"/>
      <c r="QI30" s="80"/>
      <c r="QJ30" s="80"/>
      <c r="QK30" s="80"/>
      <c r="QL30" s="80"/>
      <c r="QM30" s="80"/>
      <c r="QN30" s="80"/>
      <c r="QO30" s="80"/>
      <c r="QP30" s="80"/>
      <c r="QQ30" s="80"/>
      <c r="QR30" s="80"/>
      <c r="QS30" s="80"/>
      <c r="QT30" s="80"/>
      <c r="QU30" s="80"/>
      <c r="QV30" s="80"/>
      <c r="QW30" s="80"/>
      <c r="QX30" s="80"/>
      <c r="QY30" s="80"/>
      <c r="QZ30" s="80"/>
      <c r="RA30" s="80"/>
      <c r="RB30" s="80"/>
      <c r="RC30" s="80"/>
      <c r="RD30" s="80"/>
      <c r="RE30" s="80"/>
      <c r="RF30" s="80"/>
      <c r="RG30" s="80"/>
      <c r="RH30" s="80"/>
      <c r="RI30" s="80"/>
      <c r="RJ30" s="80"/>
      <c r="RK30" s="80"/>
      <c r="RL30" s="80"/>
      <c r="RM30" s="80"/>
      <c r="RN30" s="80"/>
      <c r="RO30" s="80"/>
      <c r="RP30" s="80"/>
      <c r="RQ30" s="80"/>
      <c r="RR30" s="80"/>
      <c r="RS30" s="80"/>
      <c r="RT30" s="80"/>
      <c r="RU30" s="80"/>
      <c r="RV30" s="80"/>
      <c r="RW30" s="80"/>
      <c r="RX30" s="80"/>
      <c r="RY30" s="80"/>
      <c r="RZ30" s="80"/>
      <c r="SA30" s="80"/>
      <c r="SB30" s="80"/>
      <c r="SC30" s="80"/>
      <c r="SD30" s="80"/>
      <c r="SE30" s="80"/>
      <c r="SF30" s="80"/>
      <c r="SG30" s="80"/>
      <c r="SH30" s="80"/>
      <c r="SI30" s="80"/>
      <c r="SJ30" s="80"/>
      <c r="SK30" s="80"/>
      <c r="SL30" s="80"/>
      <c r="SM30" s="80"/>
      <c r="SN30" s="80"/>
      <c r="SO30" s="80"/>
      <c r="SP30" s="80"/>
      <c r="SQ30" s="80"/>
      <c r="SR30" s="80"/>
      <c r="SS30" s="80"/>
      <c r="ST30" s="80"/>
      <c r="SU30" s="80"/>
      <c r="SV30" s="80"/>
      <c r="SW30" s="80"/>
      <c r="SX30" s="80"/>
      <c r="SY30" s="80"/>
      <c r="SZ30" s="80"/>
      <c r="TA30" s="80"/>
      <c r="TB30" s="80"/>
      <c r="TC30" s="80"/>
      <c r="TD30" s="80"/>
      <c r="TE30" s="80"/>
      <c r="TF30" s="80"/>
      <c r="TG30" s="80"/>
      <c r="TH30" s="80"/>
      <c r="TI30" s="80"/>
      <c r="TJ30" s="80"/>
      <c r="TK30" s="80"/>
      <c r="TL30" s="80"/>
      <c r="TM30" s="80"/>
      <c r="TN30" s="80"/>
      <c r="TO30" s="80"/>
      <c r="TP30" s="80"/>
      <c r="TQ30" s="80"/>
      <c r="TR30" s="80"/>
      <c r="TS30" s="80"/>
      <c r="TT30" s="80"/>
      <c r="TU30" s="80"/>
      <c r="TV30" s="80"/>
      <c r="TW30" s="80"/>
      <c r="TX30" s="80"/>
      <c r="TY30" s="80"/>
      <c r="TZ30" s="80"/>
      <c r="UA30" s="80"/>
      <c r="UB30" s="80"/>
      <c r="UC30" s="80"/>
      <c r="UD30" s="80"/>
      <c r="UE30" s="80"/>
      <c r="UF30" s="80"/>
      <c r="UG30" s="80"/>
      <c r="UH30" s="80"/>
      <c r="UI30" s="80"/>
      <c r="UJ30" s="80"/>
      <c r="UK30" s="80"/>
      <c r="UL30" s="80"/>
      <c r="UM30" s="80"/>
      <c r="UN30" s="80"/>
      <c r="UO30" s="80"/>
      <c r="UP30" s="80"/>
      <c r="UQ30" s="80"/>
      <c r="UR30" s="80"/>
      <c r="US30" s="80"/>
      <c r="UT30" s="80"/>
      <c r="UU30" s="80"/>
      <c r="UV30" s="80"/>
      <c r="UW30" s="80"/>
      <c r="UX30" s="80"/>
      <c r="UY30" s="80"/>
      <c r="UZ30" s="80"/>
      <c r="VA30" s="80"/>
      <c r="VB30" s="80"/>
      <c r="VC30" s="80"/>
      <c r="VD30" s="80"/>
      <c r="VE30" s="80"/>
      <c r="VF30" s="80"/>
      <c r="VG30" s="80"/>
      <c r="VH30" s="80"/>
      <c r="VI30" s="80"/>
      <c r="VJ30" s="80"/>
      <c r="VK30" s="80"/>
      <c r="VL30" s="80"/>
      <c r="VM30" s="80"/>
      <c r="VN30" s="80"/>
      <c r="VO30" s="80"/>
      <c r="VP30" s="80"/>
      <c r="VQ30" s="80"/>
      <c r="VR30" s="80"/>
      <c r="VS30" s="80"/>
      <c r="VT30" s="80"/>
      <c r="VU30" s="80"/>
      <c r="VV30" s="80"/>
      <c r="VW30" s="80"/>
      <c r="VX30" s="80"/>
      <c r="VY30" s="80"/>
      <c r="VZ30" s="80"/>
      <c r="WA30" s="80"/>
      <c r="WB30" s="80"/>
      <c r="WC30" s="80"/>
      <c r="WD30" s="80"/>
      <c r="WE30" s="80"/>
      <c r="WF30" s="80"/>
      <c r="WG30" s="80"/>
      <c r="WH30" s="80"/>
      <c r="WI30" s="80"/>
      <c r="WJ30" s="80"/>
      <c r="WK30" s="80"/>
      <c r="WL30" s="80"/>
      <c r="WM30" s="80"/>
      <c r="WN30" s="80"/>
      <c r="WO30" s="80"/>
      <c r="WP30" s="80"/>
      <c r="WQ30" s="80"/>
      <c r="WR30" s="80"/>
      <c r="WS30" s="80"/>
      <c r="WT30" s="80"/>
      <c r="WU30" s="80"/>
      <c r="WV30" s="80"/>
      <c r="WW30" s="80"/>
      <c r="WX30" s="80"/>
      <c r="WY30" s="80"/>
      <c r="WZ30" s="80"/>
      <c r="XA30" s="80"/>
      <c r="XB30" s="80"/>
      <c r="XC30" s="80"/>
      <c r="XD30" s="80"/>
      <c r="XE30" s="80"/>
      <c r="XF30" s="80"/>
      <c r="XG30" s="80"/>
      <c r="XH30" s="80"/>
      <c r="XI30" s="80"/>
      <c r="XJ30" s="80"/>
      <c r="XK30" s="80"/>
      <c r="XL30" s="80"/>
      <c r="XM30" s="80"/>
      <c r="XN30" s="80"/>
      <c r="XO30" s="80"/>
      <c r="XP30" s="80"/>
      <c r="XQ30" s="80"/>
      <c r="XR30" s="80"/>
      <c r="XS30" s="80"/>
      <c r="XT30" s="80"/>
      <c r="XU30" s="80"/>
      <c r="XV30" s="80"/>
      <c r="XW30" s="80"/>
      <c r="XX30" s="80"/>
      <c r="XY30" s="80"/>
      <c r="XZ30" s="80"/>
      <c r="YA30" s="80"/>
      <c r="YB30" s="80"/>
      <c r="YC30" s="80"/>
      <c r="YD30" s="80"/>
      <c r="YE30" s="80"/>
      <c r="YF30" s="80"/>
      <c r="YG30" s="80"/>
      <c r="YH30" s="80"/>
      <c r="YI30" s="80"/>
      <c r="YJ30" s="80"/>
      <c r="YK30" s="80"/>
      <c r="YL30" s="80"/>
      <c r="YM30" s="80"/>
      <c r="YN30" s="80"/>
      <c r="YO30" s="80"/>
      <c r="YP30" s="80"/>
      <c r="YQ30" s="80"/>
      <c r="YR30" s="80"/>
      <c r="YS30" s="80"/>
      <c r="YT30" s="80"/>
      <c r="YU30" s="80"/>
      <c r="YV30" s="80"/>
      <c r="YW30" s="80"/>
      <c r="YX30" s="80"/>
      <c r="YY30" s="80"/>
      <c r="YZ30" s="80"/>
      <c r="ZA30" s="80"/>
      <c r="ZB30" s="80"/>
      <c r="ZC30" s="80"/>
      <c r="ZD30" s="80"/>
      <c r="ZE30" s="80"/>
      <c r="ZF30" s="80"/>
      <c r="ZG30" s="80"/>
      <c r="ZH30" s="80"/>
      <c r="ZI30" s="80"/>
      <c r="ZJ30" s="80"/>
      <c r="ZK30" s="80"/>
      <c r="ZL30" s="80"/>
      <c r="ZM30" s="80"/>
      <c r="ZN30" s="80"/>
      <c r="ZO30" s="80"/>
      <c r="ZP30" s="80"/>
      <c r="ZQ30" s="80"/>
      <c r="ZR30" s="80"/>
      <c r="ZS30" s="80"/>
      <c r="ZT30" s="80"/>
      <c r="ZU30" s="80"/>
      <c r="ZV30" s="80"/>
      <c r="ZW30" s="80"/>
      <c r="ZX30" s="80"/>
      <c r="ZY30" s="80"/>
      <c r="ZZ30" s="80"/>
      <c r="AAA30" s="80"/>
      <c r="AAB30" s="80"/>
      <c r="AAC30" s="80"/>
      <c r="AAD30" s="80"/>
      <c r="AAE30" s="80"/>
      <c r="AAF30" s="80"/>
      <c r="AAG30" s="80"/>
      <c r="AAH30" s="80"/>
      <c r="AAI30" s="80"/>
      <c r="AAJ30" s="80"/>
      <c r="AAK30" s="80"/>
      <c r="AAL30" s="80"/>
      <c r="AAM30" s="80"/>
      <c r="AAN30" s="80"/>
      <c r="AAO30" s="80"/>
      <c r="AAP30" s="80"/>
      <c r="AAQ30" s="80"/>
      <c r="AAR30" s="80"/>
      <c r="AAS30" s="80"/>
      <c r="AAT30" s="80"/>
      <c r="AAU30" s="80"/>
      <c r="AAV30" s="80"/>
      <c r="AAW30" s="80"/>
      <c r="AAX30" s="80"/>
      <c r="AAY30" s="80"/>
      <c r="AAZ30" s="80"/>
      <c r="ABA30" s="80"/>
      <c r="ABB30" s="80"/>
      <c r="ABC30" s="80"/>
      <c r="ABD30" s="80"/>
      <c r="ABE30" s="80"/>
      <c r="ABF30" s="80"/>
      <c r="ABG30" s="80"/>
      <c r="ABH30" s="80"/>
      <c r="ABI30" s="80"/>
      <c r="ABJ30" s="80"/>
      <c r="ABK30" s="80"/>
      <c r="ABL30" s="80"/>
      <c r="ABM30" s="80"/>
      <c r="ABN30" s="80"/>
      <c r="ABO30" s="80"/>
      <c r="ABP30" s="80"/>
      <c r="ABQ30" s="80"/>
      <c r="ABR30" s="80"/>
      <c r="ABS30" s="80"/>
      <c r="ABT30" s="80"/>
      <c r="ABU30" s="80"/>
      <c r="ABV30" s="80"/>
      <c r="ABW30" s="80"/>
      <c r="ABX30" s="80"/>
      <c r="ABY30" s="80"/>
      <c r="ABZ30" s="80"/>
      <c r="ACA30" s="80"/>
      <c r="ACB30" s="80"/>
      <c r="ACC30" s="80"/>
      <c r="ACD30" s="80"/>
      <c r="ACE30" s="80"/>
      <c r="ACF30" s="80"/>
      <c r="ACG30" s="80"/>
      <c r="ACH30" s="80"/>
      <c r="ACI30" s="80"/>
      <c r="ACJ30" s="80"/>
      <c r="ACK30" s="80"/>
      <c r="ACL30" s="80"/>
      <c r="ACM30" s="80"/>
      <c r="ACN30" s="80"/>
      <c r="ACO30" s="80"/>
      <c r="ACP30" s="80"/>
      <c r="ACQ30" s="80"/>
      <c r="ACR30" s="80"/>
      <c r="ACS30" s="80"/>
      <c r="ACT30" s="80"/>
      <c r="ACU30" s="80"/>
      <c r="ACV30" s="80"/>
      <c r="ACW30" s="80"/>
      <c r="ACX30" s="80"/>
      <c r="ACY30" s="80"/>
      <c r="ACZ30" s="80"/>
      <c r="ADA30" s="80"/>
      <c r="ADB30" s="80"/>
      <c r="ADC30" s="80"/>
      <c r="ADD30" s="80"/>
      <c r="ADE30" s="80"/>
      <c r="ADF30" s="80"/>
      <c r="ADG30" s="80"/>
      <c r="ADH30" s="80"/>
      <c r="ADI30" s="80"/>
      <c r="ADJ30" s="80"/>
      <c r="ADK30" s="80"/>
      <c r="ADL30" s="80"/>
      <c r="ADM30" s="80"/>
      <c r="ADN30" s="80"/>
      <c r="ADO30" s="80"/>
      <c r="ADP30" s="80"/>
      <c r="ADQ30" s="80"/>
      <c r="ADR30" s="80"/>
      <c r="ADS30" s="80"/>
      <c r="ADT30" s="80"/>
      <c r="ADU30" s="80"/>
      <c r="ADV30" s="80"/>
      <c r="ADW30" s="80"/>
      <c r="ADX30" s="80"/>
      <c r="ADY30" s="80"/>
      <c r="ADZ30" s="80"/>
      <c r="AEA30" s="80"/>
      <c r="AEB30" s="80"/>
      <c r="AEC30" s="80"/>
      <c r="AED30" s="80"/>
      <c r="AEE30" s="80"/>
      <c r="AEF30" s="80"/>
      <c r="AEG30" s="80"/>
      <c r="AEH30" s="80"/>
      <c r="AEI30" s="80"/>
      <c r="AEJ30" s="80"/>
      <c r="AEK30" s="80"/>
      <c r="AEL30" s="80"/>
      <c r="AEM30" s="80"/>
      <c r="AEN30" s="80"/>
      <c r="AEO30" s="80"/>
      <c r="AEP30" s="80"/>
      <c r="AEQ30" s="80"/>
      <c r="AER30" s="80"/>
      <c r="AES30" s="80"/>
      <c r="AET30" s="80"/>
      <c r="AEU30" s="80"/>
      <c r="AEV30" s="80"/>
      <c r="AEW30" s="80"/>
      <c r="AEX30" s="80"/>
      <c r="AEY30" s="80"/>
      <c r="AEZ30" s="80"/>
      <c r="AFA30" s="80"/>
      <c r="AFB30" s="80"/>
      <c r="AFC30" s="80"/>
      <c r="AFD30" s="80"/>
      <c r="AFE30" s="80"/>
      <c r="AFF30" s="80"/>
      <c r="AFG30" s="80"/>
      <c r="AFH30" s="80"/>
      <c r="AFI30" s="80"/>
      <c r="AFJ30" s="80"/>
      <c r="AFK30" s="80"/>
      <c r="AFL30" s="80"/>
      <c r="AFM30" s="80"/>
      <c r="AFN30" s="80"/>
      <c r="AFO30" s="80"/>
      <c r="AFP30" s="80"/>
      <c r="AFQ30" s="80"/>
      <c r="AFR30" s="80"/>
      <c r="AFS30" s="80"/>
      <c r="AFT30" s="80"/>
      <c r="AFU30" s="80"/>
      <c r="AFV30" s="80"/>
      <c r="AFW30" s="80"/>
      <c r="AFX30" s="80"/>
      <c r="AFY30" s="80"/>
      <c r="AFZ30" s="80"/>
      <c r="AGA30" s="80"/>
      <c r="AGB30" s="80"/>
    </row>
    <row r="31" spans="1:860" s="90" customFormat="1" ht="27.6">
      <c r="A31" s="91" t="s">
        <v>125</v>
      </c>
      <c r="B31" s="92" t="s">
        <v>126</v>
      </c>
      <c r="C31" s="72">
        <f t="shared" si="0"/>
        <v>0</v>
      </c>
      <c r="D31" s="93"/>
      <c r="E31" s="89"/>
      <c r="F31" s="124"/>
      <c r="G31" s="127"/>
      <c r="H31" s="74">
        <f t="shared" si="1"/>
        <v>0</v>
      </c>
      <c r="I31" s="89"/>
      <c r="J31" s="89"/>
      <c r="K31" s="89"/>
      <c r="L31" s="74">
        <f t="shared" si="12"/>
        <v>0</v>
      </c>
      <c r="M31" s="89"/>
      <c r="N31" s="89"/>
      <c r="O31" s="74"/>
      <c r="P31" s="89"/>
      <c r="Q31" s="89"/>
      <c r="R31" s="74"/>
      <c r="S31" s="72">
        <f t="shared" si="2"/>
        <v>0</v>
      </c>
      <c r="T31" s="146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  <c r="IU31" s="80"/>
      <c r="IV31" s="80"/>
      <c r="IW31" s="80"/>
      <c r="IX31" s="80"/>
      <c r="IY31" s="80"/>
      <c r="IZ31" s="80"/>
      <c r="JA31" s="80"/>
      <c r="JB31" s="80"/>
      <c r="JC31" s="80"/>
      <c r="JD31" s="80"/>
      <c r="JE31" s="80"/>
      <c r="JF31" s="80"/>
      <c r="JG31" s="80"/>
      <c r="JH31" s="80"/>
      <c r="JI31" s="80"/>
      <c r="JJ31" s="80"/>
      <c r="JK31" s="80"/>
      <c r="JL31" s="80"/>
      <c r="JM31" s="80"/>
      <c r="JN31" s="80"/>
      <c r="JO31" s="80"/>
      <c r="JP31" s="80"/>
      <c r="JQ31" s="80"/>
      <c r="JR31" s="80"/>
      <c r="JS31" s="80"/>
      <c r="JT31" s="80"/>
      <c r="JU31" s="80"/>
      <c r="JV31" s="80"/>
      <c r="JW31" s="80"/>
      <c r="JX31" s="80"/>
      <c r="JY31" s="80"/>
      <c r="JZ31" s="80"/>
      <c r="KA31" s="80"/>
      <c r="KB31" s="80"/>
      <c r="KC31" s="80"/>
      <c r="KD31" s="80"/>
      <c r="KE31" s="80"/>
      <c r="KF31" s="80"/>
      <c r="KG31" s="80"/>
      <c r="KH31" s="80"/>
      <c r="KI31" s="80"/>
      <c r="KJ31" s="80"/>
      <c r="KK31" s="80"/>
      <c r="KL31" s="80"/>
      <c r="KM31" s="80"/>
      <c r="KN31" s="80"/>
      <c r="KO31" s="80"/>
      <c r="KP31" s="80"/>
      <c r="KQ31" s="80"/>
      <c r="KR31" s="80"/>
      <c r="KS31" s="80"/>
      <c r="KT31" s="80"/>
      <c r="KU31" s="80"/>
      <c r="KV31" s="80"/>
      <c r="KW31" s="80"/>
      <c r="KX31" s="80"/>
      <c r="KY31" s="80"/>
      <c r="KZ31" s="80"/>
      <c r="LA31" s="80"/>
      <c r="LB31" s="80"/>
      <c r="LC31" s="80"/>
      <c r="LD31" s="80"/>
      <c r="LE31" s="80"/>
      <c r="LF31" s="80"/>
      <c r="LG31" s="80"/>
      <c r="LH31" s="80"/>
      <c r="LI31" s="80"/>
      <c r="LJ31" s="80"/>
      <c r="LK31" s="80"/>
      <c r="LL31" s="80"/>
      <c r="LM31" s="80"/>
      <c r="LN31" s="80"/>
      <c r="LO31" s="80"/>
      <c r="LP31" s="80"/>
      <c r="LQ31" s="80"/>
      <c r="LR31" s="80"/>
      <c r="LS31" s="80"/>
      <c r="LT31" s="80"/>
      <c r="LU31" s="80"/>
      <c r="LV31" s="80"/>
      <c r="LW31" s="80"/>
      <c r="LX31" s="80"/>
      <c r="LY31" s="80"/>
      <c r="LZ31" s="80"/>
      <c r="MA31" s="80"/>
      <c r="MB31" s="80"/>
      <c r="MC31" s="80"/>
      <c r="MD31" s="80"/>
      <c r="ME31" s="80"/>
      <c r="MF31" s="80"/>
      <c r="MG31" s="80"/>
      <c r="MH31" s="80"/>
      <c r="MI31" s="80"/>
      <c r="MJ31" s="80"/>
      <c r="MK31" s="80"/>
      <c r="ML31" s="80"/>
      <c r="MM31" s="80"/>
      <c r="MN31" s="80"/>
      <c r="MO31" s="80"/>
      <c r="MP31" s="80"/>
      <c r="MQ31" s="80"/>
      <c r="MR31" s="80"/>
      <c r="MS31" s="80"/>
      <c r="MT31" s="80"/>
      <c r="MU31" s="80"/>
      <c r="MV31" s="80"/>
      <c r="MW31" s="80"/>
      <c r="MX31" s="80"/>
      <c r="MY31" s="80"/>
      <c r="MZ31" s="80"/>
      <c r="NA31" s="80"/>
      <c r="NB31" s="80"/>
      <c r="NC31" s="80"/>
      <c r="ND31" s="80"/>
      <c r="NE31" s="80"/>
      <c r="NF31" s="80"/>
      <c r="NG31" s="80"/>
      <c r="NH31" s="80"/>
      <c r="NI31" s="80"/>
      <c r="NJ31" s="80"/>
      <c r="NK31" s="80"/>
      <c r="NL31" s="80"/>
      <c r="NM31" s="80"/>
      <c r="NN31" s="80"/>
      <c r="NO31" s="80"/>
      <c r="NP31" s="80"/>
      <c r="NQ31" s="80"/>
      <c r="NR31" s="80"/>
      <c r="NS31" s="80"/>
      <c r="NT31" s="80"/>
      <c r="NU31" s="80"/>
      <c r="NV31" s="80"/>
      <c r="NW31" s="80"/>
      <c r="NX31" s="80"/>
      <c r="NY31" s="80"/>
      <c r="NZ31" s="80"/>
      <c r="OA31" s="80"/>
      <c r="OB31" s="80"/>
      <c r="OC31" s="80"/>
      <c r="OD31" s="80"/>
      <c r="OE31" s="80"/>
      <c r="OF31" s="80"/>
      <c r="OG31" s="80"/>
      <c r="OH31" s="80"/>
      <c r="OI31" s="80"/>
      <c r="OJ31" s="80"/>
      <c r="OK31" s="80"/>
      <c r="OL31" s="80"/>
      <c r="OM31" s="80"/>
      <c r="ON31" s="80"/>
      <c r="OO31" s="80"/>
      <c r="OP31" s="80"/>
      <c r="OQ31" s="80"/>
      <c r="OR31" s="80"/>
      <c r="OS31" s="80"/>
      <c r="OT31" s="80"/>
      <c r="OU31" s="80"/>
      <c r="OV31" s="80"/>
      <c r="OW31" s="80"/>
      <c r="OX31" s="80"/>
      <c r="OY31" s="80"/>
      <c r="OZ31" s="80"/>
      <c r="PA31" s="80"/>
      <c r="PB31" s="80"/>
      <c r="PC31" s="80"/>
      <c r="PD31" s="80"/>
      <c r="PE31" s="80"/>
      <c r="PF31" s="80"/>
      <c r="PG31" s="80"/>
      <c r="PH31" s="80"/>
      <c r="PI31" s="80"/>
      <c r="PJ31" s="80"/>
      <c r="PK31" s="80"/>
      <c r="PL31" s="80"/>
      <c r="PM31" s="80"/>
      <c r="PN31" s="80"/>
      <c r="PO31" s="80"/>
      <c r="PP31" s="80"/>
      <c r="PQ31" s="80"/>
      <c r="PR31" s="80"/>
      <c r="PS31" s="80"/>
      <c r="PT31" s="80"/>
      <c r="PU31" s="80"/>
      <c r="PV31" s="80"/>
      <c r="PW31" s="80"/>
      <c r="PX31" s="80"/>
      <c r="PY31" s="80"/>
      <c r="PZ31" s="80"/>
      <c r="QA31" s="80"/>
      <c r="QB31" s="80"/>
      <c r="QC31" s="80"/>
      <c r="QD31" s="80"/>
      <c r="QE31" s="80"/>
      <c r="QF31" s="80"/>
      <c r="QG31" s="80"/>
      <c r="QH31" s="80"/>
      <c r="QI31" s="80"/>
      <c r="QJ31" s="80"/>
      <c r="QK31" s="80"/>
      <c r="QL31" s="80"/>
      <c r="QM31" s="80"/>
      <c r="QN31" s="80"/>
      <c r="QO31" s="80"/>
      <c r="QP31" s="80"/>
      <c r="QQ31" s="80"/>
      <c r="QR31" s="80"/>
      <c r="QS31" s="80"/>
      <c r="QT31" s="80"/>
      <c r="QU31" s="80"/>
      <c r="QV31" s="80"/>
      <c r="QW31" s="80"/>
      <c r="QX31" s="80"/>
      <c r="QY31" s="80"/>
      <c r="QZ31" s="80"/>
      <c r="RA31" s="80"/>
      <c r="RB31" s="80"/>
      <c r="RC31" s="80"/>
      <c r="RD31" s="80"/>
      <c r="RE31" s="80"/>
      <c r="RF31" s="80"/>
      <c r="RG31" s="80"/>
      <c r="RH31" s="80"/>
      <c r="RI31" s="80"/>
      <c r="RJ31" s="80"/>
      <c r="RK31" s="80"/>
      <c r="RL31" s="80"/>
      <c r="RM31" s="80"/>
      <c r="RN31" s="80"/>
      <c r="RO31" s="80"/>
      <c r="RP31" s="80"/>
      <c r="RQ31" s="80"/>
      <c r="RR31" s="80"/>
      <c r="RS31" s="80"/>
      <c r="RT31" s="80"/>
      <c r="RU31" s="80"/>
      <c r="RV31" s="80"/>
      <c r="RW31" s="80"/>
      <c r="RX31" s="80"/>
      <c r="RY31" s="80"/>
      <c r="RZ31" s="80"/>
      <c r="SA31" s="80"/>
      <c r="SB31" s="80"/>
      <c r="SC31" s="80"/>
      <c r="SD31" s="80"/>
      <c r="SE31" s="80"/>
      <c r="SF31" s="80"/>
      <c r="SG31" s="80"/>
      <c r="SH31" s="80"/>
      <c r="SI31" s="80"/>
      <c r="SJ31" s="80"/>
      <c r="SK31" s="80"/>
      <c r="SL31" s="80"/>
      <c r="SM31" s="80"/>
      <c r="SN31" s="80"/>
      <c r="SO31" s="80"/>
      <c r="SP31" s="80"/>
      <c r="SQ31" s="80"/>
      <c r="SR31" s="80"/>
      <c r="SS31" s="80"/>
      <c r="ST31" s="80"/>
      <c r="SU31" s="80"/>
      <c r="SV31" s="80"/>
      <c r="SW31" s="80"/>
      <c r="SX31" s="80"/>
      <c r="SY31" s="80"/>
      <c r="SZ31" s="80"/>
      <c r="TA31" s="80"/>
      <c r="TB31" s="80"/>
      <c r="TC31" s="80"/>
      <c r="TD31" s="80"/>
      <c r="TE31" s="80"/>
      <c r="TF31" s="80"/>
      <c r="TG31" s="80"/>
      <c r="TH31" s="80"/>
      <c r="TI31" s="80"/>
      <c r="TJ31" s="80"/>
      <c r="TK31" s="80"/>
      <c r="TL31" s="80"/>
      <c r="TM31" s="80"/>
      <c r="TN31" s="80"/>
      <c r="TO31" s="80"/>
      <c r="TP31" s="80"/>
      <c r="TQ31" s="80"/>
      <c r="TR31" s="80"/>
      <c r="TS31" s="80"/>
      <c r="TT31" s="80"/>
      <c r="TU31" s="80"/>
      <c r="TV31" s="80"/>
      <c r="TW31" s="80"/>
      <c r="TX31" s="80"/>
      <c r="TY31" s="80"/>
      <c r="TZ31" s="80"/>
      <c r="UA31" s="80"/>
      <c r="UB31" s="80"/>
      <c r="UC31" s="80"/>
      <c r="UD31" s="80"/>
      <c r="UE31" s="80"/>
      <c r="UF31" s="80"/>
      <c r="UG31" s="80"/>
      <c r="UH31" s="80"/>
      <c r="UI31" s="80"/>
      <c r="UJ31" s="80"/>
      <c r="UK31" s="80"/>
      <c r="UL31" s="80"/>
      <c r="UM31" s="80"/>
      <c r="UN31" s="80"/>
      <c r="UO31" s="80"/>
      <c r="UP31" s="80"/>
      <c r="UQ31" s="80"/>
      <c r="UR31" s="80"/>
      <c r="US31" s="80"/>
      <c r="UT31" s="80"/>
      <c r="UU31" s="80"/>
      <c r="UV31" s="80"/>
      <c r="UW31" s="80"/>
      <c r="UX31" s="80"/>
      <c r="UY31" s="80"/>
      <c r="UZ31" s="80"/>
      <c r="VA31" s="80"/>
      <c r="VB31" s="80"/>
      <c r="VC31" s="80"/>
      <c r="VD31" s="80"/>
      <c r="VE31" s="80"/>
      <c r="VF31" s="80"/>
      <c r="VG31" s="80"/>
      <c r="VH31" s="80"/>
      <c r="VI31" s="80"/>
      <c r="VJ31" s="80"/>
      <c r="VK31" s="80"/>
      <c r="VL31" s="80"/>
      <c r="VM31" s="80"/>
      <c r="VN31" s="80"/>
      <c r="VO31" s="80"/>
      <c r="VP31" s="80"/>
      <c r="VQ31" s="80"/>
      <c r="VR31" s="80"/>
      <c r="VS31" s="80"/>
      <c r="VT31" s="80"/>
      <c r="VU31" s="80"/>
      <c r="VV31" s="80"/>
      <c r="VW31" s="80"/>
      <c r="VX31" s="80"/>
      <c r="VY31" s="80"/>
      <c r="VZ31" s="80"/>
      <c r="WA31" s="80"/>
      <c r="WB31" s="80"/>
      <c r="WC31" s="80"/>
      <c r="WD31" s="80"/>
      <c r="WE31" s="80"/>
      <c r="WF31" s="80"/>
      <c r="WG31" s="80"/>
      <c r="WH31" s="80"/>
      <c r="WI31" s="80"/>
      <c r="WJ31" s="80"/>
      <c r="WK31" s="80"/>
      <c r="WL31" s="80"/>
      <c r="WM31" s="80"/>
      <c r="WN31" s="80"/>
      <c r="WO31" s="80"/>
      <c r="WP31" s="80"/>
      <c r="WQ31" s="80"/>
      <c r="WR31" s="80"/>
      <c r="WS31" s="80"/>
      <c r="WT31" s="80"/>
      <c r="WU31" s="80"/>
      <c r="WV31" s="80"/>
      <c r="WW31" s="80"/>
      <c r="WX31" s="80"/>
      <c r="WY31" s="80"/>
      <c r="WZ31" s="80"/>
      <c r="XA31" s="80"/>
      <c r="XB31" s="80"/>
      <c r="XC31" s="80"/>
      <c r="XD31" s="80"/>
      <c r="XE31" s="80"/>
      <c r="XF31" s="80"/>
      <c r="XG31" s="80"/>
      <c r="XH31" s="80"/>
      <c r="XI31" s="80"/>
      <c r="XJ31" s="80"/>
      <c r="XK31" s="80"/>
      <c r="XL31" s="80"/>
      <c r="XM31" s="80"/>
      <c r="XN31" s="80"/>
      <c r="XO31" s="80"/>
      <c r="XP31" s="80"/>
      <c r="XQ31" s="80"/>
      <c r="XR31" s="80"/>
      <c r="XS31" s="80"/>
      <c r="XT31" s="80"/>
      <c r="XU31" s="80"/>
      <c r="XV31" s="80"/>
      <c r="XW31" s="80"/>
      <c r="XX31" s="80"/>
      <c r="XY31" s="80"/>
      <c r="XZ31" s="80"/>
      <c r="YA31" s="80"/>
      <c r="YB31" s="80"/>
      <c r="YC31" s="80"/>
      <c r="YD31" s="80"/>
      <c r="YE31" s="80"/>
      <c r="YF31" s="80"/>
      <c r="YG31" s="80"/>
      <c r="YH31" s="80"/>
      <c r="YI31" s="80"/>
      <c r="YJ31" s="80"/>
      <c r="YK31" s="80"/>
      <c r="YL31" s="80"/>
      <c r="YM31" s="80"/>
      <c r="YN31" s="80"/>
      <c r="YO31" s="80"/>
      <c r="YP31" s="80"/>
      <c r="YQ31" s="80"/>
      <c r="YR31" s="80"/>
      <c r="YS31" s="80"/>
      <c r="YT31" s="80"/>
      <c r="YU31" s="80"/>
      <c r="YV31" s="80"/>
      <c r="YW31" s="80"/>
      <c r="YX31" s="80"/>
      <c r="YY31" s="80"/>
      <c r="YZ31" s="80"/>
      <c r="ZA31" s="80"/>
      <c r="ZB31" s="80"/>
      <c r="ZC31" s="80"/>
      <c r="ZD31" s="80"/>
      <c r="ZE31" s="80"/>
      <c r="ZF31" s="80"/>
      <c r="ZG31" s="80"/>
      <c r="ZH31" s="80"/>
      <c r="ZI31" s="80"/>
      <c r="ZJ31" s="80"/>
      <c r="ZK31" s="80"/>
      <c r="ZL31" s="80"/>
      <c r="ZM31" s="80"/>
      <c r="ZN31" s="80"/>
      <c r="ZO31" s="80"/>
      <c r="ZP31" s="80"/>
      <c r="ZQ31" s="80"/>
      <c r="ZR31" s="80"/>
      <c r="ZS31" s="80"/>
      <c r="ZT31" s="80"/>
      <c r="ZU31" s="80"/>
      <c r="ZV31" s="80"/>
      <c r="ZW31" s="80"/>
      <c r="ZX31" s="80"/>
      <c r="ZY31" s="80"/>
      <c r="ZZ31" s="80"/>
      <c r="AAA31" s="80"/>
      <c r="AAB31" s="80"/>
      <c r="AAC31" s="80"/>
      <c r="AAD31" s="80"/>
      <c r="AAE31" s="80"/>
      <c r="AAF31" s="80"/>
      <c r="AAG31" s="80"/>
      <c r="AAH31" s="80"/>
      <c r="AAI31" s="80"/>
      <c r="AAJ31" s="80"/>
      <c r="AAK31" s="80"/>
      <c r="AAL31" s="80"/>
      <c r="AAM31" s="80"/>
      <c r="AAN31" s="80"/>
      <c r="AAO31" s="80"/>
      <c r="AAP31" s="80"/>
      <c r="AAQ31" s="80"/>
      <c r="AAR31" s="80"/>
      <c r="AAS31" s="80"/>
      <c r="AAT31" s="80"/>
      <c r="AAU31" s="80"/>
      <c r="AAV31" s="80"/>
      <c r="AAW31" s="80"/>
      <c r="AAX31" s="80"/>
      <c r="AAY31" s="80"/>
      <c r="AAZ31" s="80"/>
      <c r="ABA31" s="80"/>
      <c r="ABB31" s="80"/>
      <c r="ABC31" s="80"/>
      <c r="ABD31" s="80"/>
      <c r="ABE31" s="80"/>
      <c r="ABF31" s="80"/>
      <c r="ABG31" s="80"/>
      <c r="ABH31" s="80"/>
      <c r="ABI31" s="80"/>
      <c r="ABJ31" s="80"/>
      <c r="ABK31" s="80"/>
      <c r="ABL31" s="80"/>
      <c r="ABM31" s="80"/>
      <c r="ABN31" s="80"/>
      <c r="ABO31" s="80"/>
      <c r="ABP31" s="80"/>
      <c r="ABQ31" s="80"/>
      <c r="ABR31" s="80"/>
      <c r="ABS31" s="80"/>
      <c r="ABT31" s="80"/>
      <c r="ABU31" s="80"/>
      <c r="ABV31" s="80"/>
      <c r="ABW31" s="80"/>
      <c r="ABX31" s="80"/>
      <c r="ABY31" s="80"/>
      <c r="ABZ31" s="80"/>
      <c r="ACA31" s="80"/>
      <c r="ACB31" s="80"/>
      <c r="ACC31" s="80"/>
      <c r="ACD31" s="80"/>
      <c r="ACE31" s="80"/>
      <c r="ACF31" s="80"/>
      <c r="ACG31" s="80"/>
      <c r="ACH31" s="80"/>
      <c r="ACI31" s="80"/>
      <c r="ACJ31" s="80"/>
      <c r="ACK31" s="80"/>
      <c r="ACL31" s="80"/>
      <c r="ACM31" s="80"/>
      <c r="ACN31" s="80"/>
      <c r="ACO31" s="80"/>
      <c r="ACP31" s="80"/>
      <c r="ACQ31" s="80"/>
      <c r="ACR31" s="80"/>
      <c r="ACS31" s="80"/>
      <c r="ACT31" s="80"/>
      <c r="ACU31" s="80"/>
      <c r="ACV31" s="80"/>
      <c r="ACW31" s="80"/>
      <c r="ACX31" s="80"/>
      <c r="ACY31" s="80"/>
      <c r="ACZ31" s="80"/>
      <c r="ADA31" s="80"/>
      <c r="ADB31" s="80"/>
      <c r="ADC31" s="80"/>
      <c r="ADD31" s="80"/>
      <c r="ADE31" s="80"/>
      <c r="ADF31" s="80"/>
      <c r="ADG31" s="80"/>
      <c r="ADH31" s="80"/>
      <c r="ADI31" s="80"/>
      <c r="ADJ31" s="80"/>
      <c r="ADK31" s="80"/>
      <c r="ADL31" s="80"/>
      <c r="ADM31" s="80"/>
      <c r="ADN31" s="80"/>
      <c r="ADO31" s="80"/>
      <c r="ADP31" s="80"/>
      <c r="ADQ31" s="80"/>
      <c r="ADR31" s="80"/>
      <c r="ADS31" s="80"/>
      <c r="ADT31" s="80"/>
      <c r="ADU31" s="80"/>
      <c r="ADV31" s="80"/>
      <c r="ADW31" s="80"/>
      <c r="ADX31" s="80"/>
      <c r="ADY31" s="80"/>
      <c r="ADZ31" s="80"/>
      <c r="AEA31" s="80"/>
      <c r="AEB31" s="80"/>
      <c r="AEC31" s="80"/>
      <c r="AED31" s="80"/>
      <c r="AEE31" s="80"/>
      <c r="AEF31" s="80"/>
      <c r="AEG31" s="80"/>
      <c r="AEH31" s="80"/>
      <c r="AEI31" s="80"/>
      <c r="AEJ31" s="80"/>
      <c r="AEK31" s="80"/>
      <c r="AEL31" s="80"/>
      <c r="AEM31" s="80"/>
      <c r="AEN31" s="80"/>
      <c r="AEO31" s="80"/>
      <c r="AEP31" s="80"/>
      <c r="AEQ31" s="80"/>
      <c r="AER31" s="80"/>
      <c r="AES31" s="80"/>
      <c r="AET31" s="80"/>
      <c r="AEU31" s="80"/>
      <c r="AEV31" s="80"/>
      <c r="AEW31" s="80"/>
      <c r="AEX31" s="80"/>
      <c r="AEY31" s="80"/>
      <c r="AEZ31" s="80"/>
      <c r="AFA31" s="80"/>
      <c r="AFB31" s="80"/>
      <c r="AFC31" s="80"/>
      <c r="AFD31" s="80"/>
      <c r="AFE31" s="80"/>
      <c r="AFF31" s="80"/>
      <c r="AFG31" s="80"/>
      <c r="AFH31" s="80"/>
      <c r="AFI31" s="80"/>
      <c r="AFJ31" s="80"/>
      <c r="AFK31" s="80"/>
      <c r="AFL31" s="80"/>
      <c r="AFM31" s="80"/>
      <c r="AFN31" s="80"/>
      <c r="AFO31" s="80"/>
      <c r="AFP31" s="80"/>
      <c r="AFQ31" s="80"/>
      <c r="AFR31" s="80"/>
      <c r="AFS31" s="80"/>
      <c r="AFT31" s="80"/>
      <c r="AFU31" s="80"/>
      <c r="AFV31" s="80"/>
      <c r="AFW31" s="80"/>
      <c r="AFX31" s="80"/>
      <c r="AFY31" s="80"/>
      <c r="AFZ31" s="80"/>
      <c r="AGA31" s="80"/>
      <c r="AGB31" s="80"/>
    </row>
    <row r="32" spans="1:860" s="86" customFormat="1" ht="41.4">
      <c r="A32" s="60" t="s">
        <v>795</v>
      </c>
      <c r="B32" s="51" t="s">
        <v>128</v>
      </c>
      <c r="C32" s="72">
        <f t="shared" si="0"/>
        <v>0</v>
      </c>
      <c r="D32" s="50"/>
      <c r="E32" s="50">
        <f>SUMIF('РБ здрав'!$L:$L,'HF-HC'!A32,'РБ здрав'!$H:$H)</f>
        <v>0</v>
      </c>
      <c r="F32" s="121">
        <f>SUMIF('МБ здрав+образ'!$AF:$AF,'HF-HC'!A32,'МБ здрав+образ'!$G:$G)+'039'!E23</f>
        <v>252002.4</v>
      </c>
      <c r="G32" s="126"/>
      <c r="H32" s="74">
        <f t="shared" si="1"/>
        <v>0</v>
      </c>
      <c r="I32" s="50"/>
      <c r="J32" s="50"/>
      <c r="K32" s="50"/>
      <c r="L32" s="74">
        <f t="shared" si="12"/>
        <v>130141000</v>
      </c>
      <c r="M32" s="50">
        <f>'ЛС розница'!R27</f>
        <v>130141000</v>
      </c>
      <c r="N32" s="50"/>
      <c r="O32" s="74"/>
      <c r="P32" s="50"/>
      <c r="Q32" s="50"/>
      <c r="R32" s="74"/>
      <c r="S32" s="72">
        <f t="shared" si="2"/>
        <v>130141000</v>
      </c>
      <c r="T32" s="146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  <c r="IW32" s="80"/>
      <c r="IX32" s="80"/>
      <c r="IY32" s="80"/>
      <c r="IZ32" s="80"/>
      <c r="JA32" s="80"/>
      <c r="JB32" s="80"/>
      <c r="JC32" s="80"/>
      <c r="JD32" s="80"/>
      <c r="JE32" s="80"/>
      <c r="JF32" s="80"/>
      <c r="JG32" s="80"/>
      <c r="JH32" s="80"/>
      <c r="JI32" s="80"/>
      <c r="JJ32" s="80"/>
      <c r="JK32" s="80"/>
      <c r="JL32" s="80"/>
      <c r="JM32" s="80"/>
      <c r="JN32" s="80"/>
      <c r="JO32" s="80"/>
      <c r="JP32" s="80"/>
      <c r="JQ32" s="80"/>
      <c r="JR32" s="80"/>
      <c r="JS32" s="80"/>
      <c r="JT32" s="80"/>
      <c r="JU32" s="80"/>
      <c r="JV32" s="80"/>
      <c r="JW32" s="80"/>
      <c r="JX32" s="80"/>
      <c r="JY32" s="80"/>
      <c r="JZ32" s="80"/>
      <c r="KA32" s="80"/>
      <c r="KB32" s="80"/>
      <c r="KC32" s="80"/>
      <c r="KD32" s="80"/>
      <c r="KE32" s="80"/>
      <c r="KF32" s="80"/>
      <c r="KG32" s="80"/>
      <c r="KH32" s="80"/>
      <c r="KI32" s="80"/>
      <c r="KJ32" s="80"/>
      <c r="KK32" s="80"/>
      <c r="KL32" s="80"/>
      <c r="KM32" s="80"/>
      <c r="KN32" s="80"/>
      <c r="KO32" s="80"/>
      <c r="KP32" s="80"/>
      <c r="KQ32" s="80"/>
      <c r="KR32" s="80"/>
      <c r="KS32" s="80"/>
      <c r="KT32" s="80"/>
      <c r="KU32" s="80"/>
      <c r="KV32" s="80"/>
      <c r="KW32" s="80"/>
      <c r="KX32" s="80"/>
      <c r="KY32" s="80"/>
      <c r="KZ32" s="80"/>
      <c r="LA32" s="80"/>
      <c r="LB32" s="80"/>
      <c r="LC32" s="80"/>
      <c r="LD32" s="80"/>
      <c r="LE32" s="80"/>
      <c r="LF32" s="80"/>
      <c r="LG32" s="80"/>
      <c r="LH32" s="80"/>
      <c r="LI32" s="80"/>
      <c r="LJ32" s="80"/>
      <c r="LK32" s="80"/>
      <c r="LL32" s="80"/>
      <c r="LM32" s="80"/>
      <c r="LN32" s="80"/>
      <c r="LO32" s="80"/>
      <c r="LP32" s="80"/>
      <c r="LQ32" s="80"/>
      <c r="LR32" s="80"/>
      <c r="LS32" s="80"/>
      <c r="LT32" s="80"/>
      <c r="LU32" s="80"/>
      <c r="LV32" s="80"/>
      <c r="LW32" s="80"/>
      <c r="LX32" s="80"/>
      <c r="LY32" s="80"/>
      <c r="LZ32" s="80"/>
      <c r="MA32" s="80"/>
      <c r="MB32" s="80"/>
      <c r="MC32" s="80"/>
      <c r="MD32" s="80"/>
      <c r="ME32" s="80"/>
      <c r="MF32" s="80"/>
      <c r="MG32" s="80"/>
      <c r="MH32" s="80"/>
      <c r="MI32" s="80"/>
      <c r="MJ32" s="80"/>
      <c r="MK32" s="80"/>
      <c r="ML32" s="80"/>
      <c r="MM32" s="80"/>
      <c r="MN32" s="80"/>
      <c r="MO32" s="80"/>
      <c r="MP32" s="80"/>
      <c r="MQ32" s="80"/>
      <c r="MR32" s="80"/>
      <c r="MS32" s="80"/>
      <c r="MT32" s="80"/>
      <c r="MU32" s="80"/>
      <c r="MV32" s="80"/>
      <c r="MW32" s="80"/>
      <c r="MX32" s="80"/>
      <c r="MY32" s="80"/>
      <c r="MZ32" s="80"/>
      <c r="NA32" s="80"/>
      <c r="NB32" s="80"/>
      <c r="NC32" s="80"/>
      <c r="ND32" s="80"/>
      <c r="NE32" s="80"/>
      <c r="NF32" s="80"/>
      <c r="NG32" s="80"/>
      <c r="NH32" s="80"/>
      <c r="NI32" s="80"/>
      <c r="NJ32" s="80"/>
      <c r="NK32" s="80"/>
      <c r="NL32" s="80"/>
      <c r="NM32" s="80"/>
      <c r="NN32" s="80"/>
      <c r="NO32" s="80"/>
      <c r="NP32" s="80"/>
      <c r="NQ32" s="80"/>
      <c r="NR32" s="80"/>
      <c r="NS32" s="80"/>
      <c r="NT32" s="80"/>
      <c r="NU32" s="80"/>
      <c r="NV32" s="80"/>
      <c r="NW32" s="80"/>
      <c r="NX32" s="80"/>
      <c r="NY32" s="80"/>
      <c r="NZ32" s="80"/>
      <c r="OA32" s="80"/>
      <c r="OB32" s="80"/>
      <c r="OC32" s="80"/>
      <c r="OD32" s="80"/>
      <c r="OE32" s="80"/>
      <c r="OF32" s="80"/>
      <c r="OG32" s="80"/>
      <c r="OH32" s="80"/>
      <c r="OI32" s="80"/>
      <c r="OJ32" s="80"/>
      <c r="OK32" s="80"/>
      <c r="OL32" s="80"/>
      <c r="OM32" s="80"/>
      <c r="ON32" s="80"/>
      <c r="OO32" s="80"/>
      <c r="OP32" s="80"/>
      <c r="OQ32" s="80"/>
      <c r="OR32" s="80"/>
      <c r="OS32" s="80"/>
      <c r="OT32" s="80"/>
      <c r="OU32" s="80"/>
      <c r="OV32" s="80"/>
      <c r="OW32" s="80"/>
      <c r="OX32" s="80"/>
      <c r="OY32" s="80"/>
      <c r="OZ32" s="80"/>
      <c r="PA32" s="80"/>
      <c r="PB32" s="80"/>
      <c r="PC32" s="80"/>
      <c r="PD32" s="80"/>
      <c r="PE32" s="80"/>
      <c r="PF32" s="80"/>
      <c r="PG32" s="80"/>
      <c r="PH32" s="80"/>
      <c r="PI32" s="80"/>
      <c r="PJ32" s="80"/>
      <c r="PK32" s="80"/>
      <c r="PL32" s="80"/>
      <c r="PM32" s="80"/>
      <c r="PN32" s="80"/>
      <c r="PO32" s="80"/>
      <c r="PP32" s="80"/>
      <c r="PQ32" s="80"/>
      <c r="PR32" s="80"/>
      <c r="PS32" s="80"/>
      <c r="PT32" s="80"/>
      <c r="PU32" s="80"/>
      <c r="PV32" s="80"/>
      <c r="PW32" s="80"/>
      <c r="PX32" s="80"/>
      <c r="PY32" s="80"/>
      <c r="PZ32" s="80"/>
      <c r="QA32" s="80"/>
      <c r="QB32" s="80"/>
      <c r="QC32" s="80"/>
      <c r="QD32" s="80"/>
      <c r="QE32" s="80"/>
      <c r="QF32" s="80"/>
      <c r="QG32" s="80"/>
      <c r="QH32" s="80"/>
      <c r="QI32" s="80"/>
      <c r="QJ32" s="80"/>
      <c r="QK32" s="80"/>
      <c r="QL32" s="80"/>
      <c r="QM32" s="80"/>
      <c r="QN32" s="80"/>
      <c r="QO32" s="80"/>
      <c r="QP32" s="80"/>
      <c r="QQ32" s="80"/>
      <c r="QR32" s="80"/>
      <c r="QS32" s="80"/>
      <c r="QT32" s="80"/>
      <c r="QU32" s="80"/>
      <c r="QV32" s="80"/>
      <c r="QW32" s="80"/>
      <c r="QX32" s="80"/>
      <c r="QY32" s="80"/>
      <c r="QZ32" s="80"/>
      <c r="RA32" s="80"/>
      <c r="RB32" s="80"/>
      <c r="RC32" s="80"/>
      <c r="RD32" s="80"/>
      <c r="RE32" s="80"/>
      <c r="RF32" s="80"/>
      <c r="RG32" s="80"/>
      <c r="RH32" s="80"/>
      <c r="RI32" s="80"/>
      <c r="RJ32" s="80"/>
      <c r="RK32" s="80"/>
      <c r="RL32" s="80"/>
      <c r="RM32" s="80"/>
      <c r="RN32" s="80"/>
      <c r="RO32" s="80"/>
      <c r="RP32" s="80"/>
      <c r="RQ32" s="80"/>
      <c r="RR32" s="80"/>
      <c r="RS32" s="80"/>
      <c r="RT32" s="80"/>
      <c r="RU32" s="80"/>
      <c r="RV32" s="80"/>
      <c r="RW32" s="80"/>
      <c r="RX32" s="80"/>
      <c r="RY32" s="80"/>
      <c r="RZ32" s="80"/>
      <c r="SA32" s="80"/>
      <c r="SB32" s="80"/>
      <c r="SC32" s="80"/>
      <c r="SD32" s="80"/>
      <c r="SE32" s="80"/>
      <c r="SF32" s="80"/>
      <c r="SG32" s="80"/>
      <c r="SH32" s="80"/>
      <c r="SI32" s="80"/>
      <c r="SJ32" s="80"/>
      <c r="SK32" s="80"/>
      <c r="SL32" s="80"/>
      <c r="SM32" s="80"/>
      <c r="SN32" s="80"/>
      <c r="SO32" s="80"/>
      <c r="SP32" s="80"/>
      <c r="SQ32" s="80"/>
      <c r="SR32" s="80"/>
      <c r="SS32" s="80"/>
      <c r="ST32" s="80"/>
      <c r="SU32" s="80"/>
      <c r="SV32" s="80"/>
      <c r="SW32" s="80"/>
      <c r="SX32" s="80"/>
      <c r="SY32" s="80"/>
      <c r="SZ32" s="80"/>
      <c r="TA32" s="80"/>
      <c r="TB32" s="80"/>
      <c r="TC32" s="80"/>
      <c r="TD32" s="80"/>
      <c r="TE32" s="80"/>
      <c r="TF32" s="80"/>
      <c r="TG32" s="80"/>
      <c r="TH32" s="80"/>
      <c r="TI32" s="80"/>
      <c r="TJ32" s="80"/>
      <c r="TK32" s="80"/>
      <c r="TL32" s="80"/>
      <c r="TM32" s="80"/>
      <c r="TN32" s="80"/>
      <c r="TO32" s="80"/>
      <c r="TP32" s="80"/>
      <c r="TQ32" s="80"/>
      <c r="TR32" s="80"/>
      <c r="TS32" s="80"/>
      <c r="TT32" s="80"/>
      <c r="TU32" s="80"/>
      <c r="TV32" s="80"/>
      <c r="TW32" s="80"/>
      <c r="TX32" s="80"/>
      <c r="TY32" s="80"/>
      <c r="TZ32" s="80"/>
      <c r="UA32" s="80"/>
      <c r="UB32" s="80"/>
      <c r="UC32" s="80"/>
      <c r="UD32" s="80"/>
      <c r="UE32" s="80"/>
      <c r="UF32" s="80"/>
      <c r="UG32" s="80"/>
      <c r="UH32" s="80"/>
      <c r="UI32" s="80"/>
      <c r="UJ32" s="80"/>
      <c r="UK32" s="80"/>
      <c r="UL32" s="80"/>
      <c r="UM32" s="80"/>
      <c r="UN32" s="80"/>
      <c r="UO32" s="80"/>
      <c r="UP32" s="80"/>
      <c r="UQ32" s="80"/>
      <c r="UR32" s="80"/>
      <c r="US32" s="80"/>
      <c r="UT32" s="80"/>
      <c r="UU32" s="80"/>
      <c r="UV32" s="80"/>
      <c r="UW32" s="80"/>
      <c r="UX32" s="80"/>
      <c r="UY32" s="80"/>
      <c r="UZ32" s="80"/>
      <c r="VA32" s="80"/>
      <c r="VB32" s="80"/>
      <c r="VC32" s="80"/>
      <c r="VD32" s="80"/>
      <c r="VE32" s="80"/>
      <c r="VF32" s="80"/>
      <c r="VG32" s="80"/>
      <c r="VH32" s="80"/>
      <c r="VI32" s="80"/>
      <c r="VJ32" s="80"/>
      <c r="VK32" s="80"/>
      <c r="VL32" s="80"/>
      <c r="VM32" s="80"/>
      <c r="VN32" s="80"/>
      <c r="VO32" s="80"/>
      <c r="VP32" s="80"/>
      <c r="VQ32" s="80"/>
      <c r="VR32" s="80"/>
      <c r="VS32" s="80"/>
      <c r="VT32" s="80"/>
      <c r="VU32" s="80"/>
      <c r="VV32" s="80"/>
      <c r="VW32" s="80"/>
      <c r="VX32" s="80"/>
      <c r="VY32" s="80"/>
      <c r="VZ32" s="80"/>
      <c r="WA32" s="80"/>
      <c r="WB32" s="80"/>
      <c r="WC32" s="80"/>
      <c r="WD32" s="80"/>
      <c r="WE32" s="80"/>
      <c r="WF32" s="80"/>
      <c r="WG32" s="80"/>
      <c r="WH32" s="80"/>
      <c r="WI32" s="80"/>
      <c r="WJ32" s="80"/>
      <c r="WK32" s="80"/>
      <c r="WL32" s="80"/>
      <c r="WM32" s="80"/>
      <c r="WN32" s="80"/>
      <c r="WO32" s="80"/>
      <c r="WP32" s="80"/>
      <c r="WQ32" s="80"/>
      <c r="WR32" s="80"/>
      <c r="WS32" s="80"/>
      <c r="WT32" s="80"/>
      <c r="WU32" s="80"/>
      <c r="WV32" s="80"/>
      <c r="WW32" s="80"/>
      <c r="WX32" s="80"/>
      <c r="WY32" s="80"/>
      <c r="WZ32" s="80"/>
      <c r="XA32" s="80"/>
      <c r="XB32" s="80"/>
      <c r="XC32" s="80"/>
      <c r="XD32" s="80"/>
      <c r="XE32" s="80"/>
      <c r="XF32" s="80"/>
      <c r="XG32" s="80"/>
      <c r="XH32" s="80"/>
      <c r="XI32" s="80"/>
      <c r="XJ32" s="80"/>
      <c r="XK32" s="80"/>
      <c r="XL32" s="80"/>
      <c r="XM32" s="80"/>
      <c r="XN32" s="80"/>
      <c r="XO32" s="80"/>
      <c r="XP32" s="80"/>
      <c r="XQ32" s="80"/>
      <c r="XR32" s="80"/>
      <c r="XS32" s="80"/>
      <c r="XT32" s="80"/>
      <c r="XU32" s="80"/>
      <c r="XV32" s="80"/>
      <c r="XW32" s="80"/>
      <c r="XX32" s="80"/>
      <c r="XY32" s="80"/>
      <c r="XZ32" s="80"/>
      <c r="YA32" s="80"/>
      <c r="YB32" s="80"/>
      <c r="YC32" s="80"/>
      <c r="YD32" s="80"/>
      <c r="YE32" s="80"/>
      <c r="YF32" s="80"/>
      <c r="YG32" s="80"/>
      <c r="YH32" s="80"/>
      <c r="YI32" s="80"/>
      <c r="YJ32" s="80"/>
      <c r="YK32" s="80"/>
      <c r="YL32" s="80"/>
      <c r="YM32" s="80"/>
      <c r="YN32" s="80"/>
      <c r="YO32" s="80"/>
      <c r="YP32" s="80"/>
      <c r="YQ32" s="80"/>
      <c r="YR32" s="80"/>
      <c r="YS32" s="80"/>
      <c r="YT32" s="80"/>
      <c r="YU32" s="80"/>
      <c r="YV32" s="80"/>
      <c r="YW32" s="80"/>
      <c r="YX32" s="80"/>
      <c r="YY32" s="80"/>
      <c r="YZ32" s="80"/>
      <c r="ZA32" s="80"/>
      <c r="ZB32" s="80"/>
      <c r="ZC32" s="80"/>
      <c r="ZD32" s="80"/>
      <c r="ZE32" s="80"/>
      <c r="ZF32" s="80"/>
      <c r="ZG32" s="80"/>
      <c r="ZH32" s="80"/>
      <c r="ZI32" s="80"/>
      <c r="ZJ32" s="80"/>
      <c r="ZK32" s="80"/>
      <c r="ZL32" s="80"/>
      <c r="ZM32" s="80"/>
      <c r="ZN32" s="80"/>
      <c r="ZO32" s="80"/>
      <c r="ZP32" s="80"/>
      <c r="ZQ32" s="80"/>
      <c r="ZR32" s="80"/>
      <c r="ZS32" s="80"/>
      <c r="ZT32" s="80"/>
      <c r="ZU32" s="80"/>
      <c r="ZV32" s="80"/>
      <c r="ZW32" s="80"/>
      <c r="ZX32" s="80"/>
      <c r="ZY32" s="80"/>
      <c r="ZZ32" s="80"/>
      <c r="AAA32" s="80"/>
      <c r="AAB32" s="80"/>
      <c r="AAC32" s="80"/>
      <c r="AAD32" s="80"/>
      <c r="AAE32" s="80"/>
      <c r="AAF32" s="80"/>
      <c r="AAG32" s="80"/>
      <c r="AAH32" s="80"/>
      <c r="AAI32" s="80"/>
      <c r="AAJ32" s="80"/>
      <c r="AAK32" s="80"/>
      <c r="AAL32" s="80"/>
      <c r="AAM32" s="80"/>
      <c r="AAN32" s="80"/>
      <c r="AAO32" s="80"/>
      <c r="AAP32" s="80"/>
      <c r="AAQ32" s="80"/>
      <c r="AAR32" s="80"/>
      <c r="AAS32" s="80"/>
      <c r="AAT32" s="80"/>
      <c r="AAU32" s="80"/>
      <c r="AAV32" s="80"/>
      <c r="AAW32" s="80"/>
      <c r="AAX32" s="80"/>
      <c r="AAY32" s="80"/>
      <c r="AAZ32" s="80"/>
      <c r="ABA32" s="80"/>
      <c r="ABB32" s="80"/>
      <c r="ABC32" s="80"/>
      <c r="ABD32" s="80"/>
      <c r="ABE32" s="80"/>
      <c r="ABF32" s="80"/>
      <c r="ABG32" s="80"/>
      <c r="ABH32" s="80"/>
      <c r="ABI32" s="80"/>
      <c r="ABJ32" s="80"/>
      <c r="ABK32" s="80"/>
      <c r="ABL32" s="80"/>
      <c r="ABM32" s="80"/>
      <c r="ABN32" s="80"/>
      <c r="ABO32" s="80"/>
      <c r="ABP32" s="80"/>
      <c r="ABQ32" s="80"/>
      <c r="ABR32" s="80"/>
      <c r="ABS32" s="80"/>
      <c r="ABT32" s="80"/>
      <c r="ABU32" s="80"/>
      <c r="ABV32" s="80"/>
      <c r="ABW32" s="80"/>
      <c r="ABX32" s="80"/>
      <c r="ABY32" s="80"/>
      <c r="ABZ32" s="80"/>
      <c r="ACA32" s="80"/>
      <c r="ACB32" s="80"/>
      <c r="ACC32" s="80"/>
      <c r="ACD32" s="80"/>
      <c r="ACE32" s="80"/>
      <c r="ACF32" s="80"/>
      <c r="ACG32" s="80"/>
      <c r="ACH32" s="80"/>
      <c r="ACI32" s="80"/>
      <c r="ACJ32" s="80"/>
      <c r="ACK32" s="80"/>
      <c r="ACL32" s="80"/>
      <c r="ACM32" s="80"/>
      <c r="ACN32" s="80"/>
      <c r="ACO32" s="80"/>
      <c r="ACP32" s="80"/>
      <c r="ACQ32" s="80"/>
      <c r="ACR32" s="80"/>
      <c r="ACS32" s="80"/>
      <c r="ACT32" s="80"/>
      <c r="ACU32" s="80"/>
      <c r="ACV32" s="80"/>
      <c r="ACW32" s="80"/>
      <c r="ACX32" s="80"/>
      <c r="ACY32" s="80"/>
      <c r="ACZ32" s="80"/>
      <c r="ADA32" s="80"/>
      <c r="ADB32" s="80"/>
      <c r="ADC32" s="80"/>
      <c r="ADD32" s="80"/>
      <c r="ADE32" s="80"/>
      <c r="ADF32" s="80"/>
      <c r="ADG32" s="80"/>
      <c r="ADH32" s="80"/>
      <c r="ADI32" s="80"/>
      <c r="ADJ32" s="80"/>
      <c r="ADK32" s="80"/>
      <c r="ADL32" s="80"/>
      <c r="ADM32" s="80"/>
      <c r="ADN32" s="80"/>
      <c r="ADO32" s="80"/>
      <c r="ADP32" s="80"/>
      <c r="ADQ32" s="80"/>
      <c r="ADR32" s="80"/>
      <c r="ADS32" s="80"/>
      <c r="ADT32" s="80"/>
      <c r="ADU32" s="80"/>
      <c r="ADV32" s="80"/>
      <c r="ADW32" s="80"/>
      <c r="ADX32" s="80"/>
      <c r="ADY32" s="80"/>
      <c r="ADZ32" s="80"/>
      <c r="AEA32" s="80"/>
      <c r="AEB32" s="80"/>
      <c r="AEC32" s="80"/>
      <c r="AED32" s="80"/>
      <c r="AEE32" s="80"/>
      <c r="AEF32" s="80"/>
      <c r="AEG32" s="80"/>
      <c r="AEH32" s="80"/>
      <c r="AEI32" s="80"/>
      <c r="AEJ32" s="80"/>
      <c r="AEK32" s="80"/>
      <c r="AEL32" s="80"/>
      <c r="AEM32" s="80"/>
      <c r="AEN32" s="80"/>
      <c r="AEO32" s="80"/>
      <c r="AEP32" s="80"/>
      <c r="AEQ32" s="80"/>
      <c r="AER32" s="80"/>
      <c r="AES32" s="80"/>
      <c r="AET32" s="80"/>
      <c r="AEU32" s="80"/>
      <c r="AEV32" s="80"/>
      <c r="AEW32" s="80"/>
      <c r="AEX32" s="80"/>
      <c r="AEY32" s="80"/>
      <c r="AEZ32" s="80"/>
      <c r="AFA32" s="80"/>
      <c r="AFB32" s="80"/>
      <c r="AFC32" s="80"/>
      <c r="AFD32" s="80"/>
      <c r="AFE32" s="80"/>
      <c r="AFF32" s="80"/>
      <c r="AFG32" s="80"/>
      <c r="AFH32" s="80"/>
      <c r="AFI32" s="80"/>
      <c r="AFJ32" s="80"/>
      <c r="AFK32" s="80"/>
      <c r="AFL32" s="80"/>
      <c r="AFM32" s="80"/>
      <c r="AFN32" s="80"/>
      <c r="AFO32" s="80"/>
      <c r="AFP32" s="80"/>
      <c r="AFQ32" s="80"/>
      <c r="AFR32" s="80"/>
      <c r="AFS32" s="80"/>
      <c r="AFT32" s="80"/>
      <c r="AFU32" s="80"/>
      <c r="AFV32" s="80"/>
      <c r="AFW32" s="80"/>
      <c r="AFX32" s="80"/>
      <c r="AFY32" s="80"/>
      <c r="AFZ32" s="80"/>
      <c r="AGA32" s="80"/>
      <c r="AGB32" s="80"/>
    </row>
    <row r="33" spans="1:860" s="85" customFormat="1">
      <c r="A33" s="75" t="s">
        <v>129</v>
      </c>
      <c r="B33" s="75" t="s">
        <v>130</v>
      </c>
      <c r="C33" s="72">
        <f t="shared" si="0"/>
        <v>68186803.908458531</v>
      </c>
      <c r="D33" s="73">
        <f t="shared" ref="D33:D38" si="13">E33+F33</f>
        <v>68186803.908458531</v>
      </c>
      <c r="E33" s="73">
        <f>E34+E35+E36+E37+E38+E39</f>
        <v>28714934.309688531</v>
      </c>
      <c r="F33" s="73">
        <f t="shared" ref="F33:G33" si="14">F34+F35+F36+F37+F38+F39</f>
        <v>39471869.598769993</v>
      </c>
      <c r="G33" s="73">
        <f t="shared" si="14"/>
        <v>0</v>
      </c>
      <c r="H33" s="72">
        <f t="shared" si="1"/>
        <v>0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>
        <f t="shared" si="2"/>
        <v>68186803.908458531</v>
      </c>
      <c r="T33" s="146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  <c r="IW33" s="97"/>
      <c r="IX33" s="97"/>
      <c r="IY33" s="97"/>
      <c r="IZ33" s="97"/>
      <c r="JA33" s="97"/>
      <c r="JB33" s="97"/>
      <c r="JC33" s="97"/>
      <c r="JD33" s="97"/>
      <c r="JE33" s="97"/>
      <c r="JF33" s="97"/>
      <c r="JG33" s="97"/>
      <c r="JH33" s="97"/>
      <c r="JI33" s="97"/>
      <c r="JJ33" s="97"/>
      <c r="JK33" s="97"/>
      <c r="JL33" s="97"/>
      <c r="JM33" s="97"/>
      <c r="JN33" s="97"/>
      <c r="JO33" s="97"/>
      <c r="JP33" s="97"/>
      <c r="JQ33" s="97"/>
      <c r="JR33" s="97"/>
      <c r="JS33" s="97"/>
      <c r="JT33" s="97"/>
      <c r="JU33" s="97"/>
      <c r="JV33" s="97"/>
      <c r="JW33" s="97"/>
      <c r="JX33" s="97"/>
      <c r="JY33" s="97"/>
      <c r="JZ33" s="97"/>
      <c r="KA33" s="97"/>
      <c r="KB33" s="97"/>
      <c r="KC33" s="97"/>
      <c r="KD33" s="97"/>
      <c r="KE33" s="97"/>
      <c r="KF33" s="97"/>
      <c r="KG33" s="97"/>
      <c r="KH33" s="97"/>
      <c r="KI33" s="97"/>
      <c r="KJ33" s="97"/>
      <c r="KK33" s="97"/>
      <c r="KL33" s="97"/>
      <c r="KM33" s="97"/>
      <c r="KN33" s="97"/>
      <c r="KO33" s="97"/>
      <c r="KP33" s="97"/>
      <c r="KQ33" s="97"/>
      <c r="KR33" s="97"/>
      <c r="KS33" s="97"/>
      <c r="KT33" s="97"/>
      <c r="KU33" s="97"/>
      <c r="KV33" s="97"/>
      <c r="KW33" s="97"/>
      <c r="KX33" s="97"/>
      <c r="KY33" s="97"/>
      <c r="KZ33" s="97"/>
      <c r="LA33" s="97"/>
      <c r="LB33" s="97"/>
      <c r="LC33" s="97"/>
      <c r="LD33" s="97"/>
      <c r="LE33" s="97"/>
      <c r="LF33" s="97"/>
      <c r="LG33" s="97"/>
      <c r="LH33" s="97"/>
      <c r="LI33" s="97"/>
      <c r="LJ33" s="97"/>
      <c r="LK33" s="97"/>
      <c r="LL33" s="97"/>
      <c r="LM33" s="97"/>
      <c r="LN33" s="97"/>
      <c r="LO33" s="97"/>
      <c r="LP33" s="97"/>
      <c r="LQ33" s="97"/>
      <c r="LR33" s="97"/>
      <c r="LS33" s="97"/>
      <c r="LT33" s="97"/>
      <c r="LU33" s="97"/>
      <c r="LV33" s="97"/>
      <c r="LW33" s="97"/>
      <c r="LX33" s="97"/>
      <c r="LY33" s="97"/>
      <c r="LZ33" s="97"/>
      <c r="MA33" s="97"/>
      <c r="MB33" s="97"/>
      <c r="MC33" s="97"/>
      <c r="MD33" s="97"/>
      <c r="ME33" s="97"/>
      <c r="MF33" s="97"/>
      <c r="MG33" s="97"/>
      <c r="MH33" s="97"/>
      <c r="MI33" s="97"/>
      <c r="MJ33" s="97"/>
      <c r="MK33" s="97"/>
      <c r="ML33" s="97"/>
      <c r="MM33" s="97"/>
      <c r="MN33" s="97"/>
      <c r="MO33" s="97"/>
      <c r="MP33" s="97"/>
      <c r="MQ33" s="97"/>
      <c r="MR33" s="97"/>
      <c r="MS33" s="97"/>
      <c r="MT33" s="97"/>
      <c r="MU33" s="97"/>
      <c r="MV33" s="97"/>
      <c r="MW33" s="97"/>
      <c r="MX33" s="97"/>
      <c r="MY33" s="97"/>
      <c r="MZ33" s="97"/>
      <c r="NA33" s="97"/>
      <c r="NB33" s="97"/>
      <c r="NC33" s="97"/>
      <c r="ND33" s="97"/>
      <c r="NE33" s="97"/>
      <c r="NF33" s="97"/>
      <c r="NG33" s="97"/>
      <c r="NH33" s="97"/>
      <c r="NI33" s="97"/>
      <c r="NJ33" s="97"/>
      <c r="NK33" s="97"/>
      <c r="NL33" s="97"/>
      <c r="NM33" s="97"/>
      <c r="NN33" s="97"/>
      <c r="NO33" s="97"/>
      <c r="NP33" s="97"/>
      <c r="NQ33" s="97"/>
      <c r="NR33" s="97"/>
      <c r="NS33" s="97"/>
      <c r="NT33" s="97"/>
      <c r="NU33" s="97"/>
      <c r="NV33" s="97"/>
      <c r="NW33" s="97"/>
      <c r="NX33" s="97"/>
      <c r="NY33" s="97"/>
      <c r="NZ33" s="97"/>
      <c r="OA33" s="97"/>
      <c r="OB33" s="97"/>
      <c r="OC33" s="97"/>
      <c r="OD33" s="97"/>
      <c r="OE33" s="97"/>
      <c r="OF33" s="97"/>
      <c r="OG33" s="97"/>
      <c r="OH33" s="97"/>
      <c r="OI33" s="97"/>
      <c r="OJ33" s="97"/>
      <c r="OK33" s="97"/>
      <c r="OL33" s="97"/>
      <c r="OM33" s="97"/>
      <c r="ON33" s="97"/>
      <c r="OO33" s="97"/>
      <c r="OP33" s="97"/>
      <c r="OQ33" s="97"/>
      <c r="OR33" s="97"/>
      <c r="OS33" s="97"/>
      <c r="OT33" s="97"/>
      <c r="OU33" s="97"/>
      <c r="OV33" s="97"/>
      <c r="OW33" s="97"/>
      <c r="OX33" s="97"/>
      <c r="OY33" s="97"/>
      <c r="OZ33" s="97"/>
      <c r="PA33" s="97"/>
      <c r="PB33" s="97"/>
      <c r="PC33" s="97"/>
      <c r="PD33" s="97"/>
      <c r="PE33" s="97"/>
      <c r="PF33" s="97"/>
      <c r="PG33" s="97"/>
      <c r="PH33" s="97"/>
      <c r="PI33" s="97"/>
      <c r="PJ33" s="97"/>
      <c r="PK33" s="97"/>
      <c r="PL33" s="97"/>
      <c r="PM33" s="97"/>
      <c r="PN33" s="97"/>
      <c r="PO33" s="97"/>
      <c r="PP33" s="97"/>
      <c r="PQ33" s="97"/>
      <c r="PR33" s="97"/>
      <c r="PS33" s="97"/>
      <c r="PT33" s="97"/>
      <c r="PU33" s="97"/>
      <c r="PV33" s="97"/>
      <c r="PW33" s="97"/>
      <c r="PX33" s="97"/>
      <c r="PY33" s="97"/>
      <c r="PZ33" s="97"/>
      <c r="QA33" s="97"/>
      <c r="QB33" s="97"/>
      <c r="QC33" s="97"/>
      <c r="QD33" s="97"/>
      <c r="QE33" s="97"/>
      <c r="QF33" s="97"/>
      <c r="QG33" s="97"/>
      <c r="QH33" s="97"/>
      <c r="QI33" s="97"/>
      <c r="QJ33" s="97"/>
      <c r="QK33" s="97"/>
      <c r="QL33" s="97"/>
      <c r="QM33" s="97"/>
      <c r="QN33" s="97"/>
      <c r="QO33" s="97"/>
      <c r="QP33" s="97"/>
      <c r="QQ33" s="97"/>
      <c r="QR33" s="97"/>
      <c r="QS33" s="97"/>
      <c r="QT33" s="97"/>
      <c r="QU33" s="97"/>
      <c r="QV33" s="97"/>
      <c r="QW33" s="97"/>
      <c r="QX33" s="97"/>
      <c r="QY33" s="97"/>
      <c r="QZ33" s="97"/>
      <c r="RA33" s="97"/>
      <c r="RB33" s="97"/>
      <c r="RC33" s="97"/>
      <c r="RD33" s="97"/>
      <c r="RE33" s="97"/>
      <c r="RF33" s="97"/>
      <c r="RG33" s="97"/>
      <c r="RH33" s="97"/>
      <c r="RI33" s="97"/>
      <c r="RJ33" s="97"/>
      <c r="RK33" s="97"/>
      <c r="RL33" s="97"/>
      <c r="RM33" s="97"/>
      <c r="RN33" s="97"/>
      <c r="RO33" s="97"/>
      <c r="RP33" s="97"/>
      <c r="RQ33" s="97"/>
      <c r="RR33" s="97"/>
      <c r="RS33" s="97"/>
      <c r="RT33" s="97"/>
      <c r="RU33" s="97"/>
      <c r="RV33" s="97"/>
      <c r="RW33" s="97"/>
      <c r="RX33" s="97"/>
      <c r="RY33" s="97"/>
      <c r="RZ33" s="97"/>
      <c r="SA33" s="97"/>
      <c r="SB33" s="97"/>
      <c r="SC33" s="97"/>
      <c r="SD33" s="97"/>
      <c r="SE33" s="97"/>
      <c r="SF33" s="97"/>
      <c r="SG33" s="97"/>
      <c r="SH33" s="97"/>
      <c r="SI33" s="97"/>
      <c r="SJ33" s="97"/>
      <c r="SK33" s="97"/>
      <c r="SL33" s="97"/>
      <c r="SM33" s="97"/>
      <c r="SN33" s="97"/>
      <c r="SO33" s="97"/>
      <c r="SP33" s="97"/>
      <c r="SQ33" s="97"/>
      <c r="SR33" s="97"/>
      <c r="SS33" s="97"/>
      <c r="ST33" s="97"/>
      <c r="SU33" s="97"/>
      <c r="SV33" s="97"/>
      <c r="SW33" s="97"/>
      <c r="SX33" s="97"/>
      <c r="SY33" s="97"/>
      <c r="SZ33" s="97"/>
      <c r="TA33" s="97"/>
      <c r="TB33" s="97"/>
      <c r="TC33" s="97"/>
      <c r="TD33" s="97"/>
      <c r="TE33" s="97"/>
      <c r="TF33" s="97"/>
      <c r="TG33" s="97"/>
      <c r="TH33" s="97"/>
      <c r="TI33" s="97"/>
      <c r="TJ33" s="97"/>
      <c r="TK33" s="97"/>
      <c r="TL33" s="97"/>
      <c r="TM33" s="97"/>
      <c r="TN33" s="97"/>
      <c r="TO33" s="97"/>
      <c r="TP33" s="97"/>
      <c r="TQ33" s="97"/>
      <c r="TR33" s="97"/>
      <c r="TS33" s="97"/>
      <c r="TT33" s="97"/>
      <c r="TU33" s="97"/>
      <c r="TV33" s="97"/>
      <c r="TW33" s="97"/>
      <c r="TX33" s="97"/>
      <c r="TY33" s="97"/>
      <c r="TZ33" s="97"/>
      <c r="UA33" s="97"/>
      <c r="UB33" s="97"/>
      <c r="UC33" s="97"/>
      <c r="UD33" s="97"/>
      <c r="UE33" s="97"/>
      <c r="UF33" s="97"/>
      <c r="UG33" s="97"/>
      <c r="UH33" s="97"/>
      <c r="UI33" s="97"/>
      <c r="UJ33" s="97"/>
      <c r="UK33" s="97"/>
      <c r="UL33" s="97"/>
      <c r="UM33" s="97"/>
      <c r="UN33" s="97"/>
      <c r="UO33" s="97"/>
      <c r="UP33" s="97"/>
      <c r="UQ33" s="97"/>
      <c r="UR33" s="97"/>
      <c r="US33" s="97"/>
      <c r="UT33" s="97"/>
      <c r="UU33" s="97"/>
      <c r="UV33" s="97"/>
      <c r="UW33" s="97"/>
      <c r="UX33" s="97"/>
      <c r="UY33" s="97"/>
      <c r="UZ33" s="97"/>
      <c r="VA33" s="97"/>
      <c r="VB33" s="97"/>
      <c r="VC33" s="97"/>
      <c r="VD33" s="97"/>
      <c r="VE33" s="97"/>
      <c r="VF33" s="97"/>
      <c r="VG33" s="97"/>
      <c r="VH33" s="97"/>
      <c r="VI33" s="97"/>
      <c r="VJ33" s="97"/>
      <c r="VK33" s="97"/>
      <c r="VL33" s="97"/>
      <c r="VM33" s="97"/>
      <c r="VN33" s="97"/>
      <c r="VO33" s="97"/>
      <c r="VP33" s="97"/>
      <c r="VQ33" s="97"/>
      <c r="VR33" s="97"/>
      <c r="VS33" s="97"/>
      <c r="VT33" s="97"/>
      <c r="VU33" s="97"/>
      <c r="VV33" s="97"/>
      <c r="VW33" s="97"/>
      <c r="VX33" s="97"/>
      <c r="VY33" s="97"/>
      <c r="VZ33" s="97"/>
      <c r="WA33" s="97"/>
      <c r="WB33" s="97"/>
      <c r="WC33" s="97"/>
      <c r="WD33" s="97"/>
      <c r="WE33" s="97"/>
      <c r="WF33" s="97"/>
      <c r="WG33" s="97"/>
      <c r="WH33" s="97"/>
      <c r="WI33" s="97"/>
      <c r="WJ33" s="97"/>
      <c r="WK33" s="97"/>
      <c r="WL33" s="97"/>
      <c r="WM33" s="97"/>
      <c r="WN33" s="97"/>
      <c r="WO33" s="97"/>
      <c r="WP33" s="97"/>
      <c r="WQ33" s="97"/>
      <c r="WR33" s="97"/>
      <c r="WS33" s="97"/>
      <c r="WT33" s="97"/>
      <c r="WU33" s="97"/>
      <c r="WV33" s="97"/>
      <c r="WW33" s="97"/>
      <c r="WX33" s="97"/>
      <c r="WY33" s="97"/>
      <c r="WZ33" s="97"/>
      <c r="XA33" s="97"/>
      <c r="XB33" s="97"/>
      <c r="XC33" s="97"/>
      <c r="XD33" s="97"/>
      <c r="XE33" s="97"/>
      <c r="XF33" s="97"/>
      <c r="XG33" s="97"/>
      <c r="XH33" s="97"/>
      <c r="XI33" s="97"/>
      <c r="XJ33" s="97"/>
      <c r="XK33" s="97"/>
      <c r="XL33" s="97"/>
      <c r="XM33" s="97"/>
      <c r="XN33" s="97"/>
      <c r="XO33" s="97"/>
      <c r="XP33" s="97"/>
      <c r="XQ33" s="97"/>
      <c r="XR33" s="97"/>
      <c r="XS33" s="97"/>
      <c r="XT33" s="97"/>
      <c r="XU33" s="97"/>
      <c r="XV33" s="97"/>
      <c r="XW33" s="97"/>
      <c r="XX33" s="97"/>
      <c r="XY33" s="97"/>
      <c r="XZ33" s="97"/>
      <c r="YA33" s="97"/>
      <c r="YB33" s="97"/>
      <c r="YC33" s="97"/>
      <c r="YD33" s="97"/>
      <c r="YE33" s="97"/>
      <c r="YF33" s="97"/>
      <c r="YG33" s="97"/>
      <c r="YH33" s="97"/>
      <c r="YI33" s="97"/>
      <c r="YJ33" s="97"/>
      <c r="YK33" s="97"/>
      <c r="YL33" s="97"/>
      <c r="YM33" s="97"/>
      <c r="YN33" s="97"/>
      <c r="YO33" s="97"/>
      <c r="YP33" s="97"/>
      <c r="YQ33" s="97"/>
      <c r="YR33" s="97"/>
      <c r="YS33" s="97"/>
      <c r="YT33" s="97"/>
      <c r="YU33" s="97"/>
      <c r="YV33" s="97"/>
      <c r="YW33" s="97"/>
      <c r="YX33" s="97"/>
      <c r="YY33" s="97"/>
      <c r="YZ33" s="97"/>
      <c r="ZA33" s="97"/>
      <c r="ZB33" s="97"/>
      <c r="ZC33" s="97"/>
      <c r="ZD33" s="97"/>
      <c r="ZE33" s="97"/>
      <c r="ZF33" s="97"/>
      <c r="ZG33" s="97"/>
      <c r="ZH33" s="97"/>
      <c r="ZI33" s="97"/>
      <c r="ZJ33" s="97"/>
      <c r="ZK33" s="97"/>
      <c r="ZL33" s="97"/>
      <c r="ZM33" s="97"/>
      <c r="ZN33" s="97"/>
      <c r="ZO33" s="97"/>
      <c r="ZP33" s="97"/>
      <c r="ZQ33" s="97"/>
      <c r="ZR33" s="97"/>
      <c r="ZS33" s="97"/>
      <c r="ZT33" s="97"/>
      <c r="ZU33" s="97"/>
      <c r="ZV33" s="97"/>
      <c r="ZW33" s="97"/>
      <c r="ZX33" s="97"/>
      <c r="ZY33" s="97"/>
      <c r="ZZ33" s="97"/>
      <c r="AAA33" s="97"/>
      <c r="AAB33" s="97"/>
      <c r="AAC33" s="97"/>
      <c r="AAD33" s="97"/>
      <c r="AAE33" s="97"/>
      <c r="AAF33" s="97"/>
      <c r="AAG33" s="97"/>
      <c r="AAH33" s="97"/>
      <c r="AAI33" s="97"/>
      <c r="AAJ33" s="97"/>
      <c r="AAK33" s="97"/>
      <c r="AAL33" s="97"/>
      <c r="AAM33" s="97"/>
      <c r="AAN33" s="97"/>
      <c r="AAO33" s="97"/>
      <c r="AAP33" s="97"/>
      <c r="AAQ33" s="97"/>
      <c r="AAR33" s="97"/>
      <c r="AAS33" s="97"/>
      <c r="AAT33" s="97"/>
      <c r="AAU33" s="97"/>
      <c r="AAV33" s="97"/>
      <c r="AAW33" s="97"/>
      <c r="AAX33" s="97"/>
      <c r="AAY33" s="97"/>
      <c r="AAZ33" s="97"/>
      <c r="ABA33" s="97"/>
      <c r="ABB33" s="97"/>
      <c r="ABC33" s="97"/>
      <c r="ABD33" s="97"/>
      <c r="ABE33" s="97"/>
      <c r="ABF33" s="97"/>
      <c r="ABG33" s="97"/>
      <c r="ABH33" s="97"/>
      <c r="ABI33" s="97"/>
      <c r="ABJ33" s="97"/>
      <c r="ABK33" s="97"/>
      <c r="ABL33" s="97"/>
      <c r="ABM33" s="97"/>
      <c r="ABN33" s="97"/>
      <c r="ABO33" s="97"/>
      <c r="ABP33" s="97"/>
      <c r="ABQ33" s="97"/>
      <c r="ABR33" s="97"/>
      <c r="ABS33" s="97"/>
      <c r="ABT33" s="97"/>
      <c r="ABU33" s="97"/>
      <c r="ABV33" s="97"/>
      <c r="ABW33" s="97"/>
      <c r="ABX33" s="97"/>
      <c r="ABY33" s="97"/>
      <c r="ABZ33" s="97"/>
      <c r="ACA33" s="97"/>
      <c r="ACB33" s="97"/>
      <c r="ACC33" s="97"/>
      <c r="ACD33" s="97"/>
      <c r="ACE33" s="97"/>
      <c r="ACF33" s="97"/>
      <c r="ACG33" s="97"/>
      <c r="ACH33" s="97"/>
      <c r="ACI33" s="97"/>
      <c r="ACJ33" s="97"/>
      <c r="ACK33" s="97"/>
      <c r="ACL33" s="97"/>
      <c r="ACM33" s="97"/>
      <c r="ACN33" s="97"/>
      <c r="ACO33" s="97"/>
      <c r="ACP33" s="97"/>
      <c r="ACQ33" s="97"/>
      <c r="ACR33" s="97"/>
      <c r="ACS33" s="97"/>
      <c r="ACT33" s="97"/>
      <c r="ACU33" s="97"/>
      <c r="ACV33" s="97"/>
      <c r="ACW33" s="97"/>
      <c r="ACX33" s="97"/>
      <c r="ACY33" s="97"/>
      <c r="ACZ33" s="97"/>
      <c r="ADA33" s="97"/>
      <c r="ADB33" s="97"/>
      <c r="ADC33" s="97"/>
      <c r="ADD33" s="97"/>
      <c r="ADE33" s="97"/>
      <c r="ADF33" s="97"/>
      <c r="ADG33" s="97"/>
      <c r="ADH33" s="97"/>
      <c r="ADI33" s="97"/>
      <c r="ADJ33" s="97"/>
      <c r="ADK33" s="97"/>
      <c r="ADL33" s="97"/>
      <c r="ADM33" s="97"/>
      <c r="ADN33" s="97"/>
      <c r="ADO33" s="97"/>
      <c r="ADP33" s="97"/>
      <c r="ADQ33" s="97"/>
      <c r="ADR33" s="97"/>
      <c r="ADS33" s="97"/>
      <c r="ADT33" s="97"/>
      <c r="ADU33" s="97"/>
      <c r="ADV33" s="97"/>
      <c r="ADW33" s="97"/>
      <c r="ADX33" s="97"/>
      <c r="ADY33" s="97"/>
      <c r="ADZ33" s="97"/>
      <c r="AEA33" s="97"/>
      <c r="AEB33" s="97"/>
      <c r="AEC33" s="97"/>
      <c r="AED33" s="97"/>
      <c r="AEE33" s="97"/>
      <c r="AEF33" s="97"/>
      <c r="AEG33" s="97"/>
      <c r="AEH33" s="97"/>
      <c r="AEI33" s="97"/>
      <c r="AEJ33" s="97"/>
      <c r="AEK33" s="97"/>
      <c r="AEL33" s="97"/>
      <c r="AEM33" s="97"/>
      <c r="AEN33" s="97"/>
      <c r="AEO33" s="97"/>
      <c r="AEP33" s="97"/>
      <c r="AEQ33" s="97"/>
      <c r="AER33" s="97"/>
      <c r="AES33" s="97"/>
      <c r="AET33" s="97"/>
      <c r="AEU33" s="97"/>
      <c r="AEV33" s="97"/>
      <c r="AEW33" s="97"/>
      <c r="AEX33" s="97"/>
      <c r="AEY33" s="97"/>
      <c r="AEZ33" s="97"/>
      <c r="AFA33" s="97"/>
      <c r="AFB33" s="97"/>
      <c r="AFC33" s="97"/>
      <c r="AFD33" s="97"/>
      <c r="AFE33" s="97"/>
      <c r="AFF33" s="97"/>
      <c r="AFG33" s="97"/>
      <c r="AFH33" s="97"/>
      <c r="AFI33" s="97"/>
      <c r="AFJ33" s="97"/>
      <c r="AFK33" s="97"/>
      <c r="AFL33" s="97"/>
      <c r="AFM33" s="97"/>
      <c r="AFN33" s="97"/>
      <c r="AFO33" s="97"/>
      <c r="AFP33" s="97"/>
      <c r="AFQ33" s="97"/>
      <c r="AFR33" s="97"/>
      <c r="AFS33" s="97"/>
      <c r="AFT33" s="97"/>
      <c r="AFU33" s="97"/>
      <c r="AFV33" s="97"/>
      <c r="AFW33" s="97"/>
      <c r="AFX33" s="97"/>
      <c r="AFY33" s="97"/>
      <c r="AFZ33" s="97"/>
      <c r="AGA33" s="97"/>
      <c r="AGB33" s="97"/>
    </row>
    <row r="34" spans="1:860" s="86" customFormat="1" ht="41.4">
      <c r="A34" s="60" t="s">
        <v>771</v>
      </c>
      <c r="B34" s="51" t="s">
        <v>132</v>
      </c>
      <c r="C34" s="72">
        <f t="shared" si="0"/>
        <v>14391946.774519999</v>
      </c>
      <c r="D34" s="50">
        <f t="shared" si="13"/>
        <v>14391946.774519999</v>
      </c>
      <c r="E34" s="50">
        <f>SUMIF('РБ здрав'!$L:$L,'HF-HC'!A34,'РБ здрав'!$H:$H)+SUMIF('067'!D:D,'HF-HC'!A:A,'067'!C:C)</f>
        <v>9704480.6522199996</v>
      </c>
      <c r="F34" s="121">
        <f>SUMIF('МБ здрав+образ'!$AF:$AF,'HF-HC'!A34,'МБ здрав+образ'!$G:$G)</f>
        <v>4687466.122299999</v>
      </c>
      <c r="G34" s="126"/>
      <c r="H34" s="74">
        <f t="shared" si="1"/>
        <v>0</v>
      </c>
      <c r="I34" s="50"/>
      <c r="J34" s="50"/>
      <c r="K34" s="50"/>
      <c r="L34" s="74"/>
      <c r="M34" s="50"/>
      <c r="N34" s="50"/>
      <c r="O34" s="74"/>
      <c r="P34" s="50"/>
      <c r="Q34" s="50"/>
      <c r="R34" s="74"/>
      <c r="S34" s="72">
        <f t="shared" si="2"/>
        <v>14391946.774519999</v>
      </c>
      <c r="T34" s="146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80"/>
      <c r="IS34" s="80"/>
      <c r="IT34" s="80"/>
      <c r="IU34" s="80"/>
      <c r="IV34" s="80"/>
      <c r="IW34" s="80"/>
      <c r="IX34" s="80"/>
      <c r="IY34" s="80"/>
      <c r="IZ34" s="80"/>
      <c r="JA34" s="80"/>
      <c r="JB34" s="80"/>
      <c r="JC34" s="80"/>
      <c r="JD34" s="80"/>
      <c r="JE34" s="80"/>
      <c r="JF34" s="80"/>
      <c r="JG34" s="80"/>
      <c r="JH34" s="80"/>
      <c r="JI34" s="80"/>
      <c r="JJ34" s="80"/>
      <c r="JK34" s="80"/>
      <c r="JL34" s="80"/>
      <c r="JM34" s="80"/>
      <c r="JN34" s="80"/>
      <c r="JO34" s="80"/>
      <c r="JP34" s="80"/>
      <c r="JQ34" s="80"/>
      <c r="JR34" s="80"/>
      <c r="JS34" s="80"/>
      <c r="JT34" s="80"/>
      <c r="JU34" s="80"/>
      <c r="JV34" s="80"/>
      <c r="JW34" s="80"/>
      <c r="JX34" s="80"/>
      <c r="JY34" s="80"/>
      <c r="JZ34" s="80"/>
      <c r="KA34" s="80"/>
      <c r="KB34" s="80"/>
      <c r="KC34" s="80"/>
      <c r="KD34" s="80"/>
      <c r="KE34" s="80"/>
      <c r="KF34" s="80"/>
      <c r="KG34" s="80"/>
      <c r="KH34" s="80"/>
      <c r="KI34" s="80"/>
      <c r="KJ34" s="80"/>
      <c r="KK34" s="80"/>
      <c r="KL34" s="80"/>
      <c r="KM34" s="80"/>
      <c r="KN34" s="80"/>
      <c r="KO34" s="80"/>
      <c r="KP34" s="80"/>
      <c r="KQ34" s="80"/>
      <c r="KR34" s="80"/>
      <c r="KS34" s="80"/>
      <c r="KT34" s="80"/>
      <c r="KU34" s="80"/>
      <c r="KV34" s="80"/>
      <c r="KW34" s="80"/>
      <c r="KX34" s="80"/>
      <c r="KY34" s="80"/>
      <c r="KZ34" s="80"/>
      <c r="LA34" s="80"/>
      <c r="LB34" s="80"/>
      <c r="LC34" s="80"/>
      <c r="LD34" s="80"/>
      <c r="LE34" s="80"/>
      <c r="LF34" s="80"/>
      <c r="LG34" s="80"/>
      <c r="LH34" s="80"/>
      <c r="LI34" s="80"/>
      <c r="LJ34" s="80"/>
      <c r="LK34" s="80"/>
      <c r="LL34" s="80"/>
      <c r="LM34" s="80"/>
      <c r="LN34" s="80"/>
      <c r="LO34" s="80"/>
      <c r="LP34" s="80"/>
      <c r="LQ34" s="80"/>
      <c r="LR34" s="80"/>
      <c r="LS34" s="80"/>
      <c r="LT34" s="80"/>
      <c r="LU34" s="80"/>
      <c r="LV34" s="80"/>
      <c r="LW34" s="80"/>
      <c r="LX34" s="80"/>
      <c r="LY34" s="80"/>
      <c r="LZ34" s="80"/>
      <c r="MA34" s="80"/>
      <c r="MB34" s="80"/>
      <c r="MC34" s="80"/>
      <c r="MD34" s="80"/>
      <c r="ME34" s="80"/>
      <c r="MF34" s="80"/>
      <c r="MG34" s="80"/>
      <c r="MH34" s="80"/>
      <c r="MI34" s="80"/>
      <c r="MJ34" s="80"/>
      <c r="MK34" s="80"/>
      <c r="ML34" s="80"/>
      <c r="MM34" s="80"/>
      <c r="MN34" s="80"/>
      <c r="MO34" s="80"/>
      <c r="MP34" s="80"/>
      <c r="MQ34" s="80"/>
      <c r="MR34" s="80"/>
      <c r="MS34" s="80"/>
      <c r="MT34" s="80"/>
      <c r="MU34" s="80"/>
      <c r="MV34" s="80"/>
      <c r="MW34" s="80"/>
      <c r="MX34" s="80"/>
      <c r="MY34" s="80"/>
      <c r="MZ34" s="80"/>
      <c r="NA34" s="80"/>
      <c r="NB34" s="80"/>
      <c r="NC34" s="80"/>
      <c r="ND34" s="80"/>
      <c r="NE34" s="80"/>
      <c r="NF34" s="80"/>
      <c r="NG34" s="80"/>
      <c r="NH34" s="80"/>
      <c r="NI34" s="80"/>
      <c r="NJ34" s="80"/>
      <c r="NK34" s="80"/>
      <c r="NL34" s="80"/>
      <c r="NM34" s="80"/>
      <c r="NN34" s="80"/>
      <c r="NO34" s="80"/>
      <c r="NP34" s="80"/>
      <c r="NQ34" s="80"/>
      <c r="NR34" s="80"/>
      <c r="NS34" s="80"/>
      <c r="NT34" s="80"/>
      <c r="NU34" s="80"/>
      <c r="NV34" s="80"/>
      <c r="NW34" s="80"/>
      <c r="NX34" s="80"/>
      <c r="NY34" s="80"/>
      <c r="NZ34" s="80"/>
      <c r="OA34" s="80"/>
      <c r="OB34" s="80"/>
      <c r="OC34" s="80"/>
      <c r="OD34" s="80"/>
      <c r="OE34" s="80"/>
      <c r="OF34" s="80"/>
      <c r="OG34" s="80"/>
      <c r="OH34" s="80"/>
      <c r="OI34" s="80"/>
      <c r="OJ34" s="80"/>
      <c r="OK34" s="80"/>
      <c r="OL34" s="80"/>
      <c r="OM34" s="80"/>
      <c r="ON34" s="80"/>
      <c r="OO34" s="80"/>
      <c r="OP34" s="80"/>
      <c r="OQ34" s="80"/>
      <c r="OR34" s="80"/>
      <c r="OS34" s="80"/>
      <c r="OT34" s="80"/>
      <c r="OU34" s="80"/>
      <c r="OV34" s="80"/>
      <c r="OW34" s="80"/>
      <c r="OX34" s="80"/>
      <c r="OY34" s="80"/>
      <c r="OZ34" s="80"/>
      <c r="PA34" s="80"/>
      <c r="PB34" s="80"/>
      <c r="PC34" s="80"/>
      <c r="PD34" s="80"/>
      <c r="PE34" s="80"/>
      <c r="PF34" s="80"/>
      <c r="PG34" s="80"/>
      <c r="PH34" s="80"/>
      <c r="PI34" s="80"/>
      <c r="PJ34" s="80"/>
      <c r="PK34" s="80"/>
      <c r="PL34" s="80"/>
      <c r="PM34" s="80"/>
      <c r="PN34" s="80"/>
      <c r="PO34" s="80"/>
      <c r="PP34" s="80"/>
      <c r="PQ34" s="80"/>
      <c r="PR34" s="80"/>
      <c r="PS34" s="80"/>
      <c r="PT34" s="80"/>
      <c r="PU34" s="80"/>
      <c r="PV34" s="80"/>
      <c r="PW34" s="80"/>
      <c r="PX34" s="80"/>
      <c r="PY34" s="80"/>
      <c r="PZ34" s="80"/>
      <c r="QA34" s="80"/>
      <c r="QB34" s="80"/>
      <c r="QC34" s="80"/>
      <c r="QD34" s="80"/>
      <c r="QE34" s="80"/>
      <c r="QF34" s="80"/>
      <c r="QG34" s="80"/>
      <c r="QH34" s="80"/>
      <c r="QI34" s="80"/>
      <c r="QJ34" s="80"/>
      <c r="QK34" s="80"/>
      <c r="QL34" s="80"/>
      <c r="QM34" s="80"/>
      <c r="QN34" s="80"/>
      <c r="QO34" s="80"/>
      <c r="QP34" s="80"/>
      <c r="QQ34" s="80"/>
      <c r="QR34" s="80"/>
      <c r="QS34" s="80"/>
      <c r="QT34" s="80"/>
      <c r="QU34" s="80"/>
      <c r="QV34" s="80"/>
      <c r="QW34" s="80"/>
      <c r="QX34" s="80"/>
      <c r="QY34" s="80"/>
      <c r="QZ34" s="80"/>
      <c r="RA34" s="80"/>
      <c r="RB34" s="80"/>
      <c r="RC34" s="80"/>
      <c r="RD34" s="80"/>
      <c r="RE34" s="80"/>
      <c r="RF34" s="80"/>
      <c r="RG34" s="80"/>
      <c r="RH34" s="80"/>
      <c r="RI34" s="80"/>
      <c r="RJ34" s="80"/>
      <c r="RK34" s="80"/>
      <c r="RL34" s="80"/>
      <c r="RM34" s="80"/>
      <c r="RN34" s="80"/>
      <c r="RO34" s="80"/>
      <c r="RP34" s="80"/>
      <c r="RQ34" s="80"/>
      <c r="RR34" s="80"/>
      <c r="RS34" s="80"/>
      <c r="RT34" s="80"/>
      <c r="RU34" s="80"/>
      <c r="RV34" s="80"/>
      <c r="RW34" s="80"/>
      <c r="RX34" s="80"/>
      <c r="RY34" s="80"/>
      <c r="RZ34" s="80"/>
      <c r="SA34" s="80"/>
      <c r="SB34" s="80"/>
      <c r="SC34" s="80"/>
      <c r="SD34" s="80"/>
      <c r="SE34" s="80"/>
      <c r="SF34" s="80"/>
      <c r="SG34" s="80"/>
      <c r="SH34" s="80"/>
      <c r="SI34" s="80"/>
      <c r="SJ34" s="80"/>
      <c r="SK34" s="80"/>
      <c r="SL34" s="80"/>
      <c r="SM34" s="80"/>
      <c r="SN34" s="80"/>
      <c r="SO34" s="80"/>
      <c r="SP34" s="80"/>
      <c r="SQ34" s="80"/>
      <c r="SR34" s="80"/>
      <c r="SS34" s="80"/>
      <c r="ST34" s="80"/>
      <c r="SU34" s="80"/>
      <c r="SV34" s="80"/>
      <c r="SW34" s="80"/>
      <c r="SX34" s="80"/>
      <c r="SY34" s="80"/>
      <c r="SZ34" s="80"/>
      <c r="TA34" s="80"/>
      <c r="TB34" s="80"/>
      <c r="TC34" s="80"/>
      <c r="TD34" s="80"/>
      <c r="TE34" s="80"/>
      <c r="TF34" s="80"/>
      <c r="TG34" s="80"/>
      <c r="TH34" s="80"/>
      <c r="TI34" s="80"/>
      <c r="TJ34" s="80"/>
      <c r="TK34" s="80"/>
      <c r="TL34" s="80"/>
      <c r="TM34" s="80"/>
      <c r="TN34" s="80"/>
      <c r="TO34" s="80"/>
      <c r="TP34" s="80"/>
      <c r="TQ34" s="80"/>
      <c r="TR34" s="80"/>
      <c r="TS34" s="80"/>
      <c r="TT34" s="80"/>
      <c r="TU34" s="80"/>
      <c r="TV34" s="80"/>
      <c r="TW34" s="80"/>
      <c r="TX34" s="80"/>
      <c r="TY34" s="80"/>
      <c r="TZ34" s="80"/>
      <c r="UA34" s="80"/>
      <c r="UB34" s="80"/>
      <c r="UC34" s="80"/>
      <c r="UD34" s="80"/>
      <c r="UE34" s="80"/>
      <c r="UF34" s="80"/>
      <c r="UG34" s="80"/>
      <c r="UH34" s="80"/>
      <c r="UI34" s="80"/>
      <c r="UJ34" s="80"/>
      <c r="UK34" s="80"/>
      <c r="UL34" s="80"/>
      <c r="UM34" s="80"/>
      <c r="UN34" s="80"/>
      <c r="UO34" s="80"/>
      <c r="UP34" s="80"/>
      <c r="UQ34" s="80"/>
      <c r="UR34" s="80"/>
      <c r="US34" s="80"/>
      <c r="UT34" s="80"/>
      <c r="UU34" s="80"/>
      <c r="UV34" s="80"/>
      <c r="UW34" s="80"/>
      <c r="UX34" s="80"/>
      <c r="UY34" s="80"/>
      <c r="UZ34" s="80"/>
      <c r="VA34" s="80"/>
      <c r="VB34" s="80"/>
      <c r="VC34" s="80"/>
      <c r="VD34" s="80"/>
      <c r="VE34" s="80"/>
      <c r="VF34" s="80"/>
      <c r="VG34" s="80"/>
      <c r="VH34" s="80"/>
      <c r="VI34" s="80"/>
      <c r="VJ34" s="80"/>
      <c r="VK34" s="80"/>
      <c r="VL34" s="80"/>
      <c r="VM34" s="80"/>
      <c r="VN34" s="80"/>
      <c r="VO34" s="80"/>
      <c r="VP34" s="80"/>
      <c r="VQ34" s="80"/>
      <c r="VR34" s="80"/>
      <c r="VS34" s="80"/>
      <c r="VT34" s="80"/>
      <c r="VU34" s="80"/>
      <c r="VV34" s="80"/>
      <c r="VW34" s="80"/>
      <c r="VX34" s="80"/>
      <c r="VY34" s="80"/>
      <c r="VZ34" s="80"/>
      <c r="WA34" s="80"/>
      <c r="WB34" s="80"/>
      <c r="WC34" s="80"/>
      <c r="WD34" s="80"/>
      <c r="WE34" s="80"/>
      <c r="WF34" s="80"/>
      <c r="WG34" s="80"/>
      <c r="WH34" s="80"/>
      <c r="WI34" s="80"/>
      <c r="WJ34" s="80"/>
      <c r="WK34" s="80"/>
      <c r="WL34" s="80"/>
      <c r="WM34" s="80"/>
      <c r="WN34" s="80"/>
      <c r="WO34" s="80"/>
      <c r="WP34" s="80"/>
      <c r="WQ34" s="80"/>
      <c r="WR34" s="80"/>
      <c r="WS34" s="80"/>
      <c r="WT34" s="80"/>
      <c r="WU34" s="80"/>
      <c r="WV34" s="80"/>
      <c r="WW34" s="80"/>
      <c r="WX34" s="80"/>
      <c r="WY34" s="80"/>
      <c r="WZ34" s="80"/>
      <c r="XA34" s="80"/>
      <c r="XB34" s="80"/>
      <c r="XC34" s="80"/>
      <c r="XD34" s="80"/>
      <c r="XE34" s="80"/>
      <c r="XF34" s="80"/>
      <c r="XG34" s="80"/>
      <c r="XH34" s="80"/>
      <c r="XI34" s="80"/>
      <c r="XJ34" s="80"/>
      <c r="XK34" s="80"/>
      <c r="XL34" s="80"/>
      <c r="XM34" s="80"/>
      <c r="XN34" s="80"/>
      <c r="XO34" s="80"/>
      <c r="XP34" s="80"/>
      <c r="XQ34" s="80"/>
      <c r="XR34" s="80"/>
      <c r="XS34" s="80"/>
      <c r="XT34" s="80"/>
      <c r="XU34" s="80"/>
      <c r="XV34" s="80"/>
      <c r="XW34" s="80"/>
      <c r="XX34" s="80"/>
      <c r="XY34" s="80"/>
      <c r="XZ34" s="80"/>
      <c r="YA34" s="80"/>
      <c r="YB34" s="80"/>
      <c r="YC34" s="80"/>
      <c r="YD34" s="80"/>
      <c r="YE34" s="80"/>
      <c r="YF34" s="80"/>
      <c r="YG34" s="80"/>
      <c r="YH34" s="80"/>
      <c r="YI34" s="80"/>
      <c r="YJ34" s="80"/>
      <c r="YK34" s="80"/>
      <c r="YL34" s="80"/>
      <c r="YM34" s="80"/>
      <c r="YN34" s="80"/>
      <c r="YO34" s="80"/>
      <c r="YP34" s="80"/>
      <c r="YQ34" s="80"/>
      <c r="YR34" s="80"/>
      <c r="YS34" s="80"/>
      <c r="YT34" s="80"/>
      <c r="YU34" s="80"/>
      <c r="YV34" s="80"/>
      <c r="YW34" s="80"/>
      <c r="YX34" s="80"/>
      <c r="YY34" s="80"/>
      <c r="YZ34" s="80"/>
      <c r="ZA34" s="80"/>
      <c r="ZB34" s="80"/>
      <c r="ZC34" s="80"/>
      <c r="ZD34" s="80"/>
      <c r="ZE34" s="80"/>
      <c r="ZF34" s="80"/>
      <c r="ZG34" s="80"/>
      <c r="ZH34" s="80"/>
      <c r="ZI34" s="80"/>
      <c r="ZJ34" s="80"/>
      <c r="ZK34" s="80"/>
      <c r="ZL34" s="80"/>
      <c r="ZM34" s="80"/>
      <c r="ZN34" s="80"/>
      <c r="ZO34" s="80"/>
      <c r="ZP34" s="80"/>
      <c r="ZQ34" s="80"/>
      <c r="ZR34" s="80"/>
      <c r="ZS34" s="80"/>
      <c r="ZT34" s="80"/>
      <c r="ZU34" s="80"/>
      <c r="ZV34" s="80"/>
      <c r="ZW34" s="80"/>
      <c r="ZX34" s="80"/>
      <c r="ZY34" s="80"/>
      <c r="ZZ34" s="80"/>
      <c r="AAA34" s="80"/>
      <c r="AAB34" s="80"/>
      <c r="AAC34" s="80"/>
      <c r="AAD34" s="80"/>
      <c r="AAE34" s="80"/>
      <c r="AAF34" s="80"/>
      <c r="AAG34" s="80"/>
      <c r="AAH34" s="80"/>
      <c r="AAI34" s="80"/>
      <c r="AAJ34" s="80"/>
      <c r="AAK34" s="80"/>
      <c r="AAL34" s="80"/>
      <c r="AAM34" s="80"/>
      <c r="AAN34" s="80"/>
      <c r="AAO34" s="80"/>
      <c r="AAP34" s="80"/>
      <c r="AAQ34" s="80"/>
      <c r="AAR34" s="80"/>
      <c r="AAS34" s="80"/>
      <c r="AAT34" s="80"/>
      <c r="AAU34" s="80"/>
      <c r="AAV34" s="80"/>
      <c r="AAW34" s="80"/>
      <c r="AAX34" s="80"/>
      <c r="AAY34" s="80"/>
      <c r="AAZ34" s="80"/>
      <c r="ABA34" s="80"/>
      <c r="ABB34" s="80"/>
      <c r="ABC34" s="80"/>
      <c r="ABD34" s="80"/>
      <c r="ABE34" s="80"/>
      <c r="ABF34" s="80"/>
      <c r="ABG34" s="80"/>
      <c r="ABH34" s="80"/>
      <c r="ABI34" s="80"/>
      <c r="ABJ34" s="80"/>
      <c r="ABK34" s="80"/>
      <c r="ABL34" s="80"/>
      <c r="ABM34" s="80"/>
      <c r="ABN34" s="80"/>
      <c r="ABO34" s="80"/>
      <c r="ABP34" s="80"/>
      <c r="ABQ34" s="80"/>
      <c r="ABR34" s="80"/>
      <c r="ABS34" s="80"/>
      <c r="ABT34" s="80"/>
      <c r="ABU34" s="80"/>
      <c r="ABV34" s="80"/>
      <c r="ABW34" s="80"/>
      <c r="ABX34" s="80"/>
      <c r="ABY34" s="80"/>
      <c r="ABZ34" s="80"/>
      <c r="ACA34" s="80"/>
      <c r="ACB34" s="80"/>
      <c r="ACC34" s="80"/>
      <c r="ACD34" s="80"/>
      <c r="ACE34" s="80"/>
      <c r="ACF34" s="80"/>
      <c r="ACG34" s="80"/>
      <c r="ACH34" s="80"/>
      <c r="ACI34" s="80"/>
      <c r="ACJ34" s="80"/>
      <c r="ACK34" s="80"/>
      <c r="ACL34" s="80"/>
      <c r="ACM34" s="80"/>
      <c r="ACN34" s="80"/>
      <c r="ACO34" s="80"/>
      <c r="ACP34" s="80"/>
      <c r="ACQ34" s="80"/>
      <c r="ACR34" s="80"/>
      <c r="ACS34" s="80"/>
      <c r="ACT34" s="80"/>
      <c r="ACU34" s="80"/>
      <c r="ACV34" s="80"/>
      <c r="ACW34" s="80"/>
      <c r="ACX34" s="80"/>
      <c r="ACY34" s="80"/>
      <c r="ACZ34" s="80"/>
      <c r="ADA34" s="80"/>
      <c r="ADB34" s="80"/>
      <c r="ADC34" s="80"/>
      <c r="ADD34" s="80"/>
      <c r="ADE34" s="80"/>
      <c r="ADF34" s="80"/>
      <c r="ADG34" s="80"/>
      <c r="ADH34" s="80"/>
      <c r="ADI34" s="80"/>
      <c r="ADJ34" s="80"/>
      <c r="ADK34" s="80"/>
      <c r="ADL34" s="80"/>
      <c r="ADM34" s="80"/>
      <c r="ADN34" s="80"/>
      <c r="ADO34" s="80"/>
      <c r="ADP34" s="80"/>
      <c r="ADQ34" s="80"/>
      <c r="ADR34" s="80"/>
      <c r="ADS34" s="80"/>
      <c r="ADT34" s="80"/>
      <c r="ADU34" s="80"/>
      <c r="ADV34" s="80"/>
      <c r="ADW34" s="80"/>
      <c r="ADX34" s="80"/>
      <c r="ADY34" s="80"/>
      <c r="ADZ34" s="80"/>
      <c r="AEA34" s="80"/>
      <c r="AEB34" s="80"/>
      <c r="AEC34" s="80"/>
      <c r="AED34" s="80"/>
      <c r="AEE34" s="80"/>
      <c r="AEF34" s="80"/>
      <c r="AEG34" s="80"/>
      <c r="AEH34" s="80"/>
      <c r="AEI34" s="80"/>
      <c r="AEJ34" s="80"/>
      <c r="AEK34" s="80"/>
      <c r="AEL34" s="80"/>
      <c r="AEM34" s="80"/>
      <c r="AEN34" s="80"/>
      <c r="AEO34" s="80"/>
      <c r="AEP34" s="80"/>
      <c r="AEQ34" s="80"/>
      <c r="AER34" s="80"/>
      <c r="AES34" s="80"/>
      <c r="AET34" s="80"/>
      <c r="AEU34" s="80"/>
      <c r="AEV34" s="80"/>
      <c r="AEW34" s="80"/>
      <c r="AEX34" s="80"/>
      <c r="AEY34" s="80"/>
      <c r="AEZ34" s="80"/>
      <c r="AFA34" s="80"/>
      <c r="AFB34" s="80"/>
      <c r="AFC34" s="80"/>
      <c r="AFD34" s="80"/>
      <c r="AFE34" s="80"/>
      <c r="AFF34" s="80"/>
      <c r="AFG34" s="80"/>
      <c r="AFH34" s="80"/>
      <c r="AFI34" s="80"/>
      <c r="AFJ34" s="80"/>
      <c r="AFK34" s="80"/>
      <c r="AFL34" s="80"/>
      <c r="AFM34" s="80"/>
      <c r="AFN34" s="80"/>
      <c r="AFO34" s="80"/>
      <c r="AFP34" s="80"/>
      <c r="AFQ34" s="80"/>
      <c r="AFR34" s="80"/>
      <c r="AFS34" s="80"/>
      <c r="AFT34" s="80"/>
      <c r="AFU34" s="80"/>
      <c r="AFV34" s="80"/>
      <c r="AFW34" s="80"/>
      <c r="AFX34" s="80"/>
      <c r="AFY34" s="80"/>
      <c r="AFZ34" s="80"/>
      <c r="AGA34" s="80"/>
      <c r="AGB34" s="80"/>
    </row>
    <row r="35" spans="1:860" s="86" customFormat="1">
      <c r="A35" s="60" t="s">
        <v>770</v>
      </c>
      <c r="B35" s="51" t="s">
        <v>134</v>
      </c>
      <c r="C35" s="72">
        <f t="shared" si="0"/>
        <v>31051985.159769997</v>
      </c>
      <c r="D35" s="50">
        <f t="shared" si="13"/>
        <v>31051985.159769997</v>
      </c>
      <c r="E35" s="50">
        <f>SUMIF('РБ здрав'!$L:$L,'HF-HC'!A35,'РБ здрав'!$H:$H)+SUMIF('067'!D:D,'HF-HC'!A:A,'067'!C:C)</f>
        <v>0</v>
      </c>
      <c r="F35" s="121">
        <f>SUMIF('МБ здрав+образ'!$AF:$AF,'HF-HC'!A35,'МБ здрав+образ'!$G:$G)</f>
        <v>31051985.159769997</v>
      </c>
      <c r="G35" s="126"/>
      <c r="H35" s="74">
        <f t="shared" si="1"/>
        <v>0</v>
      </c>
      <c r="I35" s="50"/>
      <c r="J35" s="50"/>
      <c r="K35" s="50"/>
      <c r="L35" s="74"/>
      <c r="M35" s="50"/>
      <c r="N35" s="50"/>
      <c r="O35" s="74"/>
      <c r="P35" s="50"/>
      <c r="Q35" s="50"/>
      <c r="R35" s="74"/>
      <c r="S35" s="72">
        <f t="shared" si="2"/>
        <v>31051985.159769997</v>
      </c>
      <c r="T35" s="146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80"/>
      <c r="IS35" s="80"/>
      <c r="IT35" s="80"/>
      <c r="IU35" s="80"/>
      <c r="IV35" s="80"/>
      <c r="IW35" s="80"/>
      <c r="IX35" s="80"/>
      <c r="IY35" s="80"/>
      <c r="IZ35" s="80"/>
      <c r="JA35" s="80"/>
      <c r="JB35" s="80"/>
      <c r="JC35" s="80"/>
      <c r="JD35" s="80"/>
      <c r="JE35" s="80"/>
      <c r="JF35" s="80"/>
      <c r="JG35" s="80"/>
      <c r="JH35" s="80"/>
      <c r="JI35" s="80"/>
      <c r="JJ35" s="80"/>
      <c r="JK35" s="80"/>
      <c r="JL35" s="80"/>
      <c r="JM35" s="80"/>
      <c r="JN35" s="80"/>
      <c r="JO35" s="80"/>
      <c r="JP35" s="80"/>
      <c r="JQ35" s="80"/>
      <c r="JR35" s="80"/>
      <c r="JS35" s="80"/>
      <c r="JT35" s="80"/>
      <c r="JU35" s="80"/>
      <c r="JV35" s="80"/>
      <c r="JW35" s="80"/>
      <c r="JX35" s="80"/>
      <c r="JY35" s="80"/>
      <c r="JZ35" s="80"/>
      <c r="KA35" s="80"/>
      <c r="KB35" s="80"/>
      <c r="KC35" s="80"/>
      <c r="KD35" s="80"/>
      <c r="KE35" s="80"/>
      <c r="KF35" s="80"/>
      <c r="KG35" s="80"/>
      <c r="KH35" s="80"/>
      <c r="KI35" s="80"/>
      <c r="KJ35" s="80"/>
      <c r="KK35" s="80"/>
      <c r="KL35" s="80"/>
      <c r="KM35" s="80"/>
      <c r="KN35" s="80"/>
      <c r="KO35" s="80"/>
      <c r="KP35" s="80"/>
      <c r="KQ35" s="80"/>
      <c r="KR35" s="80"/>
      <c r="KS35" s="80"/>
      <c r="KT35" s="80"/>
      <c r="KU35" s="80"/>
      <c r="KV35" s="80"/>
      <c r="KW35" s="80"/>
      <c r="KX35" s="80"/>
      <c r="KY35" s="80"/>
      <c r="KZ35" s="80"/>
      <c r="LA35" s="80"/>
      <c r="LB35" s="80"/>
      <c r="LC35" s="80"/>
      <c r="LD35" s="80"/>
      <c r="LE35" s="80"/>
      <c r="LF35" s="80"/>
      <c r="LG35" s="80"/>
      <c r="LH35" s="80"/>
      <c r="LI35" s="80"/>
      <c r="LJ35" s="80"/>
      <c r="LK35" s="80"/>
      <c r="LL35" s="80"/>
      <c r="LM35" s="80"/>
      <c r="LN35" s="80"/>
      <c r="LO35" s="80"/>
      <c r="LP35" s="80"/>
      <c r="LQ35" s="80"/>
      <c r="LR35" s="80"/>
      <c r="LS35" s="80"/>
      <c r="LT35" s="80"/>
      <c r="LU35" s="80"/>
      <c r="LV35" s="80"/>
      <c r="LW35" s="80"/>
      <c r="LX35" s="80"/>
      <c r="LY35" s="80"/>
      <c r="LZ35" s="80"/>
      <c r="MA35" s="80"/>
      <c r="MB35" s="80"/>
      <c r="MC35" s="80"/>
      <c r="MD35" s="80"/>
      <c r="ME35" s="80"/>
      <c r="MF35" s="80"/>
      <c r="MG35" s="80"/>
      <c r="MH35" s="80"/>
      <c r="MI35" s="80"/>
      <c r="MJ35" s="80"/>
      <c r="MK35" s="80"/>
      <c r="ML35" s="80"/>
      <c r="MM35" s="80"/>
      <c r="MN35" s="80"/>
      <c r="MO35" s="80"/>
      <c r="MP35" s="80"/>
      <c r="MQ35" s="80"/>
      <c r="MR35" s="80"/>
      <c r="MS35" s="80"/>
      <c r="MT35" s="80"/>
      <c r="MU35" s="80"/>
      <c r="MV35" s="80"/>
      <c r="MW35" s="80"/>
      <c r="MX35" s="80"/>
      <c r="MY35" s="80"/>
      <c r="MZ35" s="80"/>
      <c r="NA35" s="80"/>
      <c r="NB35" s="80"/>
      <c r="NC35" s="80"/>
      <c r="ND35" s="80"/>
      <c r="NE35" s="80"/>
      <c r="NF35" s="80"/>
      <c r="NG35" s="80"/>
      <c r="NH35" s="80"/>
      <c r="NI35" s="80"/>
      <c r="NJ35" s="80"/>
      <c r="NK35" s="80"/>
      <c r="NL35" s="80"/>
      <c r="NM35" s="80"/>
      <c r="NN35" s="80"/>
      <c r="NO35" s="80"/>
      <c r="NP35" s="80"/>
      <c r="NQ35" s="80"/>
      <c r="NR35" s="80"/>
      <c r="NS35" s="80"/>
      <c r="NT35" s="80"/>
      <c r="NU35" s="80"/>
      <c r="NV35" s="80"/>
      <c r="NW35" s="80"/>
      <c r="NX35" s="80"/>
      <c r="NY35" s="80"/>
      <c r="NZ35" s="80"/>
      <c r="OA35" s="80"/>
      <c r="OB35" s="80"/>
      <c r="OC35" s="80"/>
      <c r="OD35" s="80"/>
      <c r="OE35" s="80"/>
      <c r="OF35" s="80"/>
      <c r="OG35" s="80"/>
      <c r="OH35" s="80"/>
      <c r="OI35" s="80"/>
      <c r="OJ35" s="80"/>
      <c r="OK35" s="80"/>
      <c r="OL35" s="80"/>
      <c r="OM35" s="80"/>
      <c r="ON35" s="80"/>
      <c r="OO35" s="80"/>
      <c r="OP35" s="80"/>
      <c r="OQ35" s="80"/>
      <c r="OR35" s="80"/>
      <c r="OS35" s="80"/>
      <c r="OT35" s="80"/>
      <c r="OU35" s="80"/>
      <c r="OV35" s="80"/>
      <c r="OW35" s="80"/>
      <c r="OX35" s="80"/>
      <c r="OY35" s="80"/>
      <c r="OZ35" s="80"/>
      <c r="PA35" s="80"/>
      <c r="PB35" s="80"/>
      <c r="PC35" s="80"/>
      <c r="PD35" s="80"/>
      <c r="PE35" s="80"/>
      <c r="PF35" s="80"/>
      <c r="PG35" s="80"/>
      <c r="PH35" s="80"/>
      <c r="PI35" s="80"/>
      <c r="PJ35" s="80"/>
      <c r="PK35" s="80"/>
      <c r="PL35" s="80"/>
      <c r="PM35" s="80"/>
      <c r="PN35" s="80"/>
      <c r="PO35" s="80"/>
      <c r="PP35" s="80"/>
      <c r="PQ35" s="80"/>
      <c r="PR35" s="80"/>
      <c r="PS35" s="80"/>
      <c r="PT35" s="80"/>
      <c r="PU35" s="80"/>
      <c r="PV35" s="80"/>
      <c r="PW35" s="80"/>
      <c r="PX35" s="80"/>
      <c r="PY35" s="80"/>
      <c r="PZ35" s="80"/>
      <c r="QA35" s="80"/>
      <c r="QB35" s="80"/>
      <c r="QC35" s="80"/>
      <c r="QD35" s="80"/>
      <c r="QE35" s="80"/>
      <c r="QF35" s="80"/>
      <c r="QG35" s="80"/>
      <c r="QH35" s="80"/>
      <c r="QI35" s="80"/>
      <c r="QJ35" s="80"/>
      <c r="QK35" s="80"/>
      <c r="QL35" s="80"/>
      <c r="QM35" s="80"/>
      <c r="QN35" s="80"/>
      <c r="QO35" s="80"/>
      <c r="QP35" s="80"/>
      <c r="QQ35" s="80"/>
      <c r="QR35" s="80"/>
      <c r="QS35" s="80"/>
      <c r="QT35" s="80"/>
      <c r="QU35" s="80"/>
      <c r="QV35" s="80"/>
      <c r="QW35" s="80"/>
      <c r="QX35" s="80"/>
      <c r="QY35" s="80"/>
      <c r="QZ35" s="80"/>
      <c r="RA35" s="80"/>
      <c r="RB35" s="80"/>
      <c r="RC35" s="80"/>
      <c r="RD35" s="80"/>
      <c r="RE35" s="80"/>
      <c r="RF35" s="80"/>
      <c r="RG35" s="80"/>
      <c r="RH35" s="80"/>
      <c r="RI35" s="80"/>
      <c r="RJ35" s="80"/>
      <c r="RK35" s="80"/>
      <c r="RL35" s="80"/>
      <c r="RM35" s="80"/>
      <c r="RN35" s="80"/>
      <c r="RO35" s="80"/>
      <c r="RP35" s="80"/>
      <c r="RQ35" s="80"/>
      <c r="RR35" s="80"/>
      <c r="RS35" s="80"/>
      <c r="RT35" s="80"/>
      <c r="RU35" s="80"/>
      <c r="RV35" s="80"/>
      <c r="RW35" s="80"/>
      <c r="RX35" s="80"/>
      <c r="RY35" s="80"/>
      <c r="RZ35" s="80"/>
      <c r="SA35" s="80"/>
      <c r="SB35" s="80"/>
      <c r="SC35" s="80"/>
      <c r="SD35" s="80"/>
      <c r="SE35" s="80"/>
      <c r="SF35" s="80"/>
      <c r="SG35" s="80"/>
      <c r="SH35" s="80"/>
      <c r="SI35" s="80"/>
      <c r="SJ35" s="80"/>
      <c r="SK35" s="80"/>
      <c r="SL35" s="80"/>
      <c r="SM35" s="80"/>
      <c r="SN35" s="80"/>
      <c r="SO35" s="80"/>
      <c r="SP35" s="80"/>
      <c r="SQ35" s="80"/>
      <c r="SR35" s="80"/>
      <c r="SS35" s="80"/>
      <c r="ST35" s="80"/>
      <c r="SU35" s="80"/>
      <c r="SV35" s="80"/>
      <c r="SW35" s="80"/>
      <c r="SX35" s="80"/>
      <c r="SY35" s="80"/>
      <c r="SZ35" s="80"/>
      <c r="TA35" s="80"/>
      <c r="TB35" s="80"/>
      <c r="TC35" s="80"/>
      <c r="TD35" s="80"/>
      <c r="TE35" s="80"/>
      <c r="TF35" s="80"/>
      <c r="TG35" s="80"/>
      <c r="TH35" s="80"/>
      <c r="TI35" s="80"/>
      <c r="TJ35" s="80"/>
      <c r="TK35" s="80"/>
      <c r="TL35" s="80"/>
      <c r="TM35" s="80"/>
      <c r="TN35" s="80"/>
      <c r="TO35" s="80"/>
      <c r="TP35" s="80"/>
      <c r="TQ35" s="80"/>
      <c r="TR35" s="80"/>
      <c r="TS35" s="80"/>
      <c r="TT35" s="80"/>
      <c r="TU35" s="80"/>
      <c r="TV35" s="80"/>
      <c r="TW35" s="80"/>
      <c r="TX35" s="80"/>
      <c r="TY35" s="80"/>
      <c r="TZ35" s="80"/>
      <c r="UA35" s="80"/>
      <c r="UB35" s="80"/>
      <c r="UC35" s="80"/>
      <c r="UD35" s="80"/>
      <c r="UE35" s="80"/>
      <c r="UF35" s="80"/>
      <c r="UG35" s="80"/>
      <c r="UH35" s="80"/>
      <c r="UI35" s="80"/>
      <c r="UJ35" s="80"/>
      <c r="UK35" s="80"/>
      <c r="UL35" s="80"/>
      <c r="UM35" s="80"/>
      <c r="UN35" s="80"/>
      <c r="UO35" s="80"/>
      <c r="UP35" s="80"/>
      <c r="UQ35" s="80"/>
      <c r="UR35" s="80"/>
      <c r="US35" s="80"/>
      <c r="UT35" s="80"/>
      <c r="UU35" s="80"/>
      <c r="UV35" s="80"/>
      <c r="UW35" s="80"/>
      <c r="UX35" s="80"/>
      <c r="UY35" s="80"/>
      <c r="UZ35" s="80"/>
      <c r="VA35" s="80"/>
      <c r="VB35" s="80"/>
      <c r="VC35" s="80"/>
      <c r="VD35" s="80"/>
      <c r="VE35" s="80"/>
      <c r="VF35" s="80"/>
      <c r="VG35" s="80"/>
      <c r="VH35" s="80"/>
      <c r="VI35" s="80"/>
      <c r="VJ35" s="80"/>
      <c r="VK35" s="80"/>
      <c r="VL35" s="80"/>
      <c r="VM35" s="80"/>
      <c r="VN35" s="80"/>
      <c r="VO35" s="80"/>
      <c r="VP35" s="80"/>
      <c r="VQ35" s="80"/>
      <c r="VR35" s="80"/>
      <c r="VS35" s="80"/>
      <c r="VT35" s="80"/>
      <c r="VU35" s="80"/>
      <c r="VV35" s="80"/>
      <c r="VW35" s="80"/>
      <c r="VX35" s="80"/>
      <c r="VY35" s="80"/>
      <c r="VZ35" s="80"/>
      <c r="WA35" s="80"/>
      <c r="WB35" s="80"/>
      <c r="WC35" s="80"/>
      <c r="WD35" s="80"/>
      <c r="WE35" s="80"/>
      <c r="WF35" s="80"/>
      <c r="WG35" s="80"/>
      <c r="WH35" s="80"/>
      <c r="WI35" s="80"/>
      <c r="WJ35" s="80"/>
      <c r="WK35" s="80"/>
      <c r="WL35" s="80"/>
      <c r="WM35" s="80"/>
      <c r="WN35" s="80"/>
      <c r="WO35" s="80"/>
      <c r="WP35" s="80"/>
      <c r="WQ35" s="80"/>
      <c r="WR35" s="80"/>
      <c r="WS35" s="80"/>
      <c r="WT35" s="80"/>
      <c r="WU35" s="80"/>
      <c r="WV35" s="80"/>
      <c r="WW35" s="80"/>
      <c r="WX35" s="80"/>
      <c r="WY35" s="80"/>
      <c r="WZ35" s="80"/>
      <c r="XA35" s="80"/>
      <c r="XB35" s="80"/>
      <c r="XC35" s="80"/>
      <c r="XD35" s="80"/>
      <c r="XE35" s="80"/>
      <c r="XF35" s="80"/>
      <c r="XG35" s="80"/>
      <c r="XH35" s="80"/>
      <c r="XI35" s="80"/>
      <c r="XJ35" s="80"/>
      <c r="XK35" s="80"/>
      <c r="XL35" s="80"/>
      <c r="XM35" s="80"/>
      <c r="XN35" s="80"/>
      <c r="XO35" s="80"/>
      <c r="XP35" s="80"/>
      <c r="XQ35" s="80"/>
      <c r="XR35" s="80"/>
      <c r="XS35" s="80"/>
      <c r="XT35" s="80"/>
      <c r="XU35" s="80"/>
      <c r="XV35" s="80"/>
      <c r="XW35" s="80"/>
      <c r="XX35" s="80"/>
      <c r="XY35" s="80"/>
      <c r="XZ35" s="80"/>
      <c r="YA35" s="80"/>
      <c r="YB35" s="80"/>
      <c r="YC35" s="80"/>
      <c r="YD35" s="80"/>
      <c r="YE35" s="80"/>
      <c r="YF35" s="80"/>
      <c r="YG35" s="80"/>
      <c r="YH35" s="80"/>
      <c r="YI35" s="80"/>
      <c r="YJ35" s="80"/>
      <c r="YK35" s="80"/>
      <c r="YL35" s="80"/>
      <c r="YM35" s="80"/>
      <c r="YN35" s="80"/>
      <c r="YO35" s="80"/>
      <c r="YP35" s="80"/>
      <c r="YQ35" s="80"/>
      <c r="YR35" s="80"/>
      <c r="YS35" s="80"/>
      <c r="YT35" s="80"/>
      <c r="YU35" s="80"/>
      <c r="YV35" s="80"/>
      <c r="YW35" s="80"/>
      <c r="YX35" s="80"/>
      <c r="YY35" s="80"/>
      <c r="YZ35" s="80"/>
      <c r="ZA35" s="80"/>
      <c r="ZB35" s="80"/>
      <c r="ZC35" s="80"/>
      <c r="ZD35" s="80"/>
      <c r="ZE35" s="80"/>
      <c r="ZF35" s="80"/>
      <c r="ZG35" s="80"/>
      <c r="ZH35" s="80"/>
      <c r="ZI35" s="80"/>
      <c r="ZJ35" s="80"/>
      <c r="ZK35" s="80"/>
      <c r="ZL35" s="80"/>
      <c r="ZM35" s="80"/>
      <c r="ZN35" s="80"/>
      <c r="ZO35" s="80"/>
      <c r="ZP35" s="80"/>
      <c r="ZQ35" s="80"/>
      <c r="ZR35" s="80"/>
      <c r="ZS35" s="80"/>
      <c r="ZT35" s="80"/>
      <c r="ZU35" s="80"/>
      <c r="ZV35" s="80"/>
      <c r="ZW35" s="80"/>
      <c r="ZX35" s="80"/>
      <c r="ZY35" s="80"/>
      <c r="ZZ35" s="80"/>
      <c r="AAA35" s="80"/>
      <c r="AAB35" s="80"/>
      <c r="AAC35" s="80"/>
      <c r="AAD35" s="80"/>
      <c r="AAE35" s="80"/>
      <c r="AAF35" s="80"/>
      <c r="AAG35" s="80"/>
      <c r="AAH35" s="80"/>
      <c r="AAI35" s="80"/>
      <c r="AAJ35" s="80"/>
      <c r="AAK35" s="80"/>
      <c r="AAL35" s="80"/>
      <c r="AAM35" s="80"/>
      <c r="AAN35" s="80"/>
      <c r="AAO35" s="80"/>
      <c r="AAP35" s="80"/>
      <c r="AAQ35" s="80"/>
      <c r="AAR35" s="80"/>
      <c r="AAS35" s="80"/>
      <c r="AAT35" s="80"/>
      <c r="AAU35" s="80"/>
      <c r="AAV35" s="80"/>
      <c r="AAW35" s="80"/>
      <c r="AAX35" s="80"/>
      <c r="AAY35" s="80"/>
      <c r="AAZ35" s="80"/>
      <c r="ABA35" s="80"/>
      <c r="ABB35" s="80"/>
      <c r="ABC35" s="80"/>
      <c r="ABD35" s="80"/>
      <c r="ABE35" s="80"/>
      <c r="ABF35" s="80"/>
      <c r="ABG35" s="80"/>
      <c r="ABH35" s="80"/>
      <c r="ABI35" s="80"/>
      <c r="ABJ35" s="80"/>
      <c r="ABK35" s="80"/>
      <c r="ABL35" s="80"/>
      <c r="ABM35" s="80"/>
      <c r="ABN35" s="80"/>
      <c r="ABO35" s="80"/>
      <c r="ABP35" s="80"/>
      <c r="ABQ35" s="80"/>
      <c r="ABR35" s="80"/>
      <c r="ABS35" s="80"/>
      <c r="ABT35" s="80"/>
      <c r="ABU35" s="80"/>
      <c r="ABV35" s="80"/>
      <c r="ABW35" s="80"/>
      <c r="ABX35" s="80"/>
      <c r="ABY35" s="80"/>
      <c r="ABZ35" s="80"/>
      <c r="ACA35" s="80"/>
      <c r="ACB35" s="80"/>
      <c r="ACC35" s="80"/>
      <c r="ACD35" s="80"/>
      <c r="ACE35" s="80"/>
      <c r="ACF35" s="80"/>
      <c r="ACG35" s="80"/>
      <c r="ACH35" s="80"/>
      <c r="ACI35" s="80"/>
      <c r="ACJ35" s="80"/>
      <c r="ACK35" s="80"/>
      <c r="ACL35" s="80"/>
      <c r="ACM35" s="80"/>
      <c r="ACN35" s="80"/>
      <c r="ACO35" s="80"/>
      <c r="ACP35" s="80"/>
      <c r="ACQ35" s="80"/>
      <c r="ACR35" s="80"/>
      <c r="ACS35" s="80"/>
      <c r="ACT35" s="80"/>
      <c r="ACU35" s="80"/>
      <c r="ACV35" s="80"/>
      <c r="ACW35" s="80"/>
      <c r="ACX35" s="80"/>
      <c r="ACY35" s="80"/>
      <c r="ACZ35" s="80"/>
      <c r="ADA35" s="80"/>
      <c r="ADB35" s="80"/>
      <c r="ADC35" s="80"/>
      <c r="ADD35" s="80"/>
      <c r="ADE35" s="80"/>
      <c r="ADF35" s="80"/>
      <c r="ADG35" s="80"/>
      <c r="ADH35" s="80"/>
      <c r="ADI35" s="80"/>
      <c r="ADJ35" s="80"/>
      <c r="ADK35" s="80"/>
      <c r="ADL35" s="80"/>
      <c r="ADM35" s="80"/>
      <c r="ADN35" s="80"/>
      <c r="ADO35" s="80"/>
      <c r="ADP35" s="80"/>
      <c r="ADQ35" s="80"/>
      <c r="ADR35" s="80"/>
      <c r="ADS35" s="80"/>
      <c r="ADT35" s="80"/>
      <c r="ADU35" s="80"/>
      <c r="ADV35" s="80"/>
      <c r="ADW35" s="80"/>
      <c r="ADX35" s="80"/>
      <c r="ADY35" s="80"/>
      <c r="ADZ35" s="80"/>
      <c r="AEA35" s="80"/>
      <c r="AEB35" s="80"/>
      <c r="AEC35" s="80"/>
      <c r="AED35" s="80"/>
      <c r="AEE35" s="80"/>
      <c r="AEF35" s="80"/>
      <c r="AEG35" s="80"/>
      <c r="AEH35" s="80"/>
      <c r="AEI35" s="80"/>
      <c r="AEJ35" s="80"/>
      <c r="AEK35" s="80"/>
      <c r="AEL35" s="80"/>
      <c r="AEM35" s="80"/>
      <c r="AEN35" s="80"/>
      <c r="AEO35" s="80"/>
      <c r="AEP35" s="80"/>
      <c r="AEQ35" s="80"/>
      <c r="AER35" s="80"/>
      <c r="AES35" s="80"/>
      <c r="AET35" s="80"/>
      <c r="AEU35" s="80"/>
      <c r="AEV35" s="80"/>
      <c r="AEW35" s="80"/>
      <c r="AEX35" s="80"/>
      <c r="AEY35" s="80"/>
      <c r="AEZ35" s="80"/>
      <c r="AFA35" s="80"/>
      <c r="AFB35" s="80"/>
      <c r="AFC35" s="80"/>
      <c r="AFD35" s="80"/>
      <c r="AFE35" s="80"/>
      <c r="AFF35" s="80"/>
      <c r="AFG35" s="80"/>
      <c r="AFH35" s="80"/>
      <c r="AFI35" s="80"/>
      <c r="AFJ35" s="80"/>
      <c r="AFK35" s="80"/>
      <c r="AFL35" s="80"/>
      <c r="AFM35" s="80"/>
      <c r="AFN35" s="80"/>
      <c r="AFO35" s="80"/>
      <c r="AFP35" s="80"/>
      <c r="AFQ35" s="80"/>
      <c r="AFR35" s="80"/>
      <c r="AFS35" s="80"/>
      <c r="AFT35" s="80"/>
      <c r="AFU35" s="80"/>
      <c r="AFV35" s="80"/>
      <c r="AFW35" s="80"/>
      <c r="AFX35" s="80"/>
      <c r="AFY35" s="80"/>
      <c r="AFZ35" s="80"/>
      <c r="AGA35" s="80"/>
      <c r="AGB35" s="80"/>
    </row>
    <row r="36" spans="1:860" s="86" customFormat="1" ht="41.4">
      <c r="A36" s="60" t="s">
        <v>793</v>
      </c>
      <c r="B36" s="51" t="s">
        <v>136</v>
      </c>
      <c r="C36" s="72">
        <f t="shared" si="0"/>
        <v>3761630.0668685301</v>
      </c>
      <c r="D36" s="50">
        <f t="shared" si="13"/>
        <v>3761630.0668685301</v>
      </c>
      <c r="E36" s="50">
        <f>SUMIF('РБ здрав'!$L:$L,'HF-HC'!A36,'РБ здрав'!$H:$H)+SUMIF('067'!D:D,'HF-HC'!A:A,'067'!C:C)</f>
        <v>3761630.0668685301</v>
      </c>
      <c r="F36" s="121">
        <f>SUMIF('МБ здрав+образ'!$AF:$AF,'HF-HC'!A36,'МБ здрав+образ'!$G:$G)</f>
        <v>0</v>
      </c>
      <c r="G36" s="126"/>
      <c r="H36" s="74">
        <f t="shared" si="1"/>
        <v>0</v>
      </c>
      <c r="I36" s="50"/>
      <c r="J36" s="50"/>
      <c r="K36" s="50"/>
      <c r="L36" s="74"/>
      <c r="M36" s="50"/>
      <c r="N36" s="50"/>
      <c r="O36" s="74"/>
      <c r="P36" s="50"/>
      <c r="Q36" s="50"/>
      <c r="R36" s="74"/>
      <c r="S36" s="72">
        <f t="shared" si="2"/>
        <v>3761630.0668685301</v>
      </c>
      <c r="T36" s="146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  <c r="IV36" s="80"/>
      <c r="IW36" s="80"/>
      <c r="IX36" s="80"/>
      <c r="IY36" s="80"/>
      <c r="IZ36" s="80"/>
      <c r="JA36" s="80"/>
      <c r="JB36" s="80"/>
      <c r="JC36" s="80"/>
      <c r="JD36" s="80"/>
      <c r="JE36" s="80"/>
      <c r="JF36" s="80"/>
      <c r="JG36" s="80"/>
      <c r="JH36" s="80"/>
      <c r="JI36" s="80"/>
      <c r="JJ36" s="80"/>
      <c r="JK36" s="80"/>
      <c r="JL36" s="80"/>
      <c r="JM36" s="80"/>
      <c r="JN36" s="80"/>
      <c r="JO36" s="80"/>
      <c r="JP36" s="80"/>
      <c r="JQ36" s="80"/>
      <c r="JR36" s="80"/>
      <c r="JS36" s="80"/>
      <c r="JT36" s="80"/>
      <c r="JU36" s="80"/>
      <c r="JV36" s="80"/>
      <c r="JW36" s="80"/>
      <c r="JX36" s="80"/>
      <c r="JY36" s="80"/>
      <c r="JZ36" s="80"/>
      <c r="KA36" s="80"/>
      <c r="KB36" s="80"/>
      <c r="KC36" s="80"/>
      <c r="KD36" s="80"/>
      <c r="KE36" s="80"/>
      <c r="KF36" s="80"/>
      <c r="KG36" s="80"/>
      <c r="KH36" s="80"/>
      <c r="KI36" s="80"/>
      <c r="KJ36" s="80"/>
      <c r="KK36" s="80"/>
      <c r="KL36" s="80"/>
      <c r="KM36" s="80"/>
      <c r="KN36" s="80"/>
      <c r="KO36" s="80"/>
      <c r="KP36" s="80"/>
      <c r="KQ36" s="80"/>
      <c r="KR36" s="80"/>
      <c r="KS36" s="80"/>
      <c r="KT36" s="80"/>
      <c r="KU36" s="80"/>
      <c r="KV36" s="80"/>
      <c r="KW36" s="80"/>
      <c r="KX36" s="80"/>
      <c r="KY36" s="80"/>
      <c r="KZ36" s="80"/>
      <c r="LA36" s="80"/>
      <c r="LB36" s="80"/>
      <c r="LC36" s="80"/>
      <c r="LD36" s="80"/>
      <c r="LE36" s="80"/>
      <c r="LF36" s="80"/>
      <c r="LG36" s="80"/>
      <c r="LH36" s="80"/>
      <c r="LI36" s="80"/>
      <c r="LJ36" s="80"/>
      <c r="LK36" s="80"/>
      <c r="LL36" s="80"/>
      <c r="LM36" s="80"/>
      <c r="LN36" s="80"/>
      <c r="LO36" s="80"/>
      <c r="LP36" s="80"/>
      <c r="LQ36" s="80"/>
      <c r="LR36" s="80"/>
      <c r="LS36" s="80"/>
      <c r="LT36" s="80"/>
      <c r="LU36" s="80"/>
      <c r="LV36" s="80"/>
      <c r="LW36" s="80"/>
      <c r="LX36" s="80"/>
      <c r="LY36" s="80"/>
      <c r="LZ36" s="80"/>
      <c r="MA36" s="80"/>
      <c r="MB36" s="80"/>
      <c r="MC36" s="80"/>
      <c r="MD36" s="80"/>
      <c r="ME36" s="80"/>
      <c r="MF36" s="80"/>
      <c r="MG36" s="80"/>
      <c r="MH36" s="80"/>
      <c r="MI36" s="80"/>
      <c r="MJ36" s="80"/>
      <c r="MK36" s="80"/>
      <c r="ML36" s="80"/>
      <c r="MM36" s="80"/>
      <c r="MN36" s="80"/>
      <c r="MO36" s="80"/>
      <c r="MP36" s="80"/>
      <c r="MQ36" s="80"/>
      <c r="MR36" s="80"/>
      <c r="MS36" s="80"/>
      <c r="MT36" s="80"/>
      <c r="MU36" s="80"/>
      <c r="MV36" s="80"/>
      <c r="MW36" s="80"/>
      <c r="MX36" s="80"/>
      <c r="MY36" s="80"/>
      <c r="MZ36" s="80"/>
      <c r="NA36" s="80"/>
      <c r="NB36" s="80"/>
      <c r="NC36" s="80"/>
      <c r="ND36" s="80"/>
      <c r="NE36" s="80"/>
      <c r="NF36" s="80"/>
      <c r="NG36" s="80"/>
      <c r="NH36" s="80"/>
      <c r="NI36" s="80"/>
      <c r="NJ36" s="80"/>
      <c r="NK36" s="80"/>
      <c r="NL36" s="80"/>
      <c r="NM36" s="80"/>
      <c r="NN36" s="80"/>
      <c r="NO36" s="80"/>
      <c r="NP36" s="80"/>
      <c r="NQ36" s="80"/>
      <c r="NR36" s="80"/>
      <c r="NS36" s="80"/>
      <c r="NT36" s="80"/>
      <c r="NU36" s="80"/>
      <c r="NV36" s="80"/>
      <c r="NW36" s="80"/>
      <c r="NX36" s="80"/>
      <c r="NY36" s="80"/>
      <c r="NZ36" s="80"/>
      <c r="OA36" s="80"/>
      <c r="OB36" s="80"/>
      <c r="OC36" s="80"/>
      <c r="OD36" s="80"/>
      <c r="OE36" s="80"/>
      <c r="OF36" s="80"/>
      <c r="OG36" s="80"/>
      <c r="OH36" s="80"/>
      <c r="OI36" s="80"/>
      <c r="OJ36" s="80"/>
      <c r="OK36" s="80"/>
      <c r="OL36" s="80"/>
      <c r="OM36" s="80"/>
      <c r="ON36" s="80"/>
      <c r="OO36" s="80"/>
      <c r="OP36" s="80"/>
      <c r="OQ36" s="80"/>
      <c r="OR36" s="80"/>
      <c r="OS36" s="80"/>
      <c r="OT36" s="80"/>
      <c r="OU36" s="80"/>
      <c r="OV36" s="80"/>
      <c r="OW36" s="80"/>
      <c r="OX36" s="80"/>
      <c r="OY36" s="80"/>
      <c r="OZ36" s="80"/>
      <c r="PA36" s="80"/>
      <c r="PB36" s="80"/>
      <c r="PC36" s="80"/>
      <c r="PD36" s="80"/>
      <c r="PE36" s="80"/>
      <c r="PF36" s="80"/>
      <c r="PG36" s="80"/>
      <c r="PH36" s="80"/>
      <c r="PI36" s="80"/>
      <c r="PJ36" s="80"/>
      <c r="PK36" s="80"/>
      <c r="PL36" s="80"/>
      <c r="PM36" s="80"/>
      <c r="PN36" s="80"/>
      <c r="PO36" s="80"/>
      <c r="PP36" s="80"/>
      <c r="PQ36" s="80"/>
      <c r="PR36" s="80"/>
      <c r="PS36" s="80"/>
      <c r="PT36" s="80"/>
      <c r="PU36" s="80"/>
      <c r="PV36" s="80"/>
      <c r="PW36" s="80"/>
      <c r="PX36" s="80"/>
      <c r="PY36" s="80"/>
      <c r="PZ36" s="80"/>
      <c r="QA36" s="80"/>
      <c r="QB36" s="80"/>
      <c r="QC36" s="80"/>
      <c r="QD36" s="80"/>
      <c r="QE36" s="80"/>
      <c r="QF36" s="80"/>
      <c r="QG36" s="80"/>
      <c r="QH36" s="80"/>
      <c r="QI36" s="80"/>
      <c r="QJ36" s="80"/>
      <c r="QK36" s="80"/>
      <c r="QL36" s="80"/>
      <c r="QM36" s="80"/>
      <c r="QN36" s="80"/>
      <c r="QO36" s="80"/>
      <c r="QP36" s="80"/>
      <c r="QQ36" s="80"/>
      <c r="QR36" s="80"/>
      <c r="QS36" s="80"/>
      <c r="QT36" s="80"/>
      <c r="QU36" s="80"/>
      <c r="QV36" s="80"/>
      <c r="QW36" s="80"/>
      <c r="QX36" s="80"/>
      <c r="QY36" s="80"/>
      <c r="QZ36" s="80"/>
      <c r="RA36" s="80"/>
      <c r="RB36" s="80"/>
      <c r="RC36" s="80"/>
      <c r="RD36" s="80"/>
      <c r="RE36" s="80"/>
      <c r="RF36" s="80"/>
      <c r="RG36" s="80"/>
      <c r="RH36" s="80"/>
      <c r="RI36" s="80"/>
      <c r="RJ36" s="80"/>
      <c r="RK36" s="80"/>
      <c r="RL36" s="80"/>
      <c r="RM36" s="80"/>
      <c r="RN36" s="80"/>
      <c r="RO36" s="80"/>
      <c r="RP36" s="80"/>
      <c r="RQ36" s="80"/>
      <c r="RR36" s="80"/>
      <c r="RS36" s="80"/>
      <c r="RT36" s="80"/>
      <c r="RU36" s="80"/>
      <c r="RV36" s="80"/>
      <c r="RW36" s="80"/>
      <c r="RX36" s="80"/>
      <c r="RY36" s="80"/>
      <c r="RZ36" s="80"/>
      <c r="SA36" s="80"/>
      <c r="SB36" s="80"/>
      <c r="SC36" s="80"/>
      <c r="SD36" s="80"/>
      <c r="SE36" s="80"/>
      <c r="SF36" s="80"/>
      <c r="SG36" s="80"/>
      <c r="SH36" s="80"/>
      <c r="SI36" s="80"/>
      <c r="SJ36" s="80"/>
      <c r="SK36" s="80"/>
      <c r="SL36" s="80"/>
      <c r="SM36" s="80"/>
      <c r="SN36" s="80"/>
      <c r="SO36" s="80"/>
      <c r="SP36" s="80"/>
      <c r="SQ36" s="80"/>
      <c r="SR36" s="80"/>
      <c r="SS36" s="80"/>
      <c r="ST36" s="80"/>
      <c r="SU36" s="80"/>
      <c r="SV36" s="80"/>
      <c r="SW36" s="80"/>
      <c r="SX36" s="80"/>
      <c r="SY36" s="80"/>
      <c r="SZ36" s="80"/>
      <c r="TA36" s="80"/>
      <c r="TB36" s="80"/>
      <c r="TC36" s="80"/>
      <c r="TD36" s="80"/>
      <c r="TE36" s="80"/>
      <c r="TF36" s="80"/>
      <c r="TG36" s="80"/>
      <c r="TH36" s="80"/>
      <c r="TI36" s="80"/>
      <c r="TJ36" s="80"/>
      <c r="TK36" s="80"/>
      <c r="TL36" s="80"/>
      <c r="TM36" s="80"/>
      <c r="TN36" s="80"/>
      <c r="TO36" s="80"/>
      <c r="TP36" s="80"/>
      <c r="TQ36" s="80"/>
      <c r="TR36" s="80"/>
      <c r="TS36" s="80"/>
      <c r="TT36" s="80"/>
      <c r="TU36" s="80"/>
      <c r="TV36" s="80"/>
      <c r="TW36" s="80"/>
      <c r="TX36" s="80"/>
      <c r="TY36" s="80"/>
      <c r="TZ36" s="80"/>
      <c r="UA36" s="80"/>
      <c r="UB36" s="80"/>
      <c r="UC36" s="80"/>
      <c r="UD36" s="80"/>
      <c r="UE36" s="80"/>
      <c r="UF36" s="80"/>
      <c r="UG36" s="80"/>
      <c r="UH36" s="80"/>
      <c r="UI36" s="80"/>
      <c r="UJ36" s="80"/>
      <c r="UK36" s="80"/>
      <c r="UL36" s="80"/>
      <c r="UM36" s="80"/>
      <c r="UN36" s="80"/>
      <c r="UO36" s="80"/>
      <c r="UP36" s="80"/>
      <c r="UQ36" s="80"/>
      <c r="UR36" s="80"/>
      <c r="US36" s="80"/>
      <c r="UT36" s="80"/>
      <c r="UU36" s="80"/>
      <c r="UV36" s="80"/>
      <c r="UW36" s="80"/>
      <c r="UX36" s="80"/>
      <c r="UY36" s="80"/>
      <c r="UZ36" s="80"/>
      <c r="VA36" s="80"/>
      <c r="VB36" s="80"/>
      <c r="VC36" s="80"/>
      <c r="VD36" s="80"/>
      <c r="VE36" s="80"/>
      <c r="VF36" s="80"/>
      <c r="VG36" s="80"/>
      <c r="VH36" s="80"/>
      <c r="VI36" s="80"/>
      <c r="VJ36" s="80"/>
      <c r="VK36" s="80"/>
      <c r="VL36" s="80"/>
      <c r="VM36" s="80"/>
      <c r="VN36" s="80"/>
      <c r="VO36" s="80"/>
      <c r="VP36" s="80"/>
      <c r="VQ36" s="80"/>
      <c r="VR36" s="80"/>
      <c r="VS36" s="80"/>
      <c r="VT36" s="80"/>
      <c r="VU36" s="80"/>
      <c r="VV36" s="80"/>
      <c r="VW36" s="80"/>
      <c r="VX36" s="80"/>
      <c r="VY36" s="80"/>
      <c r="VZ36" s="80"/>
      <c r="WA36" s="80"/>
      <c r="WB36" s="80"/>
      <c r="WC36" s="80"/>
      <c r="WD36" s="80"/>
      <c r="WE36" s="80"/>
      <c r="WF36" s="80"/>
      <c r="WG36" s="80"/>
      <c r="WH36" s="80"/>
      <c r="WI36" s="80"/>
      <c r="WJ36" s="80"/>
      <c r="WK36" s="80"/>
      <c r="WL36" s="80"/>
      <c r="WM36" s="80"/>
      <c r="WN36" s="80"/>
      <c r="WO36" s="80"/>
      <c r="WP36" s="80"/>
      <c r="WQ36" s="80"/>
      <c r="WR36" s="80"/>
      <c r="WS36" s="80"/>
      <c r="WT36" s="80"/>
      <c r="WU36" s="80"/>
      <c r="WV36" s="80"/>
      <c r="WW36" s="80"/>
      <c r="WX36" s="80"/>
      <c r="WY36" s="80"/>
      <c r="WZ36" s="80"/>
      <c r="XA36" s="80"/>
      <c r="XB36" s="80"/>
      <c r="XC36" s="80"/>
      <c r="XD36" s="80"/>
      <c r="XE36" s="80"/>
      <c r="XF36" s="80"/>
      <c r="XG36" s="80"/>
      <c r="XH36" s="80"/>
      <c r="XI36" s="80"/>
      <c r="XJ36" s="80"/>
      <c r="XK36" s="80"/>
      <c r="XL36" s="80"/>
      <c r="XM36" s="80"/>
      <c r="XN36" s="80"/>
      <c r="XO36" s="80"/>
      <c r="XP36" s="80"/>
      <c r="XQ36" s="80"/>
      <c r="XR36" s="80"/>
      <c r="XS36" s="80"/>
      <c r="XT36" s="80"/>
      <c r="XU36" s="80"/>
      <c r="XV36" s="80"/>
      <c r="XW36" s="80"/>
      <c r="XX36" s="80"/>
      <c r="XY36" s="80"/>
      <c r="XZ36" s="80"/>
      <c r="YA36" s="80"/>
      <c r="YB36" s="80"/>
      <c r="YC36" s="80"/>
      <c r="YD36" s="80"/>
      <c r="YE36" s="80"/>
      <c r="YF36" s="80"/>
      <c r="YG36" s="80"/>
      <c r="YH36" s="80"/>
      <c r="YI36" s="80"/>
      <c r="YJ36" s="80"/>
      <c r="YK36" s="80"/>
      <c r="YL36" s="80"/>
      <c r="YM36" s="80"/>
      <c r="YN36" s="80"/>
      <c r="YO36" s="80"/>
      <c r="YP36" s="80"/>
      <c r="YQ36" s="80"/>
      <c r="YR36" s="80"/>
      <c r="YS36" s="80"/>
      <c r="YT36" s="80"/>
      <c r="YU36" s="80"/>
      <c r="YV36" s="80"/>
      <c r="YW36" s="80"/>
      <c r="YX36" s="80"/>
      <c r="YY36" s="80"/>
      <c r="YZ36" s="80"/>
      <c r="ZA36" s="80"/>
      <c r="ZB36" s="80"/>
      <c r="ZC36" s="80"/>
      <c r="ZD36" s="80"/>
      <c r="ZE36" s="80"/>
      <c r="ZF36" s="80"/>
      <c r="ZG36" s="80"/>
      <c r="ZH36" s="80"/>
      <c r="ZI36" s="80"/>
      <c r="ZJ36" s="80"/>
      <c r="ZK36" s="80"/>
      <c r="ZL36" s="80"/>
      <c r="ZM36" s="80"/>
      <c r="ZN36" s="80"/>
      <c r="ZO36" s="80"/>
      <c r="ZP36" s="80"/>
      <c r="ZQ36" s="80"/>
      <c r="ZR36" s="80"/>
      <c r="ZS36" s="80"/>
      <c r="ZT36" s="80"/>
      <c r="ZU36" s="80"/>
      <c r="ZV36" s="80"/>
      <c r="ZW36" s="80"/>
      <c r="ZX36" s="80"/>
      <c r="ZY36" s="80"/>
      <c r="ZZ36" s="80"/>
      <c r="AAA36" s="80"/>
      <c r="AAB36" s="80"/>
      <c r="AAC36" s="80"/>
      <c r="AAD36" s="80"/>
      <c r="AAE36" s="80"/>
      <c r="AAF36" s="80"/>
      <c r="AAG36" s="80"/>
      <c r="AAH36" s="80"/>
      <c r="AAI36" s="80"/>
      <c r="AAJ36" s="80"/>
      <c r="AAK36" s="80"/>
      <c r="AAL36" s="80"/>
      <c r="AAM36" s="80"/>
      <c r="AAN36" s="80"/>
      <c r="AAO36" s="80"/>
      <c r="AAP36" s="80"/>
      <c r="AAQ36" s="80"/>
      <c r="AAR36" s="80"/>
      <c r="AAS36" s="80"/>
      <c r="AAT36" s="80"/>
      <c r="AAU36" s="80"/>
      <c r="AAV36" s="80"/>
      <c r="AAW36" s="80"/>
      <c r="AAX36" s="80"/>
      <c r="AAY36" s="80"/>
      <c r="AAZ36" s="80"/>
      <c r="ABA36" s="80"/>
      <c r="ABB36" s="80"/>
      <c r="ABC36" s="80"/>
      <c r="ABD36" s="80"/>
      <c r="ABE36" s="80"/>
      <c r="ABF36" s="80"/>
      <c r="ABG36" s="80"/>
      <c r="ABH36" s="80"/>
      <c r="ABI36" s="80"/>
      <c r="ABJ36" s="80"/>
      <c r="ABK36" s="80"/>
      <c r="ABL36" s="80"/>
      <c r="ABM36" s="80"/>
      <c r="ABN36" s="80"/>
      <c r="ABO36" s="80"/>
      <c r="ABP36" s="80"/>
      <c r="ABQ36" s="80"/>
      <c r="ABR36" s="80"/>
      <c r="ABS36" s="80"/>
      <c r="ABT36" s="80"/>
      <c r="ABU36" s="80"/>
      <c r="ABV36" s="80"/>
      <c r="ABW36" s="80"/>
      <c r="ABX36" s="80"/>
      <c r="ABY36" s="80"/>
      <c r="ABZ36" s="80"/>
      <c r="ACA36" s="80"/>
      <c r="ACB36" s="80"/>
      <c r="ACC36" s="80"/>
      <c r="ACD36" s="80"/>
      <c r="ACE36" s="80"/>
      <c r="ACF36" s="80"/>
      <c r="ACG36" s="80"/>
      <c r="ACH36" s="80"/>
      <c r="ACI36" s="80"/>
      <c r="ACJ36" s="80"/>
      <c r="ACK36" s="80"/>
      <c r="ACL36" s="80"/>
      <c r="ACM36" s="80"/>
      <c r="ACN36" s="80"/>
      <c r="ACO36" s="80"/>
      <c r="ACP36" s="80"/>
      <c r="ACQ36" s="80"/>
      <c r="ACR36" s="80"/>
      <c r="ACS36" s="80"/>
      <c r="ACT36" s="80"/>
      <c r="ACU36" s="80"/>
      <c r="ACV36" s="80"/>
      <c r="ACW36" s="80"/>
      <c r="ACX36" s="80"/>
      <c r="ACY36" s="80"/>
      <c r="ACZ36" s="80"/>
      <c r="ADA36" s="80"/>
      <c r="ADB36" s="80"/>
      <c r="ADC36" s="80"/>
      <c r="ADD36" s="80"/>
      <c r="ADE36" s="80"/>
      <c r="ADF36" s="80"/>
      <c r="ADG36" s="80"/>
      <c r="ADH36" s="80"/>
      <c r="ADI36" s="80"/>
      <c r="ADJ36" s="80"/>
      <c r="ADK36" s="80"/>
      <c r="ADL36" s="80"/>
      <c r="ADM36" s="80"/>
      <c r="ADN36" s="80"/>
      <c r="ADO36" s="80"/>
      <c r="ADP36" s="80"/>
      <c r="ADQ36" s="80"/>
      <c r="ADR36" s="80"/>
      <c r="ADS36" s="80"/>
      <c r="ADT36" s="80"/>
      <c r="ADU36" s="80"/>
      <c r="ADV36" s="80"/>
      <c r="ADW36" s="80"/>
      <c r="ADX36" s="80"/>
      <c r="ADY36" s="80"/>
      <c r="ADZ36" s="80"/>
      <c r="AEA36" s="80"/>
      <c r="AEB36" s="80"/>
      <c r="AEC36" s="80"/>
      <c r="AED36" s="80"/>
      <c r="AEE36" s="80"/>
      <c r="AEF36" s="80"/>
      <c r="AEG36" s="80"/>
      <c r="AEH36" s="80"/>
      <c r="AEI36" s="80"/>
      <c r="AEJ36" s="80"/>
      <c r="AEK36" s="80"/>
      <c r="AEL36" s="80"/>
      <c r="AEM36" s="80"/>
      <c r="AEN36" s="80"/>
      <c r="AEO36" s="80"/>
      <c r="AEP36" s="80"/>
      <c r="AEQ36" s="80"/>
      <c r="AER36" s="80"/>
      <c r="AES36" s="80"/>
      <c r="AET36" s="80"/>
      <c r="AEU36" s="80"/>
      <c r="AEV36" s="80"/>
      <c r="AEW36" s="80"/>
      <c r="AEX36" s="80"/>
      <c r="AEY36" s="80"/>
      <c r="AEZ36" s="80"/>
      <c r="AFA36" s="80"/>
      <c r="AFB36" s="80"/>
      <c r="AFC36" s="80"/>
      <c r="AFD36" s="80"/>
      <c r="AFE36" s="80"/>
      <c r="AFF36" s="80"/>
      <c r="AFG36" s="80"/>
      <c r="AFH36" s="80"/>
      <c r="AFI36" s="80"/>
      <c r="AFJ36" s="80"/>
      <c r="AFK36" s="80"/>
      <c r="AFL36" s="80"/>
      <c r="AFM36" s="80"/>
      <c r="AFN36" s="80"/>
      <c r="AFO36" s="80"/>
      <c r="AFP36" s="80"/>
      <c r="AFQ36" s="80"/>
      <c r="AFR36" s="80"/>
      <c r="AFS36" s="80"/>
      <c r="AFT36" s="80"/>
      <c r="AFU36" s="80"/>
      <c r="AFV36" s="80"/>
      <c r="AFW36" s="80"/>
      <c r="AFX36" s="80"/>
      <c r="AFY36" s="80"/>
      <c r="AFZ36" s="80"/>
      <c r="AGA36" s="80"/>
      <c r="AGB36" s="80"/>
    </row>
    <row r="37" spans="1:860" s="86" customFormat="1" ht="27.6">
      <c r="A37" s="14" t="s">
        <v>778</v>
      </c>
      <c r="B37" s="8" t="s">
        <v>138</v>
      </c>
      <c r="C37" s="72">
        <f t="shared" si="0"/>
        <v>3732418.3166999999</v>
      </c>
      <c r="D37" s="50">
        <f t="shared" si="13"/>
        <v>3732418.3166999999</v>
      </c>
      <c r="E37" s="50">
        <f>SUMIF('РБ здрав'!$L:$L,'HF-HC'!A37,'РБ здрав'!$H:$H)+SUMIF('067'!D:D,'HF-HC'!A:A,'067'!C:C)</f>
        <v>0</v>
      </c>
      <c r="F37" s="121">
        <f>SUMIF('МБ здрав+образ'!$AF:$AF,'HF-HC'!A37,'МБ здрав+образ'!$G:$G)</f>
        <v>3732418.3166999999</v>
      </c>
      <c r="G37" s="126"/>
      <c r="H37" s="74">
        <f t="shared" si="1"/>
        <v>0</v>
      </c>
      <c r="I37" s="50"/>
      <c r="J37" s="50"/>
      <c r="K37" s="50"/>
      <c r="L37" s="74"/>
      <c r="M37" s="50"/>
      <c r="N37" s="50"/>
      <c r="O37" s="74"/>
      <c r="P37" s="50"/>
      <c r="Q37" s="50"/>
      <c r="R37" s="74"/>
      <c r="S37" s="72">
        <f t="shared" si="2"/>
        <v>3732418.3166999999</v>
      </c>
      <c r="T37" s="146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  <c r="IU37" s="80"/>
      <c r="IV37" s="80"/>
      <c r="IW37" s="80"/>
      <c r="IX37" s="80"/>
      <c r="IY37" s="80"/>
      <c r="IZ37" s="80"/>
      <c r="JA37" s="80"/>
      <c r="JB37" s="80"/>
      <c r="JC37" s="80"/>
      <c r="JD37" s="80"/>
      <c r="JE37" s="80"/>
      <c r="JF37" s="80"/>
      <c r="JG37" s="80"/>
      <c r="JH37" s="80"/>
      <c r="JI37" s="80"/>
      <c r="JJ37" s="80"/>
      <c r="JK37" s="80"/>
      <c r="JL37" s="80"/>
      <c r="JM37" s="80"/>
      <c r="JN37" s="80"/>
      <c r="JO37" s="80"/>
      <c r="JP37" s="80"/>
      <c r="JQ37" s="80"/>
      <c r="JR37" s="80"/>
      <c r="JS37" s="80"/>
      <c r="JT37" s="80"/>
      <c r="JU37" s="80"/>
      <c r="JV37" s="80"/>
      <c r="JW37" s="80"/>
      <c r="JX37" s="80"/>
      <c r="JY37" s="80"/>
      <c r="JZ37" s="80"/>
      <c r="KA37" s="80"/>
      <c r="KB37" s="80"/>
      <c r="KC37" s="80"/>
      <c r="KD37" s="80"/>
      <c r="KE37" s="80"/>
      <c r="KF37" s="80"/>
      <c r="KG37" s="80"/>
      <c r="KH37" s="80"/>
      <c r="KI37" s="80"/>
      <c r="KJ37" s="80"/>
      <c r="KK37" s="80"/>
      <c r="KL37" s="80"/>
      <c r="KM37" s="80"/>
      <c r="KN37" s="80"/>
      <c r="KO37" s="80"/>
      <c r="KP37" s="80"/>
      <c r="KQ37" s="80"/>
      <c r="KR37" s="80"/>
      <c r="KS37" s="80"/>
      <c r="KT37" s="80"/>
      <c r="KU37" s="80"/>
      <c r="KV37" s="80"/>
      <c r="KW37" s="80"/>
      <c r="KX37" s="80"/>
      <c r="KY37" s="80"/>
      <c r="KZ37" s="80"/>
      <c r="LA37" s="80"/>
      <c r="LB37" s="80"/>
      <c r="LC37" s="80"/>
      <c r="LD37" s="80"/>
      <c r="LE37" s="80"/>
      <c r="LF37" s="80"/>
      <c r="LG37" s="80"/>
      <c r="LH37" s="80"/>
      <c r="LI37" s="80"/>
      <c r="LJ37" s="80"/>
      <c r="LK37" s="80"/>
      <c r="LL37" s="80"/>
      <c r="LM37" s="80"/>
      <c r="LN37" s="80"/>
      <c r="LO37" s="80"/>
      <c r="LP37" s="80"/>
      <c r="LQ37" s="80"/>
      <c r="LR37" s="80"/>
      <c r="LS37" s="80"/>
      <c r="LT37" s="80"/>
      <c r="LU37" s="80"/>
      <c r="LV37" s="80"/>
      <c r="LW37" s="80"/>
      <c r="LX37" s="80"/>
      <c r="LY37" s="80"/>
      <c r="LZ37" s="80"/>
      <c r="MA37" s="80"/>
      <c r="MB37" s="80"/>
      <c r="MC37" s="80"/>
      <c r="MD37" s="80"/>
      <c r="ME37" s="80"/>
      <c r="MF37" s="80"/>
      <c r="MG37" s="80"/>
      <c r="MH37" s="80"/>
      <c r="MI37" s="80"/>
      <c r="MJ37" s="80"/>
      <c r="MK37" s="80"/>
      <c r="ML37" s="80"/>
      <c r="MM37" s="80"/>
      <c r="MN37" s="80"/>
      <c r="MO37" s="80"/>
      <c r="MP37" s="80"/>
      <c r="MQ37" s="80"/>
      <c r="MR37" s="80"/>
      <c r="MS37" s="80"/>
      <c r="MT37" s="80"/>
      <c r="MU37" s="80"/>
      <c r="MV37" s="80"/>
      <c r="MW37" s="80"/>
      <c r="MX37" s="80"/>
      <c r="MY37" s="80"/>
      <c r="MZ37" s="80"/>
      <c r="NA37" s="80"/>
      <c r="NB37" s="80"/>
      <c r="NC37" s="80"/>
      <c r="ND37" s="80"/>
      <c r="NE37" s="80"/>
      <c r="NF37" s="80"/>
      <c r="NG37" s="80"/>
      <c r="NH37" s="80"/>
      <c r="NI37" s="80"/>
      <c r="NJ37" s="80"/>
      <c r="NK37" s="80"/>
      <c r="NL37" s="80"/>
      <c r="NM37" s="80"/>
      <c r="NN37" s="80"/>
      <c r="NO37" s="80"/>
      <c r="NP37" s="80"/>
      <c r="NQ37" s="80"/>
      <c r="NR37" s="80"/>
      <c r="NS37" s="80"/>
      <c r="NT37" s="80"/>
      <c r="NU37" s="80"/>
      <c r="NV37" s="80"/>
      <c r="NW37" s="80"/>
      <c r="NX37" s="80"/>
      <c r="NY37" s="80"/>
      <c r="NZ37" s="80"/>
      <c r="OA37" s="80"/>
      <c r="OB37" s="80"/>
      <c r="OC37" s="80"/>
      <c r="OD37" s="80"/>
      <c r="OE37" s="80"/>
      <c r="OF37" s="80"/>
      <c r="OG37" s="80"/>
      <c r="OH37" s="80"/>
      <c r="OI37" s="80"/>
      <c r="OJ37" s="80"/>
      <c r="OK37" s="80"/>
      <c r="OL37" s="80"/>
      <c r="OM37" s="80"/>
      <c r="ON37" s="80"/>
      <c r="OO37" s="80"/>
      <c r="OP37" s="80"/>
      <c r="OQ37" s="80"/>
      <c r="OR37" s="80"/>
      <c r="OS37" s="80"/>
      <c r="OT37" s="80"/>
      <c r="OU37" s="80"/>
      <c r="OV37" s="80"/>
      <c r="OW37" s="80"/>
      <c r="OX37" s="80"/>
      <c r="OY37" s="80"/>
      <c r="OZ37" s="80"/>
      <c r="PA37" s="80"/>
      <c r="PB37" s="80"/>
      <c r="PC37" s="80"/>
      <c r="PD37" s="80"/>
      <c r="PE37" s="80"/>
      <c r="PF37" s="80"/>
      <c r="PG37" s="80"/>
      <c r="PH37" s="80"/>
      <c r="PI37" s="80"/>
      <c r="PJ37" s="80"/>
      <c r="PK37" s="80"/>
      <c r="PL37" s="80"/>
      <c r="PM37" s="80"/>
      <c r="PN37" s="80"/>
      <c r="PO37" s="80"/>
      <c r="PP37" s="80"/>
      <c r="PQ37" s="80"/>
      <c r="PR37" s="80"/>
      <c r="PS37" s="80"/>
      <c r="PT37" s="80"/>
      <c r="PU37" s="80"/>
      <c r="PV37" s="80"/>
      <c r="PW37" s="80"/>
      <c r="PX37" s="80"/>
      <c r="PY37" s="80"/>
      <c r="PZ37" s="80"/>
      <c r="QA37" s="80"/>
      <c r="QB37" s="80"/>
      <c r="QC37" s="80"/>
      <c r="QD37" s="80"/>
      <c r="QE37" s="80"/>
      <c r="QF37" s="80"/>
      <c r="QG37" s="80"/>
      <c r="QH37" s="80"/>
      <c r="QI37" s="80"/>
      <c r="QJ37" s="80"/>
      <c r="QK37" s="80"/>
      <c r="QL37" s="80"/>
      <c r="QM37" s="80"/>
      <c r="QN37" s="80"/>
      <c r="QO37" s="80"/>
      <c r="QP37" s="80"/>
      <c r="QQ37" s="80"/>
      <c r="QR37" s="80"/>
      <c r="QS37" s="80"/>
      <c r="QT37" s="80"/>
      <c r="QU37" s="80"/>
      <c r="QV37" s="80"/>
      <c r="QW37" s="80"/>
      <c r="QX37" s="80"/>
      <c r="QY37" s="80"/>
      <c r="QZ37" s="80"/>
      <c r="RA37" s="80"/>
      <c r="RB37" s="80"/>
      <c r="RC37" s="80"/>
      <c r="RD37" s="80"/>
      <c r="RE37" s="80"/>
      <c r="RF37" s="80"/>
      <c r="RG37" s="80"/>
      <c r="RH37" s="80"/>
      <c r="RI37" s="80"/>
      <c r="RJ37" s="80"/>
      <c r="RK37" s="80"/>
      <c r="RL37" s="80"/>
      <c r="RM37" s="80"/>
      <c r="RN37" s="80"/>
      <c r="RO37" s="80"/>
      <c r="RP37" s="80"/>
      <c r="RQ37" s="80"/>
      <c r="RR37" s="80"/>
      <c r="RS37" s="80"/>
      <c r="RT37" s="80"/>
      <c r="RU37" s="80"/>
      <c r="RV37" s="80"/>
      <c r="RW37" s="80"/>
      <c r="RX37" s="80"/>
      <c r="RY37" s="80"/>
      <c r="RZ37" s="80"/>
      <c r="SA37" s="80"/>
      <c r="SB37" s="80"/>
      <c r="SC37" s="80"/>
      <c r="SD37" s="80"/>
      <c r="SE37" s="80"/>
      <c r="SF37" s="80"/>
      <c r="SG37" s="80"/>
      <c r="SH37" s="80"/>
      <c r="SI37" s="80"/>
      <c r="SJ37" s="80"/>
      <c r="SK37" s="80"/>
      <c r="SL37" s="80"/>
      <c r="SM37" s="80"/>
      <c r="SN37" s="80"/>
      <c r="SO37" s="80"/>
      <c r="SP37" s="80"/>
      <c r="SQ37" s="80"/>
      <c r="SR37" s="80"/>
      <c r="SS37" s="80"/>
      <c r="ST37" s="80"/>
      <c r="SU37" s="80"/>
      <c r="SV37" s="80"/>
      <c r="SW37" s="80"/>
      <c r="SX37" s="80"/>
      <c r="SY37" s="80"/>
      <c r="SZ37" s="80"/>
      <c r="TA37" s="80"/>
      <c r="TB37" s="80"/>
      <c r="TC37" s="80"/>
      <c r="TD37" s="80"/>
      <c r="TE37" s="80"/>
      <c r="TF37" s="80"/>
      <c r="TG37" s="80"/>
      <c r="TH37" s="80"/>
      <c r="TI37" s="80"/>
      <c r="TJ37" s="80"/>
      <c r="TK37" s="80"/>
      <c r="TL37" s="80"/>
      <c r="TM37" s="80"/>
      <c r="TN37" s="80"/>
      <c r="TO37" s="80"/>
      <c r="TP37" s="80"/>
      <c r="TQ37" s="80"/>
      <c r="TR37" s="80"/>
      <c r="TS37" s="80"/>
      <c r="TT37" s="80"/>
      <c r="TU37" s="80"/>
      <c r="TV37" s="80"/>
      <c r="TW37" s="80"/>
      <c r="TX37" s="80"/>
      <c r="TY37" s="80"/>
      <c r="TZ37" s="80"/>
      <c r="UA37" s="80"/>
      <c r="UB37" s="80"/>
      <c r="UC37" s="80"/>
      <c r="UD37" s="80"/>
      <c r="UE37" s="80"/>
      <c r="UF37" s="80"/>
      <c r="UG37" s="80"/>
      <c r="UH37" s="80"/>
      <c r="UI37" s="80"/>
      <c r="UJ37" s="80"/>
      <c r="UK37" s="80"/>
      <c r="UL37" s="80"/>
      <c r="UM37" s="80"/>
      <c r="UN37" s="80"/>
      <c r="UO37" s="80"/>
      <c r="UP37" s="80"/>
      <c r="UQ37" s="80"/>
      <c r="UR37" s="80"/>
      <c r="US37" s="80"/>
      <c r="UT37" s="80"/>
      <c r="UU37" s="80"/>
      <c r="UV37" s="80"/>
      <c r="UW37" s="80"/>
      <c r="UX37" s="80"/>
      <c r="UY37" s="80"/>
      <c r="UZ37" s="80"/>
      <c r="VA37" s="80"/>
      <c r="VB37" s="80"/>
      <c r="VC37" s="80"/>
      <c r="VD37" s="80"/>
      <c r="VE37" s="80"/>
      <c r="VF37" s="80"/>
      <c r="VG37" s="80"/>
      <c r="VH37" s="80"/>
      <c r="VI37" s="80"/>
      <c r="VJ37" s="80"/>
      <c r="VK37" s="80"/>
      <c r="VL37" s="80"/>
      <c r="VM37" s="80"/>
      <c r="VN37" s="80"/>
      <c r="VO37" s="80"/>
      <c r="VP37" s="80"/>
      <c r="VQ37" s="80"/>
      <c r="VR37" s="80"/>
      <c r="VS37" s="80"/>
      <c r="VT37" s="80"/>
      <c r="VU37" s="80"/>
      <c r="VV37" s="80"/>
      <c r="VW37" s="80"/>
      <c r="VX37" s="80"/>
      <c r="VY37" s="80"/>
      <c r="VZ37" s="80"/>
      <c r="WA37" s="80"/>
      <c r="WB37" s="80"/>
      <c r="WC37" s="80"/>
      <c r="WD37" s="80"/>
      <c r="WE37" s="80"/>
      <c r="WF37" s="80"/>
      <c r="WG37" s="80"/>
      <c r="WH37" s="80"/>
      <c r="WI37" s="80"/>
      <c r="WJ37" s="80"/>
      <c r="WK37" s="80"/>
      <c r="WL37" s="80"/>
      <c r="WM37" s="80"/>
      <c r="WN37" s="80"/>
      <c r="WO37" s="80"/>
      <c r="WP37" s="80"/>
      <c r="WQ37" s="80"/>
      <c r="WR37" s="80"/>
      <c r="WS37" s="80"/>
      <c r="WT37" s="80"/>
      <c r="WU37" s="80"/>
      <c r="WV37" s="80"/>
      <c r="WW37" s="80"/>
      <c r="WX37" s="80"/>
      <c r="WY37" s="80"/>
      <c r="WZ37" s="80"/>
      <c r="XA37" s="80"/>
      <c r="XB37" s="80"/>
      <c r="XC37" s="80"/>
      <c r="XD37" s="80"/>
      <c r="XE37" s="80"/>
      <c r="XF37" s="80"/>
      <c r="XG37" s="80"/>
      <c r="XH37" s="80"/>
      <c r="XI37" s="80"/>
      <c r="XJ37" s="80"/>
      <c r="XK37" s="80"/>
      <c r="XL37" s="80"/>
      <c r="XM37" s="80"/>
      <c r="XN37" s="80"/>
      <c r="XO37" s="80"/>
      <c r="XP37" s="80"/>
      <c r="XQ37" s="80"/>
      <c r="XR37" s="80"/>
      <c r="XS37" s="80"/>
      <c r="XT37" s="80"/>
      <c r="XU37" s="80"/>
      <c r="XV37" s="80"/>
      <c r="XW37" s="80"/>
      <c r="XX37" s="80"/>
      <c r="XY37" s="80"/>
      <c r="XZ37" s="80"/>
      <c r="YA37" s="80"/>
      <c r="YB37" s="80"/>
      <c r="YC37" s="80"/>
      <c r="YD37" s="80"/>
      <c r="YE37" s="80"/>
      <c r="YF37" s="80"/>
      <c r="YG37" s="80"/>
      <c r="YH37" s="80"/>
      <c r="YI37" s="80"/>
      <c r="YJ37" s="80"/>
      <c r="YK37" s="80"/>
      <c r="YL37" s="80"/>
      <c r="YM37" s="80"/>
      <c r="YN37" s="80"/>
      <c r="YO37" s="80"/>
      <c r="YP37" s="80"/>
      <c r="YQ37" s="80"/>
      <c r="YR37" s="80"/>
      <c r="YS37" s="80"/>
      <c r="YT37" s="80"/>
      <c r="YU37" s="80"/>
      <c r="YV37" s="80"/>
      <c r="YW37" s="80"/>
      <c r="YX37" s="80"/>
      <c r="YY37" s="80"/>
      <c r="YZ37" s="80"/>
      <c r="ZA37" s="80"/>
      <c r="ZB37" s="80"/>
      <c r="ZC37" s="80"/>
      <c r="ZD37" s="80"/>
      <c r="ZE37" s="80"/>
      <c r="ZF37" s="80"/>
      <c r="ZG37" s="80"/>
      <c r="ZH37" s="80"/>
      <c r="ZI37" s="80"/>
      <c r="ZJ37" s="80"/>
      <c r="ZK37" s="80"/>
      <c r="ZL37" s="80"/>
      <c r="ZM37" s="80"/>
      <c r="ZN37" s="80"/>
      <c r="ZO37" s="80"/>
      <c r="ZP37" s="80"/>
      <c r="ZQ37" s="80"/>
      <c r="ZR37" s="80"/>
      <c r="ZS37" s="80"/>
      <c r="ZT37" s="80"/>
      <c r="ZU37" s="80"/>
      <c r="ZV37" s="80"/>
      <c r="ZW37" s="80"/>
      <c r="ZX37" s="80"/>
      <c r="ZY37" s="80"/>
      <c r="ZZ37" s="80"/>
      <c r="AAA37" s="80"/>
      <c r="AAB37" s="80"/>
      <c r="AAC37" s="80"/>
      <c r="AAD37" s="80"/>
      <c r="AAE37" s="80"/>
      <c r="AAF37" s="80"/>
      <c r="AAG37" s="80"/>
      <c r="AAH37" s="80"/>
      <c r="AAI37" s="80"/>
      <c r="AAJ37" s="80"/>
      <c r="AAK37" s="80"/>
      <c r="AAL37" s="80"/>
      <c r="AAM37" s="80"/>
      <c r="AAN37" s="80"/>
      <c r="AAO37" s="80"/>
      <c r="AAP37" s="80"/>
      <c r="AAQ37" s="80"/>
      <c r="AAR37" s="80"/>
      <c r="AAS37" s="80"/>
      <c r="AAT37" s="80"/>
      <c r="AAU37" s="80"/>
      <c r="AAV37" s="80"/>
      <c r="AAW37" s="80"/>
      <c r="AAX37" s="80"/>
      <c r="AAY37" s="80"/>
      <c r="AAZ37" s="80"/>
      <c r="ABA37" s="80"/>
      <c r="ABB37" s="80"/>
      <c r="ABC37" s="80"/>
      <c r="ABD37" s="80"/>
      <c r="ABE37" s="80"/>
      <c r="ABF37" s="80"/>
      <c r="ABG37" s="80"/>
      <c r="ABH37" s="80"/>
      <c r="ABI37" s="80"/>
      <c r="ABJ37" s="80"/>
      <c r="ABK37" s="80"/>
      <c r="ABL37" s="80"/>
      <c r="ABM37" s="80"/>
      <c r="ABN37" s="80"/>
      <c r="ABO37" s="80"/>
      <c r="ABP37" s="80"/>
      <c r="ABQ37" s="80"/>
      <c r="ABR37" s="80"/>
      <c r="ABS37" s="80"/>
      <c r="ABT37" s="80"/>
      <c r="ABU37" s="80"/>
      <c r="ABV37" s="80"/>
      <c r="ABW37" s="80"/>
      <c r="ABX37" s="80"/>
      <c r="ABY37" s="80"/>
      <c r="ABZ37" s="80"/>
      <c r="ACA37" s="80"/>
      <c r="ACB37" s="80"/>
      <c r="ACC37" s="80"/>
      <c r="ACD37" s="80"/>
      <c r="ACE37" s="80"/>
      <c r="ACF37" s="80"/>
      <c r="ACG37" s="80"/>
      <c r="ACH37" s="80"/>
      <c r="ACI37" s="80"/>
      <c r="ACJ37" s="80"/>
      <c r="ACK37" s="80"/>
      <c r="ACL37" s="80"/>
      <c r="ACM37" s="80"/>
      <c r="ACN37" s="80"/>
      <c r="ACO37" s="80"/>
      <c r="ACP37" s="80"/>
      <c r="ACQ37" s="80"/>
      <c r="ACR37" s="80"/>
      <c r="ACS37" s="80"/>
      <c r="ACT37" s="80"/>
      <c r="ACU37" s="80"/>
      <c r="ACV37" s="80"/>
      <c r="ACW37" s="80"/>
      <c r="ACX37" s="80"/>
      <c r="ACY37" s="80"/>
      <c r="ACZ37" s="80"/>
      <c r="ADA37" s="80"/>
      <c r="ADB37" s="80"/>
      <c r="ADC37" s="80"/>
      <c r="ADD37" s="80"/>
      <c r="ADE37" s="80"/>
      <c r="ADF37" s="80"/>
      <c r="ADG37" s="80"/>
      <c r="ADH37" s="80"/>
      <c r="ADI37" s="80"/>
      <c r="ADJ37" s="80"/>
      <c r="ADK37" s="80"/>
      <c r="ADL37" s="80"/>
      <c r="ADM37" s="80"/>
      <c r="ADN37" s="80"/>
      <c r="ADO37" s="80"/>
      <c r="ADP37" s="80"/>
      <c r="ADQ37" s="80"/>
      <c r="ADR37" s="80"/>
      <c r="ADS37" s="80"/>
      <c r="ADT37" s="80"/>
      <c r="ADU37" s="80"/>
      <c r="ADV37" s="80"/>
      <c r="ADW37" s="80"/>
      <c r="ADX37" s="80"/>
      <c r="ADY37" s="80"/>
      <c r="ADZ37" s="80"/>
      <c r="AEA37" s="80"/>
      <c r="AEB37" s="80"/>
      <c r="AEC37" s="80"/>
      <c r="AED37" s="80"/>
      <c r="AEE37" s="80"/>
      <c r="AEF37" s="80"/>
      <c r="AEG37" s="80"/>
      <c r="AEH37" s="80"/>
      <c r="AEI37" s="80"/>
      <c r="AEJ37" s="80"/>
      <c r="AEK37" s="80"/>
      <c r="AEL37" s="80"/>
      <c r="AEM37" s="80"/>
      <c r="AEN37" s="80"/>
      <c r="AEO37" s="80"/>
      <c r="AEP37" s="80"/>
      <c r="AEQ37" s="80"/>
      <c r="AER37" s="80"/>
      <c r="AES37" s="80"/>
      <c r="AET37" s="80"/>
      <c r="AEU37" s="80"/>
      <c r="AEV37" s="80"/>
      <c r="AEW37" s="80"/>
      <c r="AEX37" s="80"/>
      <c r="AEY37" s="80"/>
      <c r="AEZ37" s="80"/>
      <c r="AFA37" s="80"/>
      <c r="AFB37" s="80"/>
      <c r="AFC37" s="80"/>
      <c r="AFD37" s="80"/>
      <c r="AFE37" s="80"/>
      <c r="AFF37" s="80"/>
      <c r="AFG37" s="80"/>
      <c r="AFH37" s="80"/>
      <c r="AFI37" s="80"/>
      <c r="AFJ37" s="80"/>
      <c r="AFK37" s="80"/>
      <c r="AFL37" s="80"/>
      <c r="AFM37" s="80"/>
      <c r="AFN37" s="80"/>
      <c r="AFO37" s="80"/>
      <c r="AFP37" s="80"/>
      <c r="AFQ37" s="80"/>
      <c r="AFR37" s="80"/>
      <c r="AFS37" s="80"/>
      <c r="AFT37" s="80"/>
      <c r="AFU37" s="80"/>
      <c r="AFV37" s="80"/>
      <c r="AFW37" s="80"/>
      <c r="AFX37" s="80"/>
      <c r="AFY37" s="80"/>
      <c r="AFZ37" s="80"/>
      <c r="AGA37" s="80"/>
      <c r="AGB37" s="80"/>
    </row>
    <row r="38" spans="1:860" s="86" customFormat="1" ht="69">
      <c r="A38" s="60" t="s">
        <v>769</v>
      </c>
      <c r="B38" s="51" t="s">
        <v>140</v>
      </c>
      <c r="C38" s="72">
        <f t="shared" si="0"/>
        <v>15248823.590600001</v>
      </c>
      <c r="D38" s="50">
        <f t="shared" si="13"/>
        <v>15248823.590600001</v>
      </c>
      <c r="E38" s="50">
        <f>SUMIF('РБ здрав'!$L:$L,'HF-HC'!A38,'РБ здрав'!$H:$H)+SUMIF('067'!D:D,'HF-HC'!A:A,'067'!C:C)</f>
        <v>15248823.590600001</v>
      </c>
      <c r="F38" s="121">
        <f>SUMIF('МБ здрав+образ'!$AF:$AF,'HF-HC'!A38,'МБ здрав+образ'!$G:$G)</f>
        <v>0</v>
      </c>
      <c r="G38" s="126"/>
      <c r="H38" s="74">
        <f t="shared" si="1"/>
        <v>0</v>
      </c>
      <c r="I38" s="50"/>
      <c r="J38" s="50"/>
      <c r="K38" s="50"/>
      <c r="L38" s="74"/>
      <c r="M38" s="50"/>
      <c r="N38" s="50"/>
      <c r="O38" s="74"/>
      <c r="P38" s="50"/>
      <c r="Q38" s="50"/>
      <c r="R38" s="74"/>
      <c r="S38" s="72">
        <f t="shared" si="2"/>
        <v>15248823.590600001</v>
      </c>
      <c r="T38" s="146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  <c r="IR38" s="80"/>
      <c r="IS38" s="80"/>
      <c r="IT38" s="80"/>
      <c r="IU38" s="80"/>
      <c r="IV38" s="80"/>
      <c r="IW38" s="80"/>
      <c r="IX38" s="80"/>
      <c r="IY38" s="80"/>
      <c r="IZ38" s="80"/>
      <c r="JA38" s="80"/>
      <c r="JB38" s="80"/>
      <c r="JC38" s="80"/>
      <c r="JD38" s="80"/>
      <c r="JE38" s="80"/>
      <c r="JF38" s="80"/>
      <c r="JG38" s="80"/>
      <c r="JH38" s="80"/>
      <c r="JI38" s="80"/>
      <c r="JJ38" s="80"/>
      <c r="JK38" s="80"/>
      <c r="JL38" s="80"/>
      <c r="JM38" s="80"/>
      <c r="JN38" s="80"/>
      <c r="JO38" s="80"/>
      <c r="JP38" s="80"/>
      <c r="JQ38" s="80"/>
      <c r="JR38" s="80"/>
      <c r="JS38" s="80"/>
      <c r="JT38" s="80"/>
      <c r="JU38" s="80"/>
      <c r="JV38" s="80"/>
      <c r="JW38" s="80"/>
      <c r="JX38" s="80"/>
      <c r="JY38" s="80"/>
      <c r="JZ38" s="80"/>
      <c r="KA38" s="80"/>
      <c r="KB38" s="80"/>
      <c r="KC38" s="80"/>
      <c r="KD38" s="80"/>
      <c r="KE38" s="80"/>
      <c r="KF38" s="80"/>
      <c r="KG38" s="80"/>
      <c r="KH38" s="80"/>
      <c r="KI38" s="80"/>
      <c r="KJ38" s="80"/>
      <c r="KK38" s="80"/>
      <c r="KL38" s="80"/>
      <c r="KM38" s="80"/>
      <c r="KN38" s="80"/>
      <c r="KO38" s="80"/>
      <c r="KP38" s="80"/>
      <c r="KQ38" s="80"/>
      <c r="KR38" s="80"/>
      <c r="KS38" s="80"/>
      <c r="KT38" s="80"/>
      <c r="KU38" s="80"/>
      <c r="KV38" s="80"/>
      <c r="KW38" s="80"/>
      <c r="KX38" s="80"/>
      <c r="KY38" s="80"/>
      <c r="KZ38" s="80"/>
      <c r="LA38" s="80"/>
      <c r="LB38" s="80"/>
      <c r="LC38" s="80"/>
      <c r="LD38" s="80"/>
      <c r="LE38" s="80"/>
      <c r="LF38" s="80"/>
      <c r="LG38" s="80"/>
      <c r="LH38" s="80"/>
      <c r="LI38" s="80"/>
      <c r="LJ38" s="80"/>
      <c r="LK38" s="80"/>
      <c r="LL38" s="80"/>
      <c r="LM38" s="80"/>
      <c r="LN38" s="80"/>
      <c r="LO38" s="80"/>
      <c r="LP38" s="80"/>
      <c r="LQ38" s="80"/>
      <c r="LR38" s="80"/>
      <c r="LS38" s="80"/>
      <c r="LT38" s="80"/>
      <c r="LU38" s="80"/>
      <c r="LV38" s="80"/>
      <c r="LW38" s="80"/>
      <c r="LX38" s="80"/>
      <c r="LY38" s="80"/>
      <c r="LZ38" s="80"/>
      <c r="MA38" s="80"/>
      <c r="MB38" s="80"/>
      <c r="MC38" s="80"/>
      <c r="MD38" s="80"/>
      <c r="ME38" s="80"/>
      <c r="MF38" s="80"/>
      <c r="MG38" s="80"/>
      <c r="MH38" s="80"/>
      <c r="MI38" s="80"/>
      <c r="MJ38" s="80"/>
      <c r="MK38" s="80"/>
      <c r="ML38" s="80"/>
      <c r="MM38" s="80"/>
      <c r="MN38" s="80"/>
      <c r="MO38" s="80"/>
      <c r="MP38" s="80"/>
      <c r="MQ38" s="80"/>
      <c r="MR38" s="80"/>
      <c r="MS38" s="80"/>
      <c r="MT38" s="80"/>
      <c r="MU38" s="80"/>
      <c r="MV38" s="80"/>
      <c r="MW38" s="80"/>
      <c r="MX38" s="80"/>
      <c r="MY38" s="80"/>
      <c r="MZ38" s="80"/>
      <c r="NA38" s="80"/>
      <c r="NB38" s="80"/>
      <c r="NC38" s="80"/>
      <c r="ND38" s="80"/>
      <c r="NE38" s="80"/>
      <c r="NF38" s="80"/>
      <c r="NG38" s="80"/>
      <c r="NH38" s="80"/>
      <c r="NI38" s="80"/>
      <c r="NJ38" s="80"/>
      <c r="NK38" s="80"/>
      <c r="NL38" s="80"/>
      <c r="NM38" s="80"/>
      <c r="NN38" s="80"/>
      <c r="NO38" s="80"/>
      <c r="NP38" s="80"/>
      <c r="NQ38" s="80"/>
      <c r="NR38" s="80"/>
      <c r="NS38" s="80"/>
      <c r="NT38" s="80"/>
      <c r="NU38" s="80"/>
      <c r="NV38" s="80"/>
      <c r="NW38" s="80"/>
      <c r="NX38" s="80"/>
      <c r="NY38" s="80"/>
      <c r="NZ38" s="80"/>
      <c r="OA38" s="80"/>
      <c r="OB38" s="80"/>
      <c r="OC38" s="80"/>
      <c r="OD38" s="80"/>
      <c r="OE38" s="80"/>
      <c r="OF38" s="80"/>
      <c r="OG38" s="80"/>
      <c r="OH38" s="80"/>
      <c r="OI38" s="80"/>
      <c r="OJ38" s="80"/>
      <c r="OK38" s="80"/>
      <c r="OL38" s="80"/>
      <c r="OM38" s="80"/>
      <c r="ON38" s="80"/>
      <c r="OO38" s="80"/>
      <c r="OP38" s="80"/>
      <c r="OQ38" s="80"/>
      <c r="OR38" s="80"/>
      <c r="OS38" s="80"/>
      <c r="OT38" s="80"/>
      <c r="OU38" s="80"/>
      <c r="OV38" s="80"/>
      <c r="OW38" s="80"/>
      <c r="OX38" s="80"/>
      <c r="OY38" s="80"/>
      <c r="OZ38" s="80"/>
      <c r="PA38" s="80"/>
      <c r="PB38" s="80"/>
      <c r="PC38" s="80"/>
      <c r="PD38" s="80"/>
      <c r="PE38" s="80"/>
      <c r="PF38" s="80"/>
      <c r="PG38" s="80"/>
      <c r="PH38" s="80"/>
      <c r="PI38" s="80"/>
      <c r="PJ38" s="80"/>
      <c r="PK38" s="80"/>
      <c r="PL38" s="80"/>
      <c r="PM38" s="80"/>
      <c r="PN38" s="80"/>
      <c r="PO38" s="80"/>
      <c r="PP38" s="80"/>
      <c r="PQ38" s="80"/>
      <c r="PR38" s="80"/>
      <c r="PS38" s="80"/>
      <c r="PT38" s="80"/>
      <c r="PU38" s="80"/>
      <c r="PV38" s="80"/>
      <c r="PW38" s="80"/>
      <c r="PX38" s="80"/>
      <c r="PY38" s="80"/>
      <c r="PZ38" s="80"/>
      <c r="QA38" s="80"/>
      <c r="QB38" s="80"/>
      <c r="QC38" s="80"/>
      <c r="QD38" s="80"/>
      <c r="QE38" s="80"/>
      <c r="QF38" s="80"/>
      <c r="QG38" s="80"/>
      <c r="QH38" s="80"/>
      <c r="QI38" s="80"/>
      <c r="QJ38" s="80"/>
      <c r="QK38" s="80"/>
      <c r="QL38" s="80"/>
      <c r="QM38" s="80"/>
      <c r="QN38" s="80"/>
      <c r="QO38" s="80"/>
      <c r="QP38" s="80"/>
      <c r="QQ38" s="80"/>
      <c r="QR38" s="80"/>
      <c r="QS38" s="80"/>
      <c r="QT38" s="80"/>
      <c r="QU38" s="80"/>
      <c r="QV38" s="80"/>
      <c r="QW38" s="80"/>
      <c r="QX38" s="80"/>
      <c r="QY38" s="80"/>
      <c r="QZ38" s="80"/>
      <c r="RA38" s="80"/>
      <c r="RB38" s="80"/>
      <c r="RC38" s="80"/>
      <c r="RD38" s="80"/>
      <c r="RE38" s="80"/>
      <c r="RF38" s="80"/>
      <c r="RG38" s="80"/>
      <c r="RH38" s="80"/>
      <c r="RI38" s="80"/>
      <c r="RJ38" s="80"/>
      <c r="RK38" s="80"/>
      <c r="RL38" s="80"/>
      <c r="RM38" s="80"/>
      <c r="RN38" s="80"/>
      <c r="RO38" s="80"/>
      <c r="RP38" s="80"/>
      <c r="RQ38" s="80"/>
      <c r="RR38" s="80"/>
      <c r="RS38" s="80"/>
      <c r="RT38" s="80"/>
      <c r="RU38" s="80"/>
      <c r="RV38" s="80"/>
      <c r="RW38" s="80"/>
      <c r="RX38" s="80"/>
      <c r="RY38" s="80"/>
      <c r="RZ38" s="80"/>
      <c r="SA38" s="80"/>
      <c r="SB38" s="80"/>
      <c r="SC38" s="80"/>
      <c r="SD38" s="80"/>
      <c r="SE38" s="80"/>
      <c r="SF38" s="80"/>
      <c r="SG38" s="80"/>
      <c r="SH38" s="80"/>
      <c r="SI38" s="80"/>
      <c r="SJ38" s="80"/>
      <c r="SK38" s="80"/>
      <c r="SL38" s="80"/>
      <c r="SM38" s="80"/>
      <c r="SN38" s="80"/>
      <c r="SO38" s="80"/>
      <c r="SP38" s="80"/>
      <c r="SQ38" s="80"/>
      <c r="SR38" s="80"/>
      <c r="SS38" s="80"/>
      <c r="ST38" s="80"/>
      <c r="SU38" s="80"/>
      <c r="SV38" s="80"/>
      <c r="SW38" s="80"/>
      <c r="SX38" s="80"/>
      <c r="SY38" s="80"/>
      <c r="SZ38" s="80"/>
      <c r="TA38" s="80"/>
      <c r="TB38" s="80"/>
      <c r="TC38" s="80"/>
      <c r="TD38" s="80"/>
      <c r="TE38" s="80"/>
      <c r="TF38" s="80"/>
      <c r="TG38" s="80"/>
      <c r="TH38" s="80"/>
      <c r="TI38" s="80"/>
      <c r="TJ38" s="80"/>
      <c r="TK38" s="80"/>
      <c r="TL38" s="80"/>
      <c r="TM38" s="80"/>
      <c r="TN38" s="80"/>
      <c r="TO38" s="80"/>
      <c r="TP38" s="80"/>
      <c r="TQ38" s="80"/>
      <c r="TR38" s="80"/>
      <c r="TS38" s="80"/>
      <c r="TT38" s="80"/>
      <c r="TU38" s="80"/>
      <c r="TV38" s="80"/>
      <c r="TW38" s="80"/>
      <c r="TX38" s="80"/>
      <c r="TY38" s="80"/>
      <c r="TZ38" s="80"/>
      <c r="UA38" s="80"/>
      <c r="UB38" s="80"/>
      <c r="UC38" s="80"/>
      <c r="UD38" s="80"/>
      <c r="UE38" s="80"/>
      <c r="UF38" s="80"/>
      <c r="UG38" s="80"/>
      <c r="UH38" s="80"/>
      <c r="UI38" s="80"/>
      <c r="UJ38" s="80"/>
      <c r="UK38" s="80"/>
      <c r="UL38" s="80"/>
      <c r="UM38" s="80"/>
      <c r="UN38" s="80"/>
      <c r="UO38" s="80"/>
      <c r="UP38" s="80"/>
      <c r="UQ38" s="80"/>
      <c r="UR38" s="80"/>
      <c r="US38" s="80"/>
      <c r="UT38" s="80"/>
      <c r="UU38" s="80"/>
      <c r="UV38" s="80"/>
      <c r="UW38" s="80"/>
      <c r="UX38" s="80"/>
      <c r="UY38" s="80"/>
      <c r="UZ38" s="80"/>
      <c r="VA38" s="80"/>
      <c r="VB38" s="80"/>
      <c r="VC38" s="80"/>
      <c r="VD38" s="80"/>
      <c r="VE38" s="80"/>
      <c r="VF38" s="80"/>
      <c r="VG38" s="80"/>
      <c r="VH38" s="80"/>
      <c r="VI38" s="80"/>
      <c r="VJ38" s="80"/>
      <c r="VK38" s="80"/>
      <c r="VL38" s="80"/>
      <c r="VM38" s="80"/>
      <c r="VN38" s="80"/>
      <c r="VO38" s="80"/>
      <c r="VP38" s="80"/>
      <c r="VQ38" s="80"/>
      <c r="VR38" s="80"/>
      <c r="VS38" s="80"/>
      <c r="VT38" s="80"/>
      <c r="VU38" s="80"/>
      <c r="VV38" s="80"/>
      <c r="VW38" s="80"/>
      <c r="VX38" s="80"/>
      <c r="VY38" s="80"/>
      <c r="VZ38" s="80"/>
      <c r="WA38" s="80"/>
      <c r="WB38" s="80"/>
      <c r="WC38" s="80"/>
      <c r="WD38" s="80"/>
      <c r="WE38" s="80"/>
      <c r="WF38" s="80"/>
      <c r="WG38" s="80"/>
      <c r="WH38" s="80"/>
      <c r="WI38" s="80"/>
      <c r="WJ38" s="80"/>
      <c r="WK38" s="80"/>
      <c r="WL38" s="80"/>
      <c r="WM38" s="80"/>
      <c r="WN38" s="80"/>
      <c r="WO38" s="80"/>
      <c r="WP38" s="80"/>
      <c r="WQ38" s="80"/>
      <c r="WR38" s="80"/>
      <c r="WS38" s="80"/>
      <c r="WT38" s="80"/>
      <c r="WU38" s="80"/>
      <c r="WV38" s="80"/>
      <c r="WW38" s="80"/>
      <c r="WX38" s="80"/>
      <c r="WY38" s="80"/>
      <c r="WZ38" s="80"/>
      <c r="XA38" s="80"/>
      <c r="XB38" s="80"/>
      <c r="XC38" s="80"/>
      <c r="XD38" s="80"/>
      <c r="XE38" s="80"/>
      <c r="XF38" s="80"/>
      <c r="XG38" s="80"/>
      <c r="XH38" s="80"/>
      <c r="XI38" s="80"/>
      <c r="XJ38" s="80"/>
      <c r="XK38" s="80"/>
      <c r="XL38" s="80"/>
      <c r="XM38" s="80"/>
      <c r="XN38" s="80"/>
      <c r="XO38" s="80"/>
      <c r="XP38" s="80"/>
      <c r="XQ38" s="80"/>
      <c r="XR38" s="80"/>
      <c r="XS38" s="80"/>
      <c r="XT38" s="80"/>
      <c r="XU38" s="80"/>
      <c r="XV38" s="80"/>
      <c r="XW38" s="80"/>
      <c r="XX38" s="80"/>
      <c r="XY38" s="80"/>
      <c r="XZ38" s="80"/>
      <c r="YA38" s="80"/>
      <c r="YB38" s="80"/>
      <c r="YC38" s="80"/>
      <c r="YD38" s="80"/>
      <c r="YE38" s="80"/>
      <c r="YF38" s="80"/>
      <c r="YG38" s="80"/>
      <c r="YH38" s="80"/>
      <c r="YI38" s="80"/>
      <c r="YJ38" s="80"/>
      <c r="YK38" s="80"/>
      <c r="YL38" s="80"/>
      <c r="YM38" s="80"/>
      <c r="YN38" s="80"/>
      <c r="YO38" s="80"/>
      <c r="YP38" s="80"/>
      <c r="YQ38" s="80"/>
      <c r="YR38" s="80"/>
      <c r="YS38" s="80"/>
      <c r="YT38" s="80"/>
      <c r="YU38" s="80"/>
      <c r="YV38" s="80"/>
      <c r="YW38" s="80"/>
      <c r="YX38" s="80"/>
      <c r="YY38" s="80"/>
      <c r="YZ38" s="80"/>
      <c r="ZA38" s="80"/>
      <c r="ZB38" s="80"/>
      <c r="ZC38" s="80"/>
      <c r="ZD38" s="80"/>
      <c r="ZE38" s="80"/>
      <c r="ZF38" s="80"/>
      <c r="ZG38" s="80"/>
      <c r="ZH38" s="80"/>
      <c r="ZI38" s="80"/>
      <c r="ZJ38" s="80"/>
      <c r="ZK38" s="80"/>
      <c r="ZL38" s="80"/>
      <c r="ZM38" s="80"/>
      <c r="ZN38" s="80"/>
      <c r="ZO38" s="80"/>
      <c r="ZP38" s="80"/>
      <c r="ZQ38" s="80"/>
      <c r="ZR38" s="80"/>
      <c r="ZS38" s="80"/>
      <c r="ZT38" s="80"/>
      <c r="ZU38" s="80"/>
      <c r="ZV38" s="80"/>
      <c r="ZW38" s="80"/>
      <c r="ZX38" s="80"/>
      <c r="ZY38" s="80"/>
      <c r="ZZ38" s="80"/>
      <c r="AAA38" s="80"/>
      <c r="AAB38" s="80"/>
      <c r="AAC38" s="80"/>
      <c r="AAD38" s="80"/>
      <c r="AAE38" s="80"/>
      <c r="AAF38" s="80"/>
      <c r="AAG38" s="80"/>
      <c r="AAH38" s="80"/>
      <c r="AAI38" s="80"/>
      <c r="AAJ38" s="80"/>
      <c r="AAK38" s="80"/>
      <c r="AAL38" s="80"/>
      <c r="AAM38" s="80"/>
      <c r="AAN38" s="80"/>
      <c r="AAO38" s="80"/>
      <c r="AAP38" s="80"/>
      <c r="AAQ38" s="80"/>
      <c r="AAR38" s="80"/>
      <c r="AAS38" s="80"/>
      <c r="AAT38" s="80"/>
      <c r="AAU38" s="80"/>
      <c r="AAV38" s="80"/>
      <c r="AAW38" s="80"/>
      <c r="AAX38" s="80"/>
      <c r="AAY38" s="80"/>
      <c r="AAZ38" s="80"/>
      <c r="ABA38" s="80"/>
      <c r="ABB38" s="80"/>
      <c r="ABC38" s="80"/>
      <c r="ABD38" s="80"/>
      <c r="ABE38" s="80"/>
      <c r="ABF38" s="80"/>
      <c r="ABG38" s="80"/>
      <c r="ABH38" s="80"/>
      <c r="ABI38" s="80"/>
      <c r="ABJ38" s="80"/>
      <c r="ABK38" s="80"/>
      <c r="ABL38" s="80"/>
      <c r="ABM38" s="80"/>
      <c r="ABN38" s="80"/>
      <c r="ABO38" s="80"/>
      <c r="ABP38" s="80"/>
      <c r="ABQ38" s="80"/>
      <c r="ABR38" s="80"/>
      <c r="ABS38" s="80"/>
      <c r="ABT38" s="80"/>
      <c r="ABU38" s="80"/>
      <c r="ABV38" s="80"/>
      <c r="ABW38" s="80"/>
      <c r="ABX38" s="80"/>
      <c r="ABY38" s="80"/>
      <c r="ABZ38" s="80"/>
      <c r="ACA38" s="80"/>
      <c r="ACB38" s="80"/>
      <c r="ACC38" s="80"/>
      <c r="ACD38" s="80"/>
      <c r="ACE38" s="80"/>
      <c r="ACF38" s="80"/>
      <c r="ACG38" s="80"/>
      <c r="ACH38" s="80"/>
      <c r="ACI38" s="80"/>
      <c r="ACJ38" s="80"/>
      <c r="ACK38" s="80"/>
      <c r="ACL38" s="80"/>
      <c r="ACM38" s="80"/>
      <c r="ACN38" s="80"/>
      <c r="ACO38" s="80"/>
      <c r="ACP38" s="80"/>
      <c r="ACQ38" s="80"/>
      <c r="ACR38" s="80"/>
      <c r="ACS38" s="80"/>
      <c r="ACT38" s="80"/>
      <c r="ACU38" s="80"/>
      <c r="ACV38" s="80"/>
      <c r="ACW38" s="80"/>
      <c r="ACX38" s="80"/>
      <c r="ACY38" s="80"/>
      <c r="ACZ38" s="80"/>
      <c r="ADA38" s="80"/>
      <c r="ADB38" s="80"/>
      <c r="ADC38" s="80"/>
      <c r="ADD38" s="80"/>
      <c r="ADE38" s="80"/>
      <c r="ADF38" s="80"/>
      <c r="ADG38" s="80"/>
      <c r="ADH38" s="80"/>
      <c r="ADI38" s="80"/>
      <c r="ADJ38" s="80"/>
      <c r="ADK38" s="80"/>
      <c r="ADL38" s="80"/>
      <c r="ADM38" s="80"/>
      <c r="ADN38" s="80"/>
      <c r="ADO38" s="80"/>
      <c r="ADP38" s="80"/>
      <c r="ADQ38" s="80"/>
      <c r="ADR38" s="80"/>
      <c r="ADS38" s="80"/>
      <c r="ADT38" s="80"/>
      <c r="ADU38" s="80"/>
      <c r="ADV38" s="80"/>
      <c r="ADW38" s="80"/>
      <c r="ADX38" s="80"/>
      <c r="ADY38" s="80"/>
      <c r="ADZ38" s="80"/>
      <c r="AEA38" s="80"/>
      <c r="AEB38" s="80"/>
      <c r="AEC38" s="80"/>
      <c r="AED38" s="80"/>
      <c r="AEE38" s="80"/>
      <c r="AEF38" s="80"/>
      <c r="AEG38" s="80"/>
      <c r="AEH38" s="80"/>
      <c r="AEI38" s="80"/>
      <c r="AEJ38" s="80"/>
      <c r="AEK38" s="80"/>
      <c r="AEL38" s="80"/>
      <c r="AEM38" s="80"/>
      <c r="AEN38" s="80"/>
      <c r="AEO38" s="80"/>
      <c r="AEP38" s="80"/>
      <c r="AEQ38" s="80"/>
      <c r="AER38" s="80"/>
      <c r="AES38" s="80"/>
      <c r="AET38" s="80"/>
      <c r="AEU38" s="80"/>
      <c r="AEV38" s="80"/>
      <c r="AEW38" s="80"/>
      <c r="AEX38" s="80"/>
      <c r="AEY38" s="80"/>
      <c r="AEZ38" s="80"/>
      <c r="AFA38" s="80"/>
      <c r="AFB38" s="80"/>
      <c r="AFC38" s="80"/>
      <c r="AFD38" s="80"/>
      <c r="AFE38" s="80"/>
      <c r="AFF38" s="80"/>
      <c r="AFG38" s="80"/>
      <c r="AFH38" s="80"/>
      <c r="AFI38" s="80"/>
      <c r="AFJ38" s="80"/>
      <c r="AFK38" s="80"/>
      <c r="AFL38" s="80"/>
      <c r="AFM38" s="80"/>
      <c r="AFN38" s="80"/>
      <c r="AFO38" s="80"/>
      <c r="AFP38" s="80"/>
      <c r="AFQ38" s="80"/>
      <c r="AFR38" s="80"/>
      <c r="AFS38" s="80"/>
      <c r="AFT38" s="80"/>
      <c r="AFU38" s="80"/>
      <c r="AFV38" s="80"/>
      <c r="AFW38" s="80"/>
      <c r="AFX38" s="80"/>
      <c r="AFY38" s="80"/>
      <c r="AFZ38" s="80"/>
      <c r="AGA38" s="80"/>
      <c r="AGB38" s="80"/>
    </row>
    <row r="39" spans="1:860" s="86" customFormat="1" ht="55.2">
      <c r="A39" s="14" t="s">
        <v>792</v>
      </c>
      <c r="B39" s="8" t="s">
        <v>142</v>
      </c>
      <c r="C39" s="72">
        <f t="shared" si="0"/>
        <v>0</v>
      </c>
      <c r="D39" s="50"/>
      <c r="E39" s="50">
        <f>SUMIF('РБ здрав'!$L:$L,'HF-HC'!A39,'РБ здрав'!$H:$H)+SUMIF('067'!D:D,'HF-HC'!A:A,'067'!C:C)</f>
        <v>0</v>
      </c>
      <c r="F39" s="121">
        <f>SUMIF('МБ здрав+образ'!$AF:$AF,'HF-HC'!A39,'МБ здрав+образ'!$G:$G)</f>
        <v>0</v>
      </c>
      <c r="G39" s="126"/>
      <c r="H39" s="74">
        <f t="shared" si="1"/>
        <v>0</v>
      </c>
      <c r="I39" s="50"/>
      <c r="J39" s="50"/>
      <c r="K39" s="50"/>
      <c r="L39" s="74"/>
      <c r="M39" s="50"/>
      <c r="N39" s="50"/>
      <c r="O39" s="74"/>
      <c r="P39" s="50"/>
      <c r="Q39" s="50"/>
      <c r="R39" s="74"/>
      <c r="S39" s="72">
        <f t="shared" si="2"/>
        <v>0</v>
      </c>
      <c r="T39" s="146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  <c r="IR39" s="80"/>
      <c r="IS39" s="80"/>
      <c r="IT39" s="80"/>
      <c r="IU39" s="80"/>
      <c r="IV39" s="80"/>
      <c r="IW39" s="80"/>
      <c r="IX39" s="80"/>
      <c r="IY39" s="80"/>
      <c r="IZ39" s="80"/>
      <c r="JA39" s="80"/>
      <c r="JB39" s="80"/>
      <c r="JC39" s="80"/>
      <c r="JD39" s="80"/>
      <c r="JE39" s="80"/>
      <c r="JF39" s="80"/>
      <c r="JG39" s="80"/>
      <c r="JH39" s="80"/>
      <c r="JI39" s="80"/>
      <c r="JJ39" s="80"/>
      <c r="JK39" s="80"/>
      <c r="JL39" s="80"/>
      <c r="JM39" s="80"/>
      <c r="JN39" s="80"/>
      <c r="JO39" s="80"/>
      <c r="JP39" s="80"/>
      <c r="JQ39" s="80"/>
      <c r="JR39" s="80"/>
      <c r="JS39" s="80"/>
      <c r="JT39" s="80"/>
      <c r="JU39" s="80"/>
      <c r="JV39" s="80"/>
      <c r="JW39" s="80"/>
      <c r="JX39" s="80"/>
      <c r="JY39" s="80"/>
      <c r="JZ39" s="80"/>
      <c r="KA39" s="80"/>
      <c r="KB39" s="80"/>
      <c r="KC39" s="80"/>
      <c r="KD39" s="80"/>
      <c r="KE39" s="80"/>
      <c r="KF39" s="80"/>
      <c r="KG39" s="80"/>
      <c r="KH39" s="80"/>
      <c r="KI39" s="80"/>
      <c r="KJ39" s="80"/>
      <c r="KK39" s="80"/>
      <c r="KL39" s="80"/>
      <c r="KM39" s="80"/>
      <c r="KN39" s="80"/>
      <c r="KO39" s="80"/>
      <c r="KP39" s="80"/>
      <c r="KQ39" s="80"/>
      <c r="KR39" s="80"/>
      <c r="KS39" s="80"/>
      <c r="KT39" s="80"/>
      <c r="KU39" s="80"/>
      <c r="KV39" s="80"/>
      <c r="KW39" s="80"/>
      <c r="KX39" s="80"/>
      <c r="KY39" s="80"/>
      <c r="KZ39" s="80"/>
      <c r="LA39" s="80"/>
      <c r="LB39" s="80"/>
      <c r="LC39" s="80"/>
      <c r="LD39" s="80"/>
      <c r="LE39" s="80"/>
      <c r="LF39" s="80"/>
      <c r="LG39" s="80"/>
      <c r="LH39" s="80"/>
      <c r="LI39" s="80"/>
      <c r="LJ39" s="80"/>
      <c r="LK39" s="80"/>
      <c r="LL39" s="80"/>
      <c r="LM39" s="80"/>
      <c r="LN39" s="80"/>
      <c r="LO39" s="80"/>
      <c r="LP39" s="80"/>
      <c r="LQ39" s="80"/>
      <c r="LR39" s="80"/>
      <c r="LS39" s="80"/>
      <c r="LT39" s="80"/>
      <c r="LU39" s="80"/>
      <c r="LV39" s="80"/>
      <c r="LW39" s="80"/>
      <c r="LX39" s="80"/>
      <c r="LY39" s="80"/>
      <c r="LZ39" s="80"/>
      <c r="MA39" s="80"/>
      <c r="MB39" s="80"/>
      <c r="MC39" s="80"/>
      <c r="MD39" s="80"/>
      <c r="ME39" s="80"/>
      <c r="MF39" s="80"/>
      <c r="MG39" s="80"/>
      <c r="MH39" s="80"/>
      <c r="MI39" s="80"/>
      <c r="MJ39" s="80"/>
      <c r="MK39" s="80"/>
      <c r="ML39" s="80"/>
      <c r="MM39" s="80"/>
      <c r="MN39" s="80"/>
      <c r="MO39" s="80"/>
      <c r="MP39" s="80"/>
      <c r="MQ39" s="80"/>
      <c r="MR39" s="80"/>
      <c r="MS39" s="80"/>
      <c r="MT39" s="80"/>
      <c r="MU39" s="80"/>
      <c r="MV39" s="80"/>
      <c r="MW39" s="80"/>
      <c r="MX39" s="80"/>
      <c r="MY39" s="80"/>
      <c r="MZ39" s="80"/>
      <c r="NA39" s="80"/>
      <c r="NB39" s="80"/>
      <c r="NC39" s="80"/>
      <c r="ND39" s="80"/>
      <c r="NE39" s="80"/>
      <c r="NF39" s="80"/>
      <c r="NG39" s="80"/>
      <c r="NH39" s="80"/>
      <c r="NI39" s="80"/>
      <c r="NJ39" s="80"/>
      <c r="NK39" s="80"/>
      <c r="NL39" s="80"/>
      <c r="NM39" s="80"/>
      <c r="NN39" s="80"/>
      <c r="NO39" s="80"/>
      <c r="NP39" s="80"/>
      <c r="NQ39" s="80"/>
      <c r="NR39" s="80"/>
      <c r="NS39" s="80"/>
      <c r="NT39" s="80"/>
      <c r="NU39" s="80"/>
      <c r="NV39" s="80"/>
      <c r="NW39" s="80"/>
      <c r="NX39" s="80"/>
      <c r="NY39" s="80"/>
      <c r="NZ39" s="80"/>
      <c r="OA39" s="80"/>
      <c r="OB39" s="80"/>
      <c r="OC39" s="80"/>
      <c r="OD39" s="80"/>
      <c r="OE39" s="80"/>
      <c r="OF39" s="80"/>
      <c r="OG39" s="80"/>
      <c r="OH39" s="80"/>
      <c r="OI39" s="80"/>
      <c r="OJ39" s="80"/>
      <c r="OK39" s="80"/>
      <c r="OL39" s="80"/>
      <c r="OM39" s="80"/>
      <c r="ON39" s="80"/>
      <c r="OO39" s="80"/>
      <c r="OP39" s="80"/>
      <c r="OQ39" s="80"/>
      <c r="OR39" s="80"/>
      <c r="OS39" s="80"/>
      <c r="OT39" s="80"/>
      <c r="OU39" s="80"/>
      <c r="OV39" s="80"/>
      <c r="OW39" s="80"/>
      <c r="OX39" s="80"/>
      <c r="OY39" s="80"/>
      <c r="OZ39" s="80"/>
      <c r="PA39" s="80"/>
      <c r="PB39" s="80"/>
      <c r="PC39" s="80"/>
      <c r="PD39" s="80"/>
      <c r="PE39" s="80"/>
      <c r="PF39" s="80"/>
      <c r="PG39" s="80"/>
      <c r="PH39" s="80"/>
      <c r="PI39" s="80"/>
      <c r="PJ39" s="80"/>
      <c r="PK39" s="80"/>
      <c r="PL39" s="80"/>
      <c r="PM39" s="80"/>
      <c r="PN39" s="80"/>
      <c r="PO39" s="80"/>
      <c r="PP39" s="80"/>
      <c r="PQ39" s="80"/>
      <c r="PR39" s="80"/>
      <c r="PS39" s="80"/>
      <c r="PT39" s="80"/>
      <c r="PU39" s="80"/>
      <c r="PV39" s="80"/>
      <c r="PW39" s="80"/>
      <c r="PX39" s="80"/>
      <c r="PY39" s="80"/>
      <c r="PZ39" s="80"/>
      <c r="QA39" s="80"/>
      <c r="QB39" s="80"/>
      <c r="QC39" s="80"/>
      <c r="QD39" s="80"/>
      <c r="QE39" s="80"/>
      <c r="QF39" s="80"/>
      <c r="QG39" s="80"/>
      <c r="QH39" s="80"/>
      <c r="QI39" s="80"/>
      <c r="QJ39" s="80"/>
      <c r="QK39" s="80"/>
      <c r="QL39" s="80"/>
      <c r="QM39" s="80"/>
      <c r="QN39" s="80"/>
      <c r="QO39" s="80"/>
      <c r="QP39" s="80"/>
      <c r="QQ39" s="80"/>
      <c r="QR39" s="80"/>
      <c r="QS39" s="80"/>
      <c r="QT39" s="80"/>
      <c r="QU39" s="80"/>
      <c r="QV39" s="80"/>
      <c r="QW39" s="80"/>
      <c r="QX39" s="80"/>
      <c r="QY39" s="80"/>
      <c r="QZ39" s="80"/>
      <c r="RA39" s="80"/>
      <c r="RB39" s="80"/>
      <c r="RC39" s="80"/>
      <c r="RD39" s="80"/>
      <c r="RE39" s="80"/>
      <c r="RF39" s="80"/>
      <c r="RG39" s="80"/>
      <c r="RH39" s="80"/>
      <c r="RI39" s="80"/>
      <c r="RJ39" s="80"/>
      <c r="RK39" s="80"/>
      <c r="RL39" s="80"/>
      <c r="RM39" s="80"/>
      <c r="RN39" s="80"/>
      <c r="RO39" s="80"/>
      <c r="RP39" s="80"/>
      <c r="RQ39" s="80"/>
      <c r="RR39" s="80"/>
      <c r="RS39" s="80"/>
      <c r="RT39" s="80"/>
      <c r="RU39" s="80"/>
      <c r="RV39" s="80"/>
      <c r="RW39" s="80"/>
      <c r="RX39" s="80"/>
      <c r="RY39" s="80"/>
      <c r="RZ39" s="80"/>
      <c r="SA39" s="80"/>
      <c r="SB39" s="80"/>
      <c r="SC39" s="80"/>
      <c r="SD39" s="80"/>
      <c r="SE39" s="80"/>
      <c r="SF39" s="80"/>
      <c r="SG39" s="80"/>
      <c r="SH39" s="80"/>
      <c r="SI39" s="80"/>
      <c r="SJ39" s="80"/>
      <c r="SK39" s="80"/>
      <c r="SL39" s="80"/>
      <c r="SM39" s="80"/>
      <c r="SN39" s="80"/>
      <c r="SO39" s="80"/>
      <c r="SP39" s="80"/>
      <c r="SQ39" s="80"/>
      <c r="SR39" s="80"/>
      <c r="SS39" s="80"/>
      <c r="ST39" s="80"/>
      <c r="SU39" s="80"/>
      <c r="SV39" s="80"/>
      <c r="SW39" s="80"/>
      <c r="SX39" s="80"/>
      <c r="SY39" s="80"/>
      <c r="SZ39" s="80"/>
      <c r="TA39" s="80"/>
      <c r="TB39" s="80"/>
      <c r="TC39" s="80"/>
      <c r="TD39" s="80"/>
      <c r="TE39" s="80"/>
      <c r="TF39" s="80"/>
      <c r="TG39" s="80"/>
      <c r="TH39" s="80"/>
      <c r="TI39" s="80"/>
      <c r="TJ39" s="80"/>
      <c r="TK39" s="80"/>
      <c r="TL39" s="80"/>
      <c r="TM39" s="80"/>
      <c r="TN39" s="80"/>
      <c r="TO39" s="80"/>
      <c r="TP39" s="80"/>
      <c r="TQ39" s="80"/>
      <c r="TR39" s="80"/>
      <c r="TS39" s="80"/>
      <c r="TT39" s="80"/>
      <c r="TU39" s="80"/>
      <c r="TV39" s="80"/>
      <c r="TW39" s="80"/>
      <c r="TX39" s="80"/>
      <c r="TY39" s="80"/>
      <c r="TZ39" s="80"/>
      <c r="UA39" s="80"/>
      <c r="UB39" s="80"/>
      <c r="UC39" s="80"/>
      <c r="UD39" s="80"/>
      <c r="UE39" s="80"/>
      <c r="UF39" s="80"/>
      <c r="UG39" s="80"/>
      <c r="UH39" s="80"/>
      <c r="UI39" s="80"/>
      <c r="UJ39" s="80"/>
      <c r="UK39" s="80"/>
      <c r="UL39" s="80"/>
      <c r="UM39" s="80"/>
      <c r="UN39" s="80"/>
      <c r="UO39" s="80"/>
      <c r="UP39" s="80"/>
      <c r="UQ39" s="80"/>
      <c r="UR39" s="80"/>
      <c r="US39" s="80"/>
      <c r="UT39" s="80"/>
      <c r="UU39" s="80"/>
      <c r="UV39" s="80"/>
      <c r="UW39" s="80"/>
      <c r="UX39" s="80"/>
      <c r="UY39" s="80"/>
      <c r="UZ39" s="80"/>
      <c r="VA39" s="80"/>
      <c r="VB39" s="80"/>
      <c r="VC39" s="80"/>
      <c r="VD39" s="80"/>
      <c r="VE39" s="80"/>
      <c r="VF39" s="80"/>
      <c r="VG39" s="80"/>
      <c r="VH39" s="80"/>
      <c r="VI39" s="80"/>
      <c r="VJ39" s="80"/>
      <c r="VK39" s="80"/>
      <c r="VL39" s="80"/>
      <c r="VM39" s="80"/>
      <c r="VN39" s="80"/>
      <c r="VO39" s="80"/>
      <c r="VP39" s="80"/>
      <c r="VQ39" s="80"/>
      <c r="VR39" s="80"/>
      <c r="VS39" s="80"/>
      <c r="VT39" s="80"/>
      <c r="VU39" s="80"/>
      <c r="VV39" s="80"/>
      <c r="VW39" s="80"/>
      <c r="VX39" s="80"/>
      <c r="VY39" s="80"/>
      <c r="VZ39" s="80"/>
      <c r="WA39" s="80"/>
      <c r="WB39" s="80"/>
      <c r="WC39" s="80"/>
      <c r="WD39" s="80"/>
      <c r="WE39" s="80"/>
      <c r="WF39" s="80"/>
      <c r="WG39" s="80"/>
      <c r="WH39" s="80"/>
      <c r="WI39" s="80"/>
      <c r="WJ39" s="80"/>
      <c r="WK39" s="80"/>
      <c r="WL39" s="80"/>
      <c r="WM39" s="80"/>
      <c r="WN39" s="80"/>
      <c r="WO39" s="80"/>
      <c r="WP39" s="80"/>
      <c r="WQ39" s="80"/>
      <c r="WR39" s="80"/>
      <c r="WS39" s="80"/>
      <c r="WT39" s="80"/>
      <c r="WU39" s="80"/>
      <c r="WV39" s="80"/>
      <c r="WW39" s="80"/>
      <c r="WX39" s="80"/>
      <c r="WY39" s="80"/>
      <c r="WZ39" s="80"/>
      <c r="XA39" s="80"/>
      <c r="XB39" s="80"/>
      <c r="XC39" s="80"/>
      <c r="XD39" s="80"/>
      <c r="XE39" s="80"/>
      <c r="XF39" s="80"/>
      <c r="XG39" s="80"/>
      <c r="XH39" s="80"/>
      <c r="XI39" s="80"/>
      <c r="XJ39" s="80"/>
      <c r="XK39" s="80"/>
      <c r="XL39" s="80"/>
      <c r="XM39" s="80"/>
      <c r="XN39" s="80"/>
      <c r="XO39" s="80"/>
      <c r="XP39" s="80"/>
      <c r="XQ39" s="80"/>
      <c r="XR39" s="80"/>
      <c r="XS39" s="80"/>
      <c r="XT39" s="80"/>
      <c r="XU39" s="80"/>
      <c r="XV39" s="80"/>
      <c r="XW39" s="80"/>
      <c r="XX39" s="80"/>
      <c r="XY39" s="80"/>
      <c r="XZ39" s="80"/>
      <c r="YA39" s="80"/>
      <c r="YB39" s="80"/>
      <c r="YC39" s="80"/>
      <c r="YD39" s="80"/>
      <c r="YE39" s="80"/>
      <c r="YF39" s="80"/>
      <c r="YG39" s="80"/>
      <c r="YH39" s="80"/>
      <c r="YI39" s="80"/>
      <c r="YJ39" s="80"/>
      <c r="YK39" s="80"/>
      <c r="YL39" s="80"/>
      <c r="YM39" s="80"/>
      <c r="YN39" s="80"/>
      <c r="YO39" s="80"/>
      <c r="YP39" s="80"/>
      <c r="YQ39" s="80"/>
      <c r="YR39" s="80"/>
      <c r="YS39" s="80"/>
      <c r="YT39" s="80"/>
      <c r="YU39" s="80"/>
      <c r="YV39" s="80"/>
      <c r="YW39" s="80"/>
      <c r="YX39" s="80"/>
      <c r="YY39" s="80"/>
      <c r="YZ39" s="80"/>
      <c r="ZA39" s="80"/>
      <c r="ZB39" s="80"/>
      <c r="ZC39" s="80"/>
      <c r="ZD39" s="80"/>
      <c r="ZE39" s="80"/>
      <c r="ZF39" s="80"/>
      <c r="ZG39" s="80"/>
      <c r="ZH39" s="80"/>
      <c r="ZI39" s="80"/>
      <c r="ZJ39" s="80"/>
      <c r="ZK39" s="80"/>
      <c r="ZL39" s="80"/>
      <c r="ZM39" s="80"/>
      <c r="ZN39" s="80"/>
      <c r="ZO39" s="80"/>
      <c r="ZP39" s="80"/>
      <c r="ZQ39" s="80"/>
      <c r="ZR39" s="80"/>
      <c r="ZS39" s="80"/>
      <c r="ZT39" s="80"/>
      <c r="ZU39" s="80"/>
      <c r="ZV39" s="80"/>
      <c r="ZW39" s="80"/>
      <c r="ZX39" s="80"/>
      <c r="ZY39" s="80"/>
      <c r="ZZ39" s="80"/>
      <c r="AAA39" s="80"/>
      <c r="AAB39" s="80"/>
      <c r="AAC39" s="80"/>
      <c r="AAD39" s="80"/>
      <c r="AAE39" s="80"/>
      <c r="AAF39" s="80"/>
      <c r="AAG39" s="80"/>
      <c r="AAH39" s="80"/>
      <c r="AAI39" s="80"/>
      <c r="AAJ39" s="80"/>
      <c r="AAK39" s="80"/>
      <c r="AAL39" s="80"/>
      <c r="AAM39" s="80"/>
      <c r="AAN39" s="80"/>
      <c r="AAO39" s="80"/>
      <c r="AAP39" s="80"/>
      <c r="AAQ39" s="80"/>
      <c r="AAR39" s="80"/>
      <c r="AAS39" s="80"/>
      <c r="AAT39" s="80"/>
      <c r="AAU39" s="80"/>
      <c r="AAV39" s="80"/>
      <c r="AAW39" s="80"/>
      <c r="AAX39" s="80"/>
      <c r="AAY39" s="80"/>
      <c r="AAZ39" s="80"/>
      <c r="ABA39" s="80"/>
      <c r="ABB39" s="80"/>
      <c r="ABC39" s="80"/>
      <c r="ABD39" s="80"/>
      <c r="ABE39" s="80"/>
      <c r="ABF39" s="80"/>
      <c r="ABG39" s="80"/>
      <c r="ABH39" s="80"/>
      <c r="ABI39" s="80"/>
      <c r="ABJ39" s="80"/>
      <c r="ABK39" s="80"/>
      <c r="ABL39" s="80"/>
      <c r="ABM39" s="80"/>
      <c r="ABN39" s="80"/>
      <c r="ABO39" s="80"/>
      <c r="ABP39" s="80"/>
      <c r="ABQ39" s="80"/>
      <c r="ABR39" s="80"/>
      <c r="ABS39" s="80"/>
      <c r="ABT39" s="80"/>
      <c r="ABU39" s="80"/>
      <c r="ABV39" s="80"/>
      <c r="ABW39" s="80"/>
      <c r="ABX39" s="80"/>
      <c r="ABY39" s="80"/>
      <c r="ABZ39" s="80"/>
      <c r="ACA39" s="80"/>
      <c r="ACB39" s="80"/>
      <c r="ACC39" s="80"/>
      <c r="ACD39" s="80"/>
      <c r="ACE39" s="80"/>
      <c r="ACF39" s="80"/>
      <c r="ACG39" s="80"/>
      <c r="ACH39" s="80"/>
      <c r="ACI39" s="80"/>
      <c r="ACJ39" s="80"/>
      <c r="ACK39" s="80"/>
      <c r="ACL39" s="80"/>
      <c r="ACM39" s="80"/>
      <c r="ACN39" s="80"/>
      <c r="ACO39" s="80"/>
      <c r="ACP39" s="80"/>
      <c r="ACQ39" s="80"/>
      <c r="ACR39" s="80"/>
      <c r="ACS39" s="80"/>
      <c r="ACT39" s="80"/>
      <c r="ACU39" s="80"/>
      <c r="ACV39" s="80"/>
      <c r="ACW39" s="80"/>
      <c r="ACX39" s="80"/>
      <c r="ACY39" s="80"/>
      <c r="ACZ39" s="80"/>
      <c r="ADA39" s="80"/>
      <c r="ADB39" s="80"/>
      <c r="ADC39" s="80"/>
      <c r="ADD39" s="80"/>
      <c r="ADE39" s="80"/>
      <c r="ADF39" s="80"/>
      <c r="ADG39" s="80"/>
      <c r="ADH39" s="80"/>
      <c r="ADI39" s="80"/>
      <c r="ADJ39" s="80"/>
      <c r="ADK39" s="80"/>
      <c r="ADL39" s="80"/>
      <c r="ADM39" s="80"/>
      <c r="ADN39" s="80"/>
      <c r="ADO39" s="80"/>
      <c r="ADP39" s="80"/>
      <c r="ADQ39" s="80"/>
      <c r="ADR39" s="80"/>
      <c r="ADS39" s="80"/>
      <c r="ADT39" s="80"/>
      <c r="ADU39" s="80"/>
      <c r="ADV39" s="80"/>
      <c r="ADW39" s="80"/>
      <c r="ADX39" s="80"/>
      <c r="ADY39" s="80"/>
      <c r="ADZ39" s="80"/>
      <c r="AEA39" s="80"/>
      <c r="AEB39" s="80"/>
      <c r="AEC39" s="80"/>
      <c r="AED39" s="80"/>
      <c r="AEE39" s="80"/>
      <c r="AEF39" s="80"/>
      <c r="AEG39" s="80"/>
      <c r="AEH39" s="80"/>
      <c r="AEI39" s="80"/>
      <c r="AEJ39" s="80"/>
      <c r="AEK39" s="80"/>
      <c r="AEL39" s="80"/>
      <c r="AEM39" s="80"/>
      <c r="AEN39" s="80"/>
      <c r="AEO39" s="80"/>
      <c r="AEP39" s="80"/>
      <c r="AEQ39" s="80"/>
      <c r="AER39" s="80"/>
      <c r="AES39" s="80"/>
      <c r="AET39" s="80"/>
      <c r="AEU39" s="80"/>
      <c r="AEV39" s="80"/>
      <c r="AEW39" s="80"/>
      <c r="AEX39" s="80"/>
      <c r="AEY39" s="80"/>
      <c r="AEZ39" s="80"/>
      <c r="AFA39" s="80"/>
      <c r="AFB39" s="80"/>
      <c r="AFC39" s="80"/>
      <c r="AFD39" s="80"/>
      <c r="AFE39" s="80"/>
      <c r="AFF39" s="80"/>
      <c r="AFG39" s="80"/>
      <c r="AFH39" s="80"/>
      <c r="AFI39" s="80"/>
      <c r="AFJ39" s="80"/>
      <c r="AFK39" s="80"/>
      <c r="AFL39" s="80"/>
      <c r="AFM39" s="80"/>
      <c r="AFN39" s="80"/>
      <c r="AFO39" s="80"/>
      <c r="AFP39" s="80"/>
      <c r="AFQ39" s="80"/>
      <c r="AFR39" s="80"/>
      <c r="AFS39" s="80"/>
      <c r="AFT39" s="80"/>
      <c r="AFU39" s="80"/>
      <c r="AFV39" s="80"/>
      <c r="AFW39" s="80"/>
      <c r="AFX39" s="80"/>
      <c r="AFY39" s="80"/>
      <c r="AFZ39" s="80"/>
      <c r="AGA39" s="80"/>
      <c r="AGB39" s="80"/>
    </row>
    <row r="40" spans="1:860" s="85" customFormat="1" ht="41.4">
      <c r="A40" s="75" t="s">
        <v>143</v>
      </c>
      <c r="B40" s="75" t="s">
        <v>144</v>
      </c>
      <c r="C40" s="72">
        <f t="shared" si="0"/>
        <v>27671962.330019999</v>
      </c>
      <c r="D40" s="73">
        <f>E40+F40</f>
        <v>27671962.330019999</v>
      </c>
      <c r="E40" s="73">
        <f>E41+E42</f>
        <v>23427354.2652</v>
      </c>
      <c r="F40" s="73">
        <f>F41+F42</f>
        <v>4244608.06482</v>
      </c>
      <c r="G40" s="125"/>
      <c r="H40" s="72">
        <f t="shared" si="1"/>
        <v>6992940</v>
      </c>
      <c r="I40" s="72">
        <f>I41+I42</f>
        <v>6992940</v>
      </c>
      <c r="J40" s="72"/>
      <c r="K40" s="72">
        <f>K41+K42</f>
        <v>0</v>
      </c>
      <c r="L40" s="72"/>
      <c r="M40" s="72"/>
      <c r="N40" s="72"/>
      <c r="O40" s="72"/>
      <c r="P40" s="72"/>
      <c r="Q40" s="72">
        <f>Q41+Q42</f>
        <v>0</v>
      </c>
      <c r="R40" s="72"/>
      <c r="S40" s="72">
        <f t="shared" si="2"/>
        <v>34664902.330019996</v>
      </c>
      <c r="T40" s="146"/>
      <c r="U40" s="96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  <c r="IW40" s="97"/>
      <c r="IX40" s="97"/>
      <c r="IY40" s="97"/>
      <c r="IZ40" s="97"/>
      <c r="JA40" s="97"/>
      <c r="JB40" s="97"/>
      <c r="JC40" s="97"/>
      <c r="JD40" s="97"/>
      <c r="JE40" s="97"/>
      <c r="JF40" s="97"/>
      <c r="JG40" s="97"/>
      <c r="JH40" s="97"/>
      <c r="JI40" s="97"/>
      <c r="JJ40" s="97"/>
      <c r="JK40" s="97"/>
      <c r="JL40" s="97"/>
      <c r="JM40" s="97"/>
      <c r="JN40" s="97"/>
      <c r="JO40" s="97"/>
      <c r="JP40" s="97"/>
      <c r="JQ40" s="97"/>
      <c r="JR40" s="97"/>
      <c r="JS40" s="97"/>
      <c r="JT40" s="97"/>
      <c r="JU40" s="97"/>
      <c r="JV40" s="97"/>
      <c r="JW40" s="97"/>
      <c r="JX40" s="97"/>
      <c r="JY40" s="97"/>
      <c r="JZ40" s="97"/>
      <c r="KA40" s="97"/>
      <c r="KB40" s="97"/>
      <c r="KC40" s="97"/>
      <c r="KD40" s="97"/>
      <c r="KE40" s="97"/>
      <c r="KF40" s="97"/>
      <c r="KG40" s="97"/>
      <c r="KH40" s="97"/>
      <c r="KI40" s="97"/>
      <c r="KJ40" s="97"/>
      <c r="KK40" s="97"/>
      <c r="KL40" s="97"/>
      <c r="KM40" s="97"/>
      <c r="KN40" s="97"/>
      <c r="KO40" s="97"/>
      <c r="KP40" s="97"/>
      <c r="KQ40" s="97"/>
      <c r="KR40" s="97"/>
      <c r="KS40" s="97"/>
      <c r="KT40" s="97"/>
      <c r="KU40" s="97"/>
      <c r="KV40" s="97"/>
      <c r="KW40" s="97"/>
      <c r="KX40" s="97"/>
      <c r="KY40" s="97"/>
      <c r="KZ40" s="97"/>
      <c r="LA40" s="97"/>
      <c r="LB40" s="97"/>
      <c r="LC40" s="97"/>
      <c r="LD40" s="97"/>
      <c r="LE40" s="97"/>
      <c r="LF40" s="97"/>
      <c r="LG40" s="97"/>
      <c r="LH40" s="97"/>
      <c r="LI40" s="97"/>
      <c r="LJ40" s="97"/>
      <c r="LK40" s="97"/>
      <c r="LL40" s="97"/>
      <c r="LM40" s="97"/>
      <c r="LN40" s="97"/>
      <c r="LO40" s="97"/>
      <c r="LP40" s="97"/>
      <c r="LQ40" s="97"/>
      <c r="LR40" s="97"/>
      <c r="LS40" s="97"/>
      <c r="LT40" s="97"/>
      <c r="LU40" s="97"/>
      <c r="LV40" s="97"/>
      <c r="LW40" s="97"/>
      <c r="LX40" s="97"/>
      <c r="LY40" s="97"/>
      <c r="LZ40" s="97"/>
      <c r="MA40" s="97"/>
      <c r="MB40" s="97"/>
      <c r="MC40" s="97"/>
      <c r="MD40" s="97"/>
      <c r="ME40" s="97"/>
      <c r="MF40" s="97"/>
      <c r="MG40" s="97"/>
      <c r="MH40" s="97"/>
      <c r="MI40" s="97"/>
      <c r="MJ40" s="97"/>
      <c r="MK40" s="97"/>
      <c r="ML40" s="97"/>
      <c r="MM40" s="97"/>
      <c r="MN40" s="97"/>
      <c r="MO40" s="97"/>
      <c r="MP40" s="97"/>
      <c r="MQ40" s="97"/>
      <c r="MR40" s="97"/>
      <c r="MS40" s="97"/>
      <c r="MT40" s="97"/>
      <c r="MU40" s="97"/>
      <c r="MV40" s="97"/>
      <c r="MW40" s="97"/>
      <c r="MX40" s="97"/>
      <c r="MY40" s="97"/>
      <c r="MZ40" s="97"/>
      <c r="NA40" s="97"/>
      <c r="NB40" s="97"/>
      <c r="NC40" s="97"/>
      <c r="ND40" s="97"/>
      <c r="NE40" s="97"/>
      <c r="NF40" s="97"/>
      <c r="NG40" s="97"/>
      <c r="NH40" s="97"/>
      <c r="NI40" s="97"/>
      <c r="NJ40" s="97"/>
      <c r="NK40" s="97"/>
      <c r="NL40" s="97"/>
      <c r="NM40" s="97"/>
      <c r="NN40" s="97"/>
      <c r="NO40" s="97"/>
      <c r="NP40" s="97"/>
      <c r="NQ40" s="97"/>
      <c r="NR40" s="97"/>
      <c r="NS40" s="97"/>
      <c r="NT40" s="97"/>
      <c r="NU40" s="97"/>
      <c r="NV40" s="97"/>
      <c r="NW40" s="97"/>
      <c r="NX40" s="97"/>
      <c r="NY40" s="97"/>
      <c r="NZ40" s="97"/>
      <c r="OA40" s="97"/>
      <c r="OB40" s="97"/>
      <c r="OC40" s="97"/>
      <c r="OD40" s="97"/>
      <c r="OE40" s="97"/>
      <c r="OF40" s="97"/>
      <c r="OG40" s="97"/>
      <c r="OH40" s="97"/>
      <c r="OI40" s="97"/>
      <c r="OJ40" s="97"/>
      <c r="OK40" s="97"/>
      <c r="OL40" s="97"/>
      <c r="OM40" s="97"/>
      <c r="ON40" s="97"/>
      <c r="OO40" s="97"/>
      <c r="OP40" s="97"/>
      <c r="OQ40" s="97"/>
      <c r="OR40" s="97"/>
      <c r="OS40" s="97"/>
      <c r="OT40" s="97"/>
      <c r="OU40" s="97"/>
      <c r="OV40" s="97"/>
      <c r="OW40" s="97"/>
      <c r="OX40" s="97"/>
      <c r="OY40" s="97"/>
      <c r="OZ40" s="97"/>
      <c r="PA40" s="97"/>
      <c r="PB40" s="97"/>
      <c r="PC40" s="97"/>
      <c r="PD40" s="97"/>
      <c r="PE40" s="97"/>
      <c r="PF40" s="97"/>
      <c r="PG40" s="97"/>
      <c r="PH40" s="97"/>
      <c r="PI40" s="97"/>
      <c r="PJ40" s="97"/>
      <c r="PK40" s="97"/>
      <c r="PL40" s="97"/>
      <c r="PM40" s="97"/>
      <c r="PN40" s="97"/>
      <c r="PO40" s="97"/>
      <c r="PP40" s="97"/>
      <c r="PQ40" s="97"/>
      <c r="PR40" s="97"/>
      <c r="PS40" s="97"/>
      <c r="PT40" s="97"/>
      <c r="PU40" s="97"/>
      <c r="PV40" s="97"/>
      <c r="PW40" s="97"/>
      <c r="PX40" s="97"/>
      <c r="PY40" s="97"/>
      <c r="PZ40" s="97"/>
      <c r="QA40" s="97"/>
      <c r="QB40" s="97"/>
      <c r="QC40" s="97"/>
      <c r="QD40" s="97"/>
      <c r="QE40" s="97"/>
      <c r="QF40" s="97"/>
      <c r="QG40" s="97"/>
      <c r="QH40" s="97"/>
      <c r="QI40" s="97"/>
      <c r="QJ40" s="97"/>
      <c r="QK40" s="97"/>
      <c r="QL40" s="97"/>
      <c r="QM40" s="97"/>
      <c r="QN40" s="97"/>
      <c r="QO40" s="97"/>
      <c r="QP40" s="97"/>
      <c r="QQ40" s="97"/>
      <c r="QR40" s="97"/>
      <c r="QS40" s="97"/>
      <c r="QT40" s="97"/>
      <c r="QU40" s="97"/>
      <c r="QV40" s="97"/>
      <c r="QW40" s="97"/>
      <c r="QX40" s="97"/>
      <c r="QY40" s="97"/>
      <c r="QZ40" s="97"/>
      <c r="RA40" s="97"/>
      <c r="RB40" s="97"/>
      <c r="RC40" s="97"/>
      <c r="RD40" s="97"/>
      <c r="RE40" s="97"/>
      <c r="RF40" s="97"/>
      <c r="RG40" s="97"/>
      <c r="RH40" s="97"/>
      <c r="RI40" s="97"/>
      <c r="RJ40" s="97"/>
      <c r="RK40" s="97"/>
      <c r="RL40" s="97"/>
      <c r="RM40" s="97"/>
      <c r="RN40" s="97"/>
      <c r="RO40" s="97"/>
      <c r="RP40" s="97"/>
      <c r="RQ40" s="97"/>
      <c r="RR40" s="97"/>
      <c r="RS40" s="97"/>
      <c r="RT40" s="97"/>
      <c r="RU40" s="97"/>
      <c r="RV40" s="97"/>
      <c r="RW40" s="97"/>
      <c r="RX40" s="97"/>
      <c r="RY40" s="97"/>
      <c r="RZ40" s="97"/>
      <c r="SA40" s="97"/>
      <c r="SB40" s="97"/>
      <c r="SC40" s="97"/>
      <c r="SD40" s="97"/>
      <c r="SE40" s="97"/>
      <c r="SF40" s="97"/>
      <c r="SG40" s="97"/>
      <c r="SH40" s="97"/>
      <c r="SI40" s="97"/>
      <c r="SJ40" s="97"/>
      <c r="SK40" s="97"/>
      <c r="SL40" s="97"/>
      <c r="SM40" s="97"/>
      <c r="SN40" s="97"/>
      <c r="SO40" s="97"/>
      <c r="SP40" s="97"/>
      <c r="SQ40" s="97"/>
      <c r="SR40" s="97"/>
      <c r="SS40" s="97"/>
      <c r="ST40" s="97"/>
      <c r="SU40" s="97"/>
      <c r="SV40" s="97"/>
      <c r="SW40" s="97"/>
      <c r="SX40" s="97"/>
      <c r="SY40" s="97"/>
      <c r="SZ40" s="97"/>
      <c r="TA40" s="97"/>
      <c r="TB40" s="97"/>
      <c r="TC40" s="97"/>
      <c r="TD40" s="97"/>
      <c r="TE40" s="97"/>
      <c r="TF40" s="97"/>
      <c r="TG40" s="97"/>
      <c r="TH40" s="97"/>
      <c r="TI40" s="97"/>
      <c r="TJ40" s="97"/>
      <c r="TK40" s="97"/>
      <c r="TL40" s="97"/>
      <c r="TM40" s="97"/>
      <c r="TN40" s="97"/>
      <c r="TO40" s="97"/>
      <c r="TP40" s="97"/>
      <c r="TQ40" s="97"/>
      <c r="TR40" s="97"/>
      <c r="TS40" s="97"/>
      <c r="TT40" s="97"/>
      <c r="TU40" s="97"/>
      <c r="TV40" s="97"/>
      <c r="TW40" s="97"/>
      <c r="TX40" s="97"/>
      <c r="TY40" s="97"/>
      <c r="TZ40" s="97"/>
      <c r="UA40" s="97"/>
      <c r="UB40" s="97"/>
      <c r="UC40" s="97"/>
      <c r="UD40" s="97"/>
      <c r="UE40" s="97"/>
      <c r="UF40" s="97"/>
      <c r="UG40" s="97"/>
      <c r="UH40" s="97"/>
      <c r="UI40" s="97"/>
      <c r="UJ40" s="97"/>
      <c r="UK40" s="97"/>
      <c r="UL40" s="97"/>
      <c r="UM40" s="97"/>
      <c r="UN40" s="97"/>
      <c r="UO40" s="97"/>
      <c r="UP40" s="97"/>
      <c r="UQ40" s="97"/>
      <c r="UR40" s="97"/>
      <c r="US40" s="97"/>
      <c r="UT40" s="97"/>
      <c r="UU40" s="97"/>
      <c r="UV40" s="97"/>
      <c r="UW40" s="97"/>
      <c r="UX40" s="97"/>
      <c r="UY40" s="97"/>
      <c r="UZ40" s="97"/>
      <c r="VA40" s="97"/>
      <c r="VB40" s="97"/>
      <c r="VC40" s="97"/>
      <c r="VD40" s="97"/>
      <c r="VE40" s="97"/>
      <c r="VF40" s="97"/>
      <c r="VG40" s="97"/>
      <c r="VH40" s="97"/>
      <c r="VI40" s="97"/>
      <c r="VJ40" s="97"/>
      <c r="VK40" s="97"/>
      <c r="VL40" s="97"/>
      <c r="VM40" s="97"/>
      <c r="VN40" s="97"/>
      <c r="VO40" s="97"/>
      <c r="VP40" s="97"/>
      <c r="VQ40" s="97"/>
      <c r="VR40" s="97"/>
      <c r="VS40" s="97"/>
      <c r="VT40" s="97"/>
      <c r="VU40" s="97"/>
      <c r="VV40" s="97"/>
      <c r="VW40" s="97"/>
      <c r="VX40" s="97"/>
      <c r="VY40" s="97"/>
      <c r="VZ40" s="97"/>
      <c r="WA40" s="97"/>
      <c r="WB40" s="97"/>
      <c r="WC40" s="97"/>
      <c r="WD40" s="97"/>
      <c r="WE40" s="97"/>
      <c r="WF40" s="97"/>
      <c r="WG40" s="97"/>
      <c r="WH40" s="97"/>
      <c r="WI40" s="97"/>
      <c r="WJ40" s="97"/>
      <c r="WK40" s="97"/>
      <c r="WL40" s="97"/>
      <c r="WM40" s="97"/>
      <c r="WN40" s="97"/>
      <c r="WO40" s="97"/>
      <c r="WP40" s="97"/>
      <c r="WQ40" s="97"/>
      <c r="WR40" s="97"/>
      <c r="WS40" s="97"/>
      <c r="WT40" s="97"/>
      <c r="WU40" s="97"/>
      <c r="WV40" s="97"/>
      <c r="WW40" s="97"/>
      <c r="WX40" s="97"/>
      <c r="WY40" s="97"/>
      <c r="WZ40" s="97"/>
      <c r="XA40" s="97"/>
      <c r="XB40" s="97"/>
      <c r="XC40" s="97"/>
      <c r="XD40" s="97"/>
      <c r="XE40" s="97"/>
      <c r="XF40" s="97"/>
      <c r="XG40" s="97"/>
      <c r="XH40" s="97"/>
      <c r="XI40" s="97"/>
      <c r="XJ40" s="97"/>
      <c r="XK40" s="97"/>
      <c r="XL40" s="97"/>
      <c r="XM40" s="97"/>
      <c r="XN40" s="97"/>
      <c r="XO40" s="97"/>
      <c r="XP40" s="97"/>
      <c r="XQ40" s="97"/>
      <c r="XR40" s="97"/>
      <c r="XS40" s="97"/>
      <c r="XT40" s="97"/>
      <c r="XU40" s="97"/>
      <c r="XV40" s="97"/>
      <c r="XW40" s="97"/>
      <c r="XX40" s="97"/>
      <c r="XY40" s="97"/>
      <c r="XZ40" s="97"/>
      <c r="YA40" s="97"/>
      <c r="YB40" s="97"/>
      <c r="YC40" s="97"/>
      <c r="YD40" s="97"/>
      <c r="YE40" s="97"/>
      <c r="YF40" s="97"/>
      <c r="YG40" s="97"/>
      <c r="YH40" s="97"/>
      <c r="YI40" s="97"/>
      <c r="YJ40" s="97"/>
      <c r="YK40" s="97"/>
      <c r="YL40" s="97"/>
      <c r="YM40" s="97"/>
      <c r="YN40" s="97"/>
      <c r="YO40" s="97"/>
      <c r="YP40" s="97"/>
      <c r="YQ40" s="97"/>
      <c r="YR40" s="97"/>
      <c r="YS40" s="97"/>
      <c r="YT40" s="97"/>
      <c r="YU40" s="97"/>
      <c r="YV40" s="97"/>
      <c r="YW40" s="97"/>
      <c r="YX40" s="97"/>
      <c r="YY40" s="97"/>
      <c r="YZ40" s="97"/>
      <c r="ZA40" s="97"/>
      <c r="ZB40" s="97"/>
      <c r="ZC40" s="97"/>
      <c r="ZD40" s="97"/>
      <c r="ZE40" s="97"/>
      <c r="ZF40" s="97"/>
      <c r="ZG40" s="97"/>
      <c r="ZH40" s="97"/>
      <c r="ZI40" s="97"/>
      <c r="ZJ40" s="97"/>
      <c r="ZK40" s="97"/>
      <c r="ZL40" s="97"/>
      <c r="ZM40" s="97"/>
      <c r="ZN40" s="97"/>
      <c r="ZO40" s="97"/>
      <c r="ZP40" s="97"/>
      <c r="ZQ40" s="97"/>
      <c r="ZR40" s="97"/>
      <c r="ZS40" s="97"/>
      <c r="ZT40" s="97"/>
      <c r="ZU40" s="97"/>
      <c r="ZV40" s="97"/>
      <c r="ZW40" s="97"/>
      <c r="ZX40" s="97"/>
      <c r="ZY40" s="97"/>
      <c r="ZZ40" s="97"/>
      <c r="AAA40" s="97"/>
      <c r="AAB40" s="97"/>
      <c r="AAC40" s="97"/>
      <c r="AAD40" s="97"/>
      <c r="AAE40" s="97"/>
      <c r="AAF40" s="97"/>
      <c r="AAG40" s="97"/>
      <c r="AAH40" s="97"/>
      <c r="AAI40" s="97"/>
      <c r="AAJ40" s="97"/>
      <c r="AAK40" s="97"/>
      <c r="AAL40" s="97"/>
      <c r="AAM40" s="97"/>
      <c r="AAN40" s="97"/>
      <c r="AAO40" s="97"/>
      <c r="AAP40" s="97"/>
      <c r="AAQ40" s="97"/>
      <c r="AAR40" s="97"/>
      <c r="AAS40" s="97"/>
      <c r="AAT40" s="97"/>
      <c r="AAU40" s="97"/>
      <c r="AAV40" s="97"/>
      <c r="AAW40" s="97"/>
      <c r="AAX40" s="97"/>
      <c r="AAY40" s="97"/>
      <c r="AAZ40" s="97"/>
      <c r="ABA40" s="97"/>
      <c r="ABB40" s="97"/>
      <c r="ABC40" s="97"/>
      <c r="ABD40" s="97"/>
      <c r="ABE40" s="97"/>
      <c r="ABF40" s="97"/>
      <c r="ABG40" s="97"/>
      <c r="ABH40" s="97"/>
      <c r="ABI40" s="97"/>
      <c r="ABJ40" s="97"/>
      <c r="ABK40" s="97"/>
      <c r="ABL40" s="97"/>
      <c r="ABM40" s="97"/>
      <c r="ABN40" s="97"/>
      <c r="ABO40" s="97"/>
      <c r="ABP40" s="97"/>
      <c r="ABQ40" s="97"/>
      <c r="ABR40" s="97"/>
      <c r="ABS40" s="97"/>
      <c r="ABT40" s="97"/>
      <c r="ABU40" s="97"/>
      <c r="ABV40" s="97"/>
      <c r="ABW40" s="97"/>
      <c r="ABX40" s="97"/>
      <c r="ABY40" s="97"/>
      <c r="ABZ40" s="97"/>
      <c r="ACA40" s="97"/>
      <c r="ACB40" s="97"/>
      <c r="ACC40" s="97"/>
      <c r="ACD40" s="97"/>
      <c r="ACE40" s="97"/>
      <c r="ACF40" s="97"/>
      <c r="ACG40" s="97"/>
      <c r="ACH40" s="97"/>
      <c r="ACI40" s="97"/>
      <c r="ACJ40" s="97"/>
      <c r="ACK40" s="97"/>
      <c r="ACL40" s="97"/>
      <c r="ACM40" s="97"/>
      <c r="ACN40" s="97"/>
      <c r="ACO40" s="97"/>
      <c r="ACP40" s="97"/>
      <c r="ACQ40" s="97"/>
      <c r="ACR40" s="97"/>
      <c r="ACS40" s="97"/>
      <c r="ACT40" s="97"/>
      <c r="ACU40" s="97"/>
      <c r="ACV40" s="97"/>
      <c r="ACW40" s="97"/>
      <c r="ACX40" s="97"/>
      <c r="ACY40" s="97"/>
      <c r="ACZ40" s="97"/>
      <c r="ADA40" s="97"/>
      <c r="ADB40" s="97"/>
      <c r="ADC40" s="97"/>
      <c r="ADD40" s="97"/>
      <c r="ADE40" s="97"/>
      <c r="ADF40" s="97"/>
      <c r="ADG40" s="97"/>
      <c r="ADH40" s="97"/>
      <c r="ADI40" s="97"/>
      <c r="ADJ40" s="97"/>
      <c r="ADK40" s="97"/>
      <c r="ADL40" s="97"/>
      <c r="ADM40" s="97"/>
      <c r="ADN40" s="97"/>
      <c r="ADO40" s="97"/>
      <c r="ADP40" s="97"/>
      <c r="ADQ40" s="97"/>
      <c r="ADR40" s="97"/>
      <c r="ADS40" s="97"/>
      <c r="ADT40" s="97"/>
      <c r="ADU40" s="97"/>
      <c r="ADV40" s="97"/>
      <c r="ADW40" s="97"/>
      <c r="ADX40" s="97"/>
      <c r="ADY40" s="97"/>
      <c r="ADZ40" s="97"/>
      <c r="AEA40" s="97"/>
      <c r="AEB40" s="97"/>
      <c r="AEC40" s="97"/>
      <c r="AED40" s="97"/>
      <c r="AEE40" s="97"/>
      <c r="AEF40" s="97"/>
      <c r="AEG40" s="97"/>
      <c r="AEH40" s="97"/>
      <c r="AEI40" s="97"/>
      <c r="AEJ40" s="97"/>
      <c r="AEK40" s="97"/>
      <c r="AEL40" s="97"/>
      <c r="AEM40" s="97"/>
      <c r="AEN40" s="97"/>
      <c r="AEO40" s="97"/>
      <c r="AEP40" s="97"/>
      <c r="AEQ40" s="97"/>
      <c r="AER40" s="97"/>
      <c r="AES40" s="97"/>
      <c r="AET40" s="97"/>
      <c r="AEU40" s="97"/>
      <c r="AEV40" s="97"/>
      <c r="AEW40" s="97"/>
      <c r="AEX40" s="97"/>
      <c r="AEY40" s="97"/>
      <c r="AEZ40" s="97"/>
      <c r="AFA40" s="97"/>
      <c r="AFB40" s="97"/>
      <c r="AFC40" s="97"/>
      <c r="AFD40" s="97"/>
      <c r="AFE40" s="97"/>
      <c r="AFF40" s="97"/>
      <c r="AFG40" s="97"/>
      <c r="AFH40" s="97"/>
      <c r="AFI40" s="97"/>
      <c r="AFJ40" s="97"/>
      <c r="AFK40" s="97"/>
      <c r="AFL40" s="97"/>
      <c r="AFM40" s="97"/>
      <c r="AFN40" s="97"/>
      <c r="AFO40" s="97"/>
      <c r="AFP40" s="97"/>
      <c r="AFQ40" s="97"/>
      <c r="AFR40" s="97"/>
      <c r="AFS40" s="97"/>
      <c r="AFT40" s="97"/>
      <c r="AFU40" s="97"/>
      <c r="AFV40" s="97"/>
      <c r="AFW40" s="97"/>
      <c r="AFX40" s="97"/>
      <c r="AFY40" s="97"/>
      <c r="AFZ40" s="97"/>
      <c r="AGA40" s="97"/>
      <c r="AGB40" s="97"/>
    </row>
    <row r="41" spans="1:860" s="86" customFormat="1" ht="41.4">
      <c r="A41" s="60" t="s">
        <v>773</v>
      </c>
      <c r="B41" s="51" t="s">
        <v>144</v>
      </c>
      <c r="C41" s="72">
        <f t="shared" si="0"/>
        <v>21476393.114019997</v>
      </c>
      <c r="D41" s="50">
        <f>E41+F41</f>
        <v>21476393.114019997</v>
      </c>
      <c r="E41" s="50">
        <f>SUMIF('РБ здрав'!$L:$L,'HF-HC'!A41,'РБ здрав'!$H:$H)+SUMIF('067'!D:D,'HF-HC'!A:A,'067'!C:C)</f>
        <v>17231785.049199998</v>
      </c>
      <c r="F41" s="121">
        <f>SUMIF('МБ здрав+образ'!$AF:$AF,'HF-HC'!A41,'МБ здрав+образ'!$G:$G)</f>
        <v>4244608.06482</v>
      </c>
      <c r="G41" s="126"/>
      <c r="H41" s="74">
        <f t="shared" si="1"/>
        <v>0</v>
      </c>
      <c r="I41" s="50"/>
      <c r="J41" s="50"/>
      <c r="K41" s="50"/>
      <c r="L41" s="74"/>
      <c r="M41" s="50"/>
      <c r="N41" s="50"/>
      <c r="O41" s="74"/>
      <c r="P41" s="50"/>
      <c r="Q41" s="50"/>
      <c r="R41" s="74"/>
      <c r="S41" s="72">
        <f t="shared" si="2"/>
        <v>21476393.114019997</v>
      </c>
      <c r="T41" s="146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  <c r="IR41" s="80"/>
      <c r="IS41" s="80"/>
      <c r="IT41" s="80"/>
      <c r="IU41" s="80"/>
      <c r="IV41" s="80"/>
      <c r="IW41" s="80"/>
      <c r="IX41" s="80"/>
      <c r="IY41" s="80"/>
      <c r="IZ41" s="80"/>
      <c r="JA41" s="80"/>
      <c r="JB41" s="80"/>
      <c r="JC41" s="80"/>
      <c r="JD41" s="80"/>
      <c r="JE41" s="80"/>
      <c r="JF41" s="80"/>
      <c r="JG41" s="80"/>
      <c r="JH41" s="80"/>
      <c r="JI41" s="80"/>
      <c r="JJ41" s="80"/>
      <c r="JK41" s="80"/>
      <c r="JL41" s="80"/>
      <c r="JM41" s="80"/>
      <c r="JN41" s="80"/>
      <c r="JO41" s="80"/>
      <c r="JP41" s="80"/>
      <c r="JQ41" s="80"/>
      <c r="JR41" s="80"/>
      <c r="JS41" s="80"/>
      <c r="JT41" s="80"/>
      <c r="JU41" s="80"/>
      <c r="JV41" s="80"/>
      <c r="JW41" s="80"/>
      <c r="JX41" s="80"/>
      <c r="JY41" s="80"/>
      <c r="JZ41" s="80"/>
      <c r="KA41" s="80"/>
      <c r="KB41" s="80"/>
      <c r="KC41" s="80"/>
      <c r="KD41" s="80"/>
      <c r="KE41" s="80"/>
      <c r="KF41" s="80"/>
      <c r="KG41" s="80"/>
      <c r="KH41" s="80"/>
      <c r="KI41" s="80"/>
      <c r="KJ41" s="80"/>
      <c r="KK41" s="80"/>
      <c r="KL41" s="80"/>
      <c r="KM41" s="80"/>
      <c r="KN41" s="80"/>
      <c r="KO41" s="80"/>
      <c r="KP41" s="80"/>
      <c r="KQ41" s="80"/>
      <c r="KR41" s="80"/>
      <c r="KS41" s="80"/>
      <c r="KT41" s="80"/>
      <c r="KU41" s="80"/>
      <c r="KV41" s="80"/>
      <c r="KW41" s="80"/>
      <c r="KX41" s="80"/>
      <c r="KY41" s="80"/>
      <c r="KZ41" s="80"/>
      <c r="LA41" s="80"/>
      <c r="LB41" s="80"/>
      <c r="LC41" s="80"/>
      <c r="LD41" s="80"/>
      <c r="LE41" s="80"/>
      <c r="LF41" s="80"/>
      <c r="LG41" s="80"/>
      <c r="LH41" s="80"/>
      <c r="LI41" s="80"/>
      <c r="LJ41" s="80"/>
      <c r="LK41" s="80"/>
      <c r="LL41" s="80"/>
      <c r="LM41" s="80"/>
      <c r="LN41" s="80"/>
      <c r="LO41" s="80"/>
      <c r="LP41" s="80"/>
      <c r="LQ41" s="80"/>
      <c r="LR41" s="80"/>
      <c r="LS41" s="80"/>
      <c r="LT41" s="80"/>
      <c r="LU41" s="80"/>
      <c r="LV41" s="80"/>
      <c r="LW41" s="80"/>
      <c r="LX41" s="80"/>
      <c r="LY41" s="80"/>
      <c r="LZ41" s="80"/>
      <c r="MA41" s="80"/>
      <c r="MB41" s="80"/>
      <c r="MC41" s="80"/>
      <c r="MD41" s="80"/>
      <c r="ME41" s="80"/>
      <c r="MF41" s="80"/>
      <c r="MG41" s="80"/>
      <c r="MH41" s="80"/>
      <c r="MI41" s="80"/>
      <c r="MJ41" s="80"/>
      <c r="MK41" s="80"/>
      <c r="ML41" s="80"/>
      <c r="MM41" s="80"/>
      <c r="MN41" s="80"/>
      <c r="MO41" s="80"/>
      <c r="MP41" s="80"/>
      <c r="MQ41" s="80"/>
      <c r="MR41" s="80"/>
      <c r="MS41" s="80"/>
      <c r="MT41" s="80"/>
      <c r="MU41" s="80"/>
      <c r="MV41" s="80"/>
      <c r="MW41" s="80"/>
      <c r="MX41" s="80"/>
      <c r="MY41" s="80"/>
      <c r="MZ41" s="80"/>
      <c r="NA41" s="80"/>
      <c r="NB41" s="80"/>
      <c r="NC41" s="80"/>
      <c r="ND41" s="80"/>
      <c r="NE41" s="80"/>
      <c r="NF41" s="80"/>
      <c r="NG41" s="80"/>
      <c r="NH41" s="80"/>
      <c r="NI41" s="80"/>
      <c r="NJ41" s="80"/>
      <c r="NK41" s="80"/>
      <c r="NL41" s="80"/>
      <c r="NM41" s="80"/>
      <c r="NN41" s="80"/>
      <c r="NO41" s="80"/>
      <c r="NP41" s="80"/>
      <c r="NQ41" s="80"/>
      <c r="NR41" s="80"/>
      <c r="NS41" s="80"/>
      <c r="NT41" s="80"/>
      <c r="NU41" s="80"/>
      <c r="NV41" s="80"/>
      <c r="NW41" s="80"/>
      <c r="NX41" s="80"/>
      <c r="NY41" s="80"/>
      <c r="NZ41" s="80"/>
      <c r="OA41" s="80"/>
      <c r="OB41" s="80"/>
      <c r="OC41" s="80"/>
      <c r="OD41" s="80"/>
      <c r="OE41" s="80"/>
      <c r="OF41" s="80"/>
      <c r="OG41" s="80"/>
      <c r="OH41" s="80"/>
      <c r="OI41" s="80"/>
      <c r="OJ41" s="80"/>
      <c r="OK41" s="80"/>
      <c r="OL41" s="80"/>
      <c r="OM41" s="80"/>
      <c r="ON41" s="80"/>
      <c r="OO41" s="80"/>
      <c r="OP41" s="80"/>
      <c r="OQ41" s="80"/>
      <c r="OR41" s="80"/>
      <c r="OS41" s="80"/>
      <c r="OT41" s="80"/>
      <c r="OU41" s="80"/>
      <c r="OV41" s="80"/>
      <c r="OW41" s="80"/>
      <c r="OX41" s="80"/>
      <c r="OY41" s="80"/>
      <c r="OZ41" s="80"/>
      <c r="PA41" s="80"/>
      <c r="PB41" s="80"/>
      <c r="PC41" s="80"/>
      <c r="PD41" s="80"/>
      <c r="PE41" s="80"/>
      <c r="PF41" s="80"/>
      <c r="PG41" s="80"/>
      <c r="PH41" s="80"/>
      <c r="PI41" s="80"/>
      <c r="PJ41" s="80"/>
      <c r="PK41" s="80"/>
      <c r="PL41" s="80"/>
      <c r="PM41" s="80"/>
      <c r="PN41" s="80"/>
      <c r="PO41" s="80"/>
      <c r="PP41" s="80"/>
      <c r="PQ41" s="80"/>
      <c r="PR41" s="80"/>
      <c r="PS41" s="80"/>
      <c r="PT41" s="80"/>
      <c r="PU41" s="80"/>
      <c r="PV41" s="80"/>
      <c r="PW41" s="80"/>
      <c r="PX41" s="80"/>
      <c r="PY41" s="80"/>
      <c r="PZ41" s="80"/>
      <c r="QA41" s="80"/>
      <c r="QB41" s="80"/>
      <c r="QC41" s="80"/>
      <c r="QD41" s="80"/>
      <c r="QE41" s="80"/>
      <c r="QF41" s="80"/>
      <c r="QG41" s="80"/>
      <c r="QH41" s="80"/>
      <c r="QI41" s="80"/>
      <c r="QJ41" s="80"/>
      <c r="QK41" s="80"/>
      <c r="QL41" s="80"/>
      <c r="QM41" s="80"/>
      <c r="QN41" s="80"/>
      <c r="QO41" s="80"/>
      <c r="QP41" s="80"/>
      <c r="QQ41" s="80"/>
      <c r="QR41" s="80"/>
      <c r="QS41" s="80"/>
      <c r="QT41" s="80"/>
      <c r="QU41" s="80"/>
      <c r="QV41" s="80"/>
      <c r="QW41" s="80"/>
      <c r="QX41" s="80"/>
      <c r="QY41" s="80"/>
      <c r="QZ41" s="80"/>
      <c r="RA41" s="80"/>
      <c r="RB41" s="80"/>
      <c r="RC41" s="80"/>
      <c r="RD41" s="80"/>
      <c r="RE41" s="80"/>
      <c r="RF41" s="80"/>
      <c r="RG41" s="80"/>
      <c r="RH41" s="80"/>
      <c r="RI41" s="80"/>
      <c r="RJ41" s="80"/>
      <c r="RK41" s="80"/>
      <c r="RL41" s="80"/>
      <c r="RM41" s="80"/>
      <c r="RN41" s="80"/>
      <c r="RO41" s="80"/>
      <c r="RP41" s="80"/>
      <c r="RQ41" s="80"/>
      <c r="RR41" s="80"/>
      <c r="RS41" s="80"/>
      <c r="RT41" s="80"/>
      <c r="RU41" s="80"/>
      <c r="RV41" s="80"/>
      <c r="RW41" s="80"/>
      <c r="RX41" s="80"/>
      <c r="RY41" s="80"/>
      <c r="RZ41" s="80"/>
      <c r="SA41" s="80"/>
      <c r="SB41" s="80"/>
      <c r="SC41" s="80"/>
      <c r="SD41" s="80"/>
      <c r="SE41" s="80"/>
      <c r="SF41" s="80"/>
      <c r="SG41" s="80"/>
      <c r="SH41" s="80"/>
      <c r="SI41" s="80"/>
      <c r="SJ41" s="80"/>
      <c r="SK41" s="80"/>
      <c r="SL41" s="80"/>
      <c r="SM41" s="80"/>
      <c r="SN41" s="80"/>
      <c r="SO41" s="80"/>
      <c r="SP41" s="80"/>
      <c r="SQ41" s="80"/>
      <c r="SR41" s="80"/>
      <c r="SS41" s="80"/>
      <c r="ST41" s="80"/>
      <c r="SU41" s="80"/>
      <c r="SV41" s="80"/>
      <c r="SW41" s="80"/>
      <c r="SX41" s="80"/>
      <c r="SY41" s="80"/>
      <c r="SZ41" s="80"/>
      <c r="TA41" s="80"/>
      <c r="TB41" s="80"/>
      <c r="TC41" s="80"/>
      <c r="TD41" s="80"/>
      <c r="TE41" s="80"/>
      <c r="TF41" s="80"/>
      <c r="TG41" s="80"/>
      <c r="TH41" s="80"/>
      <c r="TI41" s="80"/>
      <c r="TJ41" s="80"/>
      <c r="TK41" s="80"/>
      <c r="TL41" s="80"/>
      <c r="TM41" s="80"/>
      <c r="TN41" s="80"/>
      <c r="TO41" s="80"/>
      <c r="TP41" s="80"/>
      <c r="TQ41" s="80"/>
      <c r="TR41" s="80"/>
      <c r="TS41" s="80"/>
      <c r="TT41" s="80"/>
      <c r="TU41" s="80"/>
      <c r="TV41" s="80"/>
      <c r="TW41" s="80"/>
      <c r="TX41" s="80"/>
      <c r="TY41" s="80"/>
      <c r="TZ41" s="80"/>
      <c r="UA41" s="80"/>
      <c r="UB41" s="80"/>
      <c r="UC41" s="80"/>
      <c r="UD41" s="80"/>
      <c r="UE41" s="80"/>
      <c r="UF41" s="80"/>
      <c r="UG41" s="80"/>
      <c r="UH41" s="80"/>
      <c r="UI41" s="80"/>
      <c r="UJ41" s="80"/>
      <c r="UK41" s="80"/>
      <c r="UL41" s="80"/>
      <c r="UM41" s="80"/>
      <c r="UN41" s="80"/>
      <c r="UO41" s="80"/>
      <c r="UP41" s="80"/>
      <c r="UQ41" s="80"/>
      <c r="UR41" s="80"/>
      <c r="US41" s="80"/>
      <c r="UT41" s="80"/>
      <c r="UU41" s="80"/>
      <c r="UV41" s="80"/>
      <c r="UW41" s="80"/>
      <c r="UX41" s="80"/>
      <c r="UY41" s="80"/>
      <c r="UZ41" s="80"/>
      <c r="VA41" s="80"/>
      <c r="VB41" s="80"/>
      <c r="VC41" s="80"/>
      <c r="VD41" s="80"/>
      <c r="VE41" s="80"/>
      <c r="VF41" s="80"/>
      <c r="VG41" s="80"/>
      <c r="VH41" s="80"/>
      <c r="VI41" s="80"/>
      <c r="VJ41" s="80"/>
      <c r="VK41" s="80"/>
      <c r="VL41" s="80"/>
      <c r="VM41" s="80"/>
      <c r="VN41" s="80"/>
      <c r="VO41" s="80"/>
      <c r="VP41" s="80"/>
      <c r="VQ41" s="80"/>
      <c r="VR41" s="80"/>
      <c r="VS41" s="80"/>
      <c r="VT41" s="80"/>
      <c r="VU41" s="80"/>
      <c r="VV41" s="80"/>
      <c r="VW41" s="80"/>
      <c r="VX41" s="80"/>
      <c r="VY41" s="80"/>
      <c r="VZ41" s="80"/>
      <c r="WA41" s="80"/>
      <c r="WB41" s="80"/>
      <c r="WC41" s="80"/>
      <c r="WD41" s="80"/>
      <c r="WE41" s="80"/>
      <c r="WF41" s="80"/>
      <c r="WG41" s="80"/>
      <c r="WH41" s="80"/>
      <c r="WI41" s="80"/>
      <c r="WJ41" s="80"/>
      <c r="WK41" s="80"/>
      <c r="WL41" s="80"/>
      <c r="WM41" s="80"/>
      <c r="WN41" s="80"/>
      <c r="WO41" s="80"/>
      <c r="WP41" s="80"/>
      <c r="WQ41" s="80"/>
      <c r="WR41" s="80"/>
      <c r="WS41" s="80"/>
      <c r="WT41" s="80"/>
      <c r="WU41" s="80"/>
      <c r="WV41" s="80"/>
      <c r="WW41" s="80"/>
      <c r="WX41" s="80"/>
      <c r="WY41" s="80"/>
      <c r="WZ41" s="80"/>
      <c r="XA41" s="80"/>
      <c r="XB41" s="80"/>
      <c r="XC41" s="80"/>
      <c r="XD41" s="80"/>
      <c r="XE41" s="80"/>
      <c r="XF41" s="80"/>
      <c r="XG41" s="80"/>
      <c r="XH41" s="80"/>
      <c r="XI41" s="80"/>
      <c r="XJ41" s="80"/>
      <c r="XK41" s="80"/>
      <c r="XL41" s="80"/>
      <c r="XM41" s="80"/>
      <c r="XN41" s="80"/>
      <c r="XO41" s="80"/>
      <c r="XP41" s="80"/>
      <c r="XQ41" s="80"/>
      <c r="XR41" s="80"/>
      <c r="XS41" s="80"/>
      <c r="XT41" s="80"/>
      <c r="XU41" s="80"/>
      <c r="XV41" s="80"/>
      <c r="XW41" s="80"/>
      <c r="XX41" s="80"/>
      <c r="XY41" s="80"/>
      <c r="XZ41" s="80"/>
      <c r="YA41" s="80"/>
      <c r="YB41" s="80"/>
      <c r="YC41" s="80"/>
      <c r="YD41" s="80"/>
      <c r="YE41" s="80"/>
      <c r="YF41" s="80"/>
      <c r="YG41" s="80"/>
      <c r="YH41" s="80"/>
      <c r="YI41" s="80"/>
      <c r="YJ41" s="80"/>
      <c r="YK41" s="80"/>
      <c r="YL41" s="80"/>
      <c r="YM41" s="80"/>
      <c r="YN41" s="80"/>
      <c r="YO41" s="80"/>
      <c r="YP41" s="80"/>
      <c r="YQ41" s="80"/>
      <c r="YR41" s="80"/>
      <c r="YS41" s="80"/>
      <c r="YT41" s="80"/>
      <c r="YU41" s="80"/>
      <c r="YV41" s="80"/>
      <c r="YW41" s="80"/>
      <c r="YX41" s="80"/>
      <c r="YY41" s="80"/>
      <c r="YZ41" s="80"/>
      <c r="ZA41" s="80"/>
      <c r="ZB41" s="80"/>
      <c r="ZC41" s="80"/>
      <c r="ZD41" s="80"/>
      <c r="ZE41" s="80"/>
      <c r="ZF41" s="80"/>
      <c r="ZG41" s="80"/>
      <c r="ZH41" s="80"/>
      <c r="ZI41" s="80"/>
      <c r="ZJ41" s="80"/>
      <c r="ZK41" s="80"/>
      <c r="ZL41" s="80"/>
      <c r="ZM41" s="80"/>
      <c r="ZN41" s="80"/>
      <c r="ZO41" s="80"/>
      <c r="ZP41" s="80"/>
      <c r="ZQ41" s="80"/>
      <c r="ZR41" s="80"/>
      <c r="ZS41" s="80"/>
      <c r="ZT41" s="80"/>
      <c r="ZU41" s="80"/>
      <c r="ZV41" s="80"/>
      <c r="ZW41" s="80"/>
      <c r="ZX41" s="80"/>
      <c r="ZY41" s="80"/>
      <c r="ZZ41" s="80"/>
      <c r="AAA41" s="80"/>
      <c r="AAB41" s="80"/>
      <c r="AAC41" s="80"/>
      <c r="AAD41" s="80"/>
      <c r="AAE41" s="80"/>
      <c r="AAF41" s="80"/>
      <c r="AAG41" s="80"/>
      <c r="AAH41" s="80"/>
      <c r="AAI41" s="80"/>
      <c r="AAJ41" s="80"/>
      <c r="AAK41" s="80"/>
      <c r="AAL41" s="80"/>
      <c r="AAM41" s="80"/>
      <c r="AAN41" s="80"/>
      <c r="AAO41" s="80"/>
      <c r="AAP41" s="80"/>
      <c r="AAQ41" s="80"/>
      <c r="AAR41" s="80"/>
      <c r="AAS41" s="80"/>
      <c r="AAT41" s="80"/>
      <c r="AAU41" s="80"/>
      <c r="AAV41" s="80"/>
      <c r="AAW41" s="80"/>
      <c r="AAX41" s="80"/>
      <c r="AAY41" s="80"/>
      <c r="AAZ41" s="80"/>
      <c r="ABA41" s="80"/>
      <c r="ABB41" s="80"/>
      <c r="ABC41" s="80"/>
      <c r="ABD41" s="80"/>
      <c r="ABE41" s="80"/>
      <c r="ABF41" s="80"/>
      <c r="ABG41" s="80"/>
      <c r="ABH41" s="80"/>
      <c r="ABI41" s="80"/>
      <c r="ABJ41" s="80"/>
      <c r="ABK41" s="80"/>
      <c r="ABL41" s="80"/>
      <c r="ABM41" s="80"/>
      <c r="ABN41" s="80"/>
      <c r="ABO41" s="80"/>
      <c r="ABP41" s="80"/>
      <c r="ABQ41" s="80"/>
      <c r="ABR41" s="80"/>
      <c r="ABS41" s="80"/>
      <c r="ABT41" s="80"/>
      <c r="ABU41" s="80"/>
      <c r="ABV41" s="80"/>
      <c r="ABW41" s="80"/>
      <c r="ABX41" s="80"/>
      <c r="ABY41" s="80"/>
      <c r="ABZ41" s="80"/>
      <c r="ACA41" s="80"/>
      <c r="ACB41" s="80"/>
      <c r="ACC41" s="80"/>
      <c r="ACD41" s="80"/>
      <c r="ACE41" s="80"/>
      <c r="ACF41" s="80"/>
      <c r="ACG41" s="80"/>
      <c r="ACH41" s="80"/>
      <c r="ACI41" s="80"/>
      <c r="ACJ41" s="80"/>
      <c r="ACK41" s="80"/>
      <c r="ACL41" s="80"/>
      <c r="ACM41" s="80"/>
      <c r="ACN41" s="80"/>
      <c r="ACO41" s="80"/>
      <c r="ACP41" s="80"/>
      <c r="ACQ41" s="80"/>
      <c r="ACR41" s="80"/>
      <c r="ACS41" s="80"/>
      <c r="ACT41" s="80"/>
      <c r="ACU41" s="80"/>
      <c r="ACV41" s="80"/>
      <c r="ACW41" s="80"/>
      <c r="ACX41" s="80"/>
      <c r="ACY41" s="80"/>
      <c r="ACZ41" s="80"/>
      <c r="ADA41" s="80"/>
      <c r="ADB41" s="80"/>
      <c r="ADC41" s="80"/>
      <c r="ADD41" s="80"/>
      <c r="ADE41" s="80"/>
      <c r="ADF41" s="80"/>
      <c r="ADG41" s="80"/>
      <c r="ADH41" s="80"/>
      <c r="ADI41" s="80"/>
      <c r="ADJ41" s="80"/>
      <c r="ADK41" s="80"/>
      <c r="ADL41" s="80"/>
      <c r="ADM41" s="80"/>
      <c r="ADN41" s="80"/>
      <c r="ADO41" s="80"/>
      <c r="ADP41" s="80"/>
      <c r="ADQ41" s="80"/>
      <c r="ADR41" s="80"/>
      <c r="ADS41" s="80"/>
      <c r="ADT41" s="80"/>
      <c r="ADU41" s="80"/>
      <c r="ADV41" s="80"/>
      <c r="ADW41" s="80"/>
      <c r="ADX41" s="80"/>
      <c r="ADY41" s="80"/>
      <c r="ADZ41" s="80"/>
      <c r="AEA41" s="80"/>
      <c r="AEB41" s="80"/>
      <c r="AEC41" s="80"/>
      <c r="AED41" s="80"/>
      <c r="AEE41" s="80"/>
      <c r="AEF41" s="80"/>
      <c r="AEG41" s="80"/>
      <c r="AEH41" s="80"/>
      <c r="AEI41" s="80"/>
      <c r="AEJ41" s="80"/>
      <c r="AEK41" s="80"/>
      <c r="AEL41" s="80"/>
      <c r="AEM41" s="80"/>
      <c r="AEN41" s="80"/>
      <c r="AEO41" s="80"/>
      <c r="AEP41" s="80"/>
      <c r="AEQ41" s="80"/>
      <c r="AER41" s="80"/>
      <c r="AES41" s="80"/>
      <c r="AET41" s="80"/>
      <c r="AEU41" s="80"/>
      <c r="AEV41" s="80"/>
      <c r="AEW41" s="80"/>
      <c r="AEX41" s="80"/>
      <c r="AEY41" s="80"/>
      <c r="AEZ41" s="80"/>
      <c r="AFA41" s="80"/>
      <c r="AFB41" s="80"/>
      <c r="AFC41" s="80"/>
      <c r="AFD41" s="80"/>
      <c r="AFE41" s="80"/>
      <c r="AFF41" s="80"/>
      <c r="AFG41" s="80"/>
      <c r="AFH41" s="80"/>
      <c r="AFI41" s="80"/>
      <c r="AFJ41" s="80"/>
      <c r="AFK41" s="80"/>
      <c r="AFL41" s="80"/>
      <c r="AFM41" s="80"/>
      <c r="AFN41" s="80"/>
      <c r="AFO41" s="80"/>
      <c r="AFP41" s="80"/>
      <c r="AFQ41" s="80"/>
      <c r="AFR41" s="80"/>
      <c r="AFS41" s="80"/>
      <c r="AFT41" s="80"/>
      <c r="AFU41" s="80"/>
      <c r="AFV41" s="80"/>
      <c r="AFW41" s="80"/>
      <c r="AFX41" s="80"/>
      <c r="AFY41" s="80"/>
      <c r="AFZ41" s="80"/>
      <c r="AGA41" s="80"/>
      <c r="AGB41" s="80"/>
    </row>
    <row r="42" spans="1:860" s="86" customFormat="1" ht="41.4">
      <c r="A42" s="60" t="s">
        <v>764</v>
      </c>
      <c r="B42" s="51" t="s">
        <v>147</v>
      </c>
      <c r="C42" s="72">
        <f t="shared" si="0"/>
        <v>6195569.2160000009</v>
      </c>
      <c r="D42" s="50">
        <f>E42+F42</f>
        <v>6195569.2160000009</v>
      </c>
      <c r="E42" s="50">
        <f>SUMIF('РБ здрав'!$L:$L,'HF-HC'!A42,'РБ здрав'!$H:$H)+SUMIF('067'!D:D,'HF-HC'!A:A,'067'!C:C)</f>
        <v>6195569.2160000009</v>
      </c>
      <c r="F42" s="121">
        <f>SUMIF('МБ здрав+образ'!$AF:$AF,'HF-HC'!A42,'МБ здрав+образ'!$G:$G)</f>
        <v>0</v>
      </c>
      <c r="G42" s="126"/>
      <c r="H42" s="74">
        <f t="shared" si="1"/>
        <v>6992940</v>
      </c>
      <c r="I42" s="50">
        <f>премии!R36</f>
        <v>6992940</v>
      </c>
      <c r="J42" s="50"/>
      <c r="K42" s="50"/>
      <c r="L42" s="74"/>
      <c r="M42" s="50"/>
      <c r="N42" s="50"/>
      <c r="O42" s="74"/>
      <c r="P42" s="50"/>
      <c r="Q42" s="50"/>
      <c r="R42" s="74"/>
      <c r="S42" s="72">
        <f t="shared" si="2"/>
        <v>13188509.216000002</v>
      </c>
      <c r="T42" s="146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  <c r="IR42" s="80"/>
      <c r="IS42" s="80"/>
      <c r="IT42" s="80"/>
      <c r="IU42" s="80"/>
      <c r="IV42" s="80"/>
      <c r="IW42" s="80"/>
      <c r="IX42" s="80"/>
      <c r="IY42" s="80"/>
      <c r="IZ42" s="80"/>
      <c r="JA42" s="80"/>
      <c r="JB42" s="80"/>
      <c r="JC42" s="80"/>
      <c r="JD42" s="80"/>
      <c r="JE42" s="80"/>
      <c r="JF42" s="80"/>
      <c r="JG42" s="80"/>
      <c r="JH42" s="80"/>
      <c r="JI42" s="80"/>
      <c r="JJ42" s="80"/>
      <c r="JK42" s="80"/>
      <c r="JL42" s="80"/>
      <c r="JM42" s="80"/>
      <c r="JN42" s="80"/>
      <c r="JO42" s="80"/>
      <c r="JP42" s="80"/>
      <c r="JQ42" s="80"/>
      <c r="JR42" s="80"/>
      <c r="JS42" s="80"/>
      <c r="JT42" s="80"/>
      <c r="JU42" s="80"/>
      <c r="JV42" s="80"/>
      <c r="JW42" s="80"/>
      <c r="JX42" s="80"/>
      <c r="JY42" s="80"/>
      <c r="JZ42" s="80"/>
      <c r="KA42" s="80"/>
      <c r="KB42" s="80"/>
      <c r="KC42" s="80"/>
      <c r="KD42" s="80"/>
      <c r="KE42" s="80"/>
      <c r="KF42" s="80"/>
      <c r="KG42" s="80"/>
      <c r="KH42" s="80"/>
      <c r="KI42" s="80"/>
      <c r="KJ42" s="80"/>
      <c r="KK42" s="80"/>
      <c r="KL42" s="80"/>
      <c r="KM42" s="80"/>
      <c r="KN42" s="80"/>
      <c r="KO42" s="80"/>
      <c r="KP42" s="80"/>
      <c r="KQ42" s="80"/>
      <c r="KR42" s="80"/>
      <c r="KS42" s="80"/>
      <c r="KT42" s="80"/>
      <c r="KU42" s="80"/>
      <c r="KV42" s="80"/>
      <c r="KW42" s="80"/>
      <c r="KX42" s="80"/>
      <c r="KY42" s="80"/>
      <c r="KZ42" s="80"/>
      <c r="LA42" s="80"/>
      <c r="LB42" s="80"/>
      <c r="LC42" s="80"/>
      <c r="LD42" s="80"/>
      <c r="LE42" s="80"/>
      <c r="LF42" s="80"/>
      <c r="LG42" s="80"/>
      <c r="LH42" s="80"/>
      <c r="LI42" s="80"/>
      <c r="LJ42" s="80"/>
      <c r="LK42" s="80"/>
      <c r="LL42" s="80"/>
      <c r="LM42" s="80"/>
      <c r="LN42" s="80"/>
      <c r="LO42" s="80"/>
      <c r="LP42" s="80"/>
      <c r="LQ42" s="80"/>
      <c r="LR42" s="80"/>
      <c r="LS42" s="80"/>
      <c r="LT42" s="80"/>
      <c r="LU42" s="80"/>
      <c r="LV42" s="80"/>
      <c r="LW42" s="80"/>
      <c r="LX42" s="80"/>
      <c r="LY42" s="80"/>
      <c r="LZ42" s="80"/>
      <c r="MA42" s="80"/>
      <c r="MB42" s="80"/>
      <c r="MC42" s="80"/>
      <c r="MD42" s="80"/>
      <c r="ME42" s="80"/>
      <c r="MF42" s="80"/>
      <c r="MG42" s="80"/>
      <c r="MH42" s="80"/>
      <c r="MI42" s="80"/>
      <c r="MJ42" s="80"/>
      <c r="MK42" s="80"/>
      <c r="ML42" s="80"/>
      <c r="MM42" s="80"/>
      <c r="MN42" s="80"/>
      <c r="MO42" s="80"/>
      <c r="MP42" s="80"/>
      <c r="MQ42" s="80"/>
      <c r="MR42" s="80"/>
      <c r="MS42" s="80"/>
      <c r="MT42" s="80"/>
      <c r="MU42" s="80"/>
      <c r="MV42" s="80"/>
      <c r="MW42" s="80"/>
      <c r="MX42" s="80"/>
      <c r="MY42" s="80"/>
      <c r="MZ42" s="80"/>
      <c r="NA42" s="80"/>
      <c r="NB42" s="80"/>
      <c r="NC42" s="80"/>
      <c r="ND42" s="80"/>
      <c r="NE42" s="80"/>
      <c r="NF42" s="80"/>
      <c r="NG42" s="80"/>
      <c r="NH42" s="80"/>
      <c r="NI42" s="80"/>
      <c r="NJ42" s="80"/>
      <c r="NK42" s="80"/>
      <c r="NL42" s="80"/>
      <c r="NM42" s="80"/>
      <c r="NN42" s="80"/>
      <c r="NO42" s="80"/>
      <c r="NP42" s="80"/>
      <c r="NQ42" s="80"/>
      <c r="NR42" s="80"/>
      <c r="NS42" s="80"/>
      <c r="NT42" s="80"/>
      <c r="NU42" s="80"/>
      <c r="NV42" s="80"/>
      <c r="NW42" s="80"/>
      <c r="NX42" s="80"/>
      <c r="NY42" s="80"/>
      <c r="NZ42" s="80"/>
      <c r="OA42" s="80"/>
      <c r="OB42" s="80"/>
      <c r="OC42" s="80"/>
      <c r="OD42" s="80"/>
      <c r="OE42" s="80"/>
      <c r="OF42" s="80"/>
      <c r="OG42" s="80"/>
      <c r="OH42" s="80"/>
      <c r="OI42" s="80"/>
      <c r="OJ42" s="80"/>
      <c r="OK42" s="80"/>
      <c r="OL42" s="80"/>
      <c r="OM42" s="80"/>
      <c r="ON42" s="80"/>
      <c r="OO42" s="80"/>
      <c r="OP42" s="80"/>
      <c r="OQ42" s="80"/>
      <c r="OR42" s="80"/>
      <c r="OS42" s="80"/>
      <c r="OT42" s="80"/>
      <c r="OU42" s="80"/>
      <c r="OV42" s="80"/>
      <c r="OW42" s="80"/>
      <c r="OX42" s="80"/>
      <c r="OY42" s="80"/>
      <c r="OZ42" s="80"/>
      <c r="PA42" s="80"/>
      <c r="PB42" s="80"/>
      <c r="PC42" s="80"/>
      <c r="PD42" s="80"/>
      <c r="PE42" s="80"/>
      <c r="PF42" s="80"/>
      <c r="PG42" s="80"/>
      <c r="PH42" s="80"/>
      <c r="PI42" s="80"/>
      <c r="PJ42" s="80"/>
      <c r="PK42" s="80"/>
      <c r="PL42" s="80"/>
      <c r="PM42" s="80"/>
      <c r="PN42" s="80"/>
      <c r="PO42" s="80"/>
      <c r="PP42" s="80"/>
      <c r="PQ42" s="80"/>
      <c r="PR42" s="80"/>
      <c r="PS42" s="80"/>
      <c r="PT42" s="80"/>
      <c r="PU42" s="80"/>
      <c r="PV42" s="80"/>
      <c r="PW42" s="80"/>
      <c r="PX42" s="80"/>
      <c r="PY42" s="80"/>
      <c r="PZ42" s="80"/>
      <c r="QA42" s="80"/>
      <c r="QB42" s="80"/>
      <c r="QC42" s="80"/>
      <c r="QD42" s="80"/>
      <c r="QE42" s="80"/>
      <c r="QF42" s="80"/>
      <c r="QG42" s="80"/>
      <c r="QH42" s="80"/>
      <c r="QI42" s="80"/>
      <c r="QJ42" s="80"/>
      <c r="QK42" s="80"/>
      <c r="QL42" s="80"/>
      <c r="QM42" s="80"/>
      <c r="QN42" s="80"/>
      <c r="QO42" s="80"/>
      <c r="QP42" s="80"/>
      <c r="QQ42" s="80"/>
      <c r="QR42" s="80"/>
      <c r="QS42" s="80"/>
      <c r="QT42" s="80"/>
      <c r="QU42" s="80"/>
      <c r="QV42" s="80"/>
      <c r="QW42" s="80"/>
      <c r="QX42" s="80"/>
      <c r="QY42" s="80"/>
      <c r="QZ42" s="80"/>
      <c r="RA42" s="80"/>
      <c r="RB42" s="80"/>
      <c r="RC42" s="80"/>
      <c r="RD42" s="80"/>
      <c r="RE42" s="80"/>
      <c r="RF42" s="80"/>
      <c r="RG42" s="80"/>
      <c r="RH42" s="80"/>
      <c r="RI42" s="80"/>
      <c r="RJ42" s="80"/>
      <c r="RK42" s="80"/>
      <c r="RL42" s="80"/>
      <c r="RM42" s="80"/>
      <c r="RN42" s="80"/>
      <c r="RO42" s="80"/>
      <c r="RP42" s="80"/>
      <c r="RQ42" s="80"/>
      <c r="RR42" s="80"/>
      <c r="RS42" s="80"/>
      <c r="RT42" s="80"/>
      <c r="RU42" s="80"/>
      <c r="RV42" s="80"/>
      <c r="RW42" s="80"/>
      <c r="RX42" s="80"/>
      <c r="RY42" s="80"/>
      <c r="RZ42" s="80"/>
      <c r="SA42" s="80"/>
      <c r="SB42" s="80"/>
      <c r="SC42" s="80"/>
      <c r="SD42" s="80"/>
      <c r="SE42" s="80"/>
      <c r="SF42" s="80"/>
      <c r="SG42" s="80"/>
      <c r="SH42" s="80"/>
      <c r="SI42" s="80"/>
      <c r="SJ42" s="80"/>
      <c r="SK42" s="80"/>
      <c r="SL42" s="80"/>
      <c r="SM42" s="80"/>
      <c r="SN42" s="80"/>
      <c r="SO42" s="80"/>
      <c r="SP42" s="80"/>
      <c r="SQ42" s="80"/>
      <c r="SR42" s="80"/>
      <c r="SS42" s="80"/>
      <c r="ST42" s="80"/>
      <c r="SU42" s="80"/>
      <c r="SV42" s="80"/>
      <c r="SW42" s="80"/>
      <c r="SX42" s="80"/>
      <c r="SY42" s="80"/>
      <c r="SZ42" s="80"/>
      <c r="TA42" s="80"/>
      <c r="TB42" s="80"/>
      <c r="TC42" s="80"/>
      <c r="TD42" s="80"/>
      <c r="TE42" s="80"/>
      <c r="TF42" s="80"/>
      <c r="TG42" s="80"/>
      <c r="TH42" s="80"/>
      <c r="TI42" s="80"/>
      <c r="TJ42" s="80"/>
      <c r="TK42" s="80"/>
      <c r="TL42" s="80"/>
      <c r="TM42" s="80"/>
      <c r="TN42" s="80"/>
      <c r="TO42" s="80"/>
      <c r="TP42" s="80"/>
      <c r="TQ42" s="80"/>
      <c r="TR42" s="80"/>
      <c r="TS42" s="80"/>
      <c r="TT42" s="80"/>
      <c r="TU42" s="80"/>
      <c r="TV42" s="80"/>
      <c r="TW42" s="80"/>
      <c r="TX42" s="80"/>
      <c r="TY42" s="80"/>
      <c r="TZ42" s="80"/>
      <c r="UA42" s="80"/>
      <c r="UB42" s="80"/>
      <c r="UC42" s="80"/>
      <c r="UD42" s="80"/>
      <c r="UE42" s="80"/>
      <c r="UF42" s="80"/>
      <c r="UG42" s="80"/>
      <c r="UH42" s="80"/>
      <c r="UI42" s="80"/>
      <c r="UJ42" s="80"/>
      <c r="UK42" s="80"/>
      <c r="UL42" s="80"/>
      <c r="UM42" s="80"/>
      <c r="UN42" s="80"/>
      <c r="UO42" s="80"/>
      <c r="UP42" s="80"/>
      <c r="UQ42" s="80"/>
      <c r="UR42" s="80"/>
      <c r="US42" s="80"/>
      <c r="UT42" s="80"/>
      <c r="UU42" s="80"/>
      <c r="UV42" s="80"/>
      <c r="UW42" s="80"/>
      <c r="UX42" s="80"/>
      <c r="UY42" s="80"/>
      <c r="UZ42" s="80"/>
      <c r="VA42" s="80"/>
      <c r="VB42" s="80"/>
      <c r="VC42" s="80"/>
      <c r="VD42" s="80"/>
      <c r="VE42" s="80"/>
      <c r="VF42" s="80"/>
      <c r="VG42" s="80"/>
      <c r="VH42" s="80"/>
      <c r="VI42" s="80"/>
      <c r="VJ42" s="80"/>
      <c r="VK42" s="80"/>
      <c r="VL42" s="80"/>
      <c r="VM42" s="80"/>
      <c r="VN42" s="80"/>
      <c r="VO42" s="80"/>
      <c r="VP42" s="80"/>
      <c r="VQ42" s="80"/>
      <c r="VR42" s="80"/>
      <c r="VS42" s="80"/>
      <c r="VT42" s="80"/>
      <c r="VU42" s="80"/>
      <c r="VV42" s="80"/>
      <c r="VW42" s="80"/>
      <c r="VX42" s="80"/>
      <c r="VY42" s="80"/>
      <c r="VZ42" s="80"/>
      <c r="WA42" s="80"/>
      <c r="WB42" s="80"/>
      <c r="WC42" s="80"/>
      <c r="WD42" s="80"/>
      <c r="WE42" s="80"/>
      <c r="WF42" s="80"/>
      <c r="WG42" s="80"/>
      <c r="WH42" s="80"/>
      <c r="WI42" s="80"/>
      <c r="WJ42" s="80"/>
      <c r="WK42" s="80"/>
      <c r="WL42" s="80"/>
      <c r="WM42" s="80"/>
      <c r="WN42" s="80"/>
      <c r="WO42" s="80"/>
      <c r="WP42" s="80"/>
      <c r="WQ42" s="80"/>
      <c r="WR42" s="80"/>
      <c r="WS42" s="80"/>
      <c r="WT42" s="80"/>
      <c r="WU42" s="80"/>
      <c r="WV42" s="80"/>
      <c r="WW42" s="80"/>
      <c r="WX42" s="80"/>
      <c r="WY42" s="80"/>
      <c r="WZ42" s="80"/>
      <c r="XA42" s="80"/>
      <c r="XB42" s="80"/>
      <c r="XC42" s="80"/>
      <c r="XD42" s="80"/>
      <c r="XE42" s="80"/>
      <c r="XF42" s="80"/>
      <c r="XG42" s="80"/>
      <c r="XH42" s="80"/>
      <c r="XI42" s="80"/>
      <c r="XJ42" s="80"/>
      <c r="XK42" s="80"/>
      <c r="XL42" s="80"/>
      <c r="XM42" s="80"/>
      <c r="XN42" s="80"/>
      <c r="XO42" s="80"/>
      <c r="XP42" s="80"/>
      <c r="XQ42" s="80"/>
      <c r="XR42" s="80"/>
      <c r="XS42" s="80"/>
      <c r="XT42" s="80"/>
      <c r="XU42" s="80"/>
      <c r="XV42" s="80"/>
      <c r="XW42" s="80"/>
      <c r="XX42" s="80"/>
      <c r="XY42" s="80"/>
      <c r="XZ42" s="80"/>
      <c r="YA42" s="80"/>
      <c r="YB42" s="80"/>
      <c r="YC42" s="80"/>
      <c r="YD42" s="80"/>
      <c r="YE42" s="80"/>
      <c r="YF42" s="80"/>
      <c r="YG42" s="80"/>
      <c r="YH42" s="80"/>
      <c r="YI42" s="80"/>
      <c r="YJ42" s="80"/>
      <c r="YK42" s="80"/>
      <c r="YL42" s="80"/>
      <c r="YM42" s="80"/>
      <c r="YN42" s="80"/>
      <c r="YO42" s="80"/>
      <c r="YP42" s="80"/>
      <c r="YQ42" s="80"/>
      <c r="YR42" s="80"/>
      <c r="YS42" s="80"/>
      <c r="YT42" s="80"/>
      <c r="YU42" s="80"/>
      <c r="YV42" s="80"/>
      <c r="YW42" s="80"/>
      <c r="YX42" s="80"/>
      <c r="YY42" s="80"/>
      <c r="YZ42" s="80"/>
      <c r="ZA42" s="80"/>
      <c r="ZB42" s="80"/>
      <c r="ZC42" s="80"/>
      <c r="ZD42" s="80"/>
      <c r="ZE42" s="80"/>
      <c r="ZF42" s="80"/>
      <c r="ZG42" s="80"/>
      <c r="ZH42" s="80"/>
      <c r="ZI42" s="80"/>
      <c r="ZJ42" s="80"/>
      <c r="ZK42" s="80"/>
      <c r="ZL42" s="80"/>
      <c r="ZM42" s="80"/>
      <c r="ZN42" s="80"/>
      <c r="ZO42" s="80"/>
      <c r="ZP42" s="80"/>
      <c r="ZQ42" s="80"/>
      <c r="ZR42" s="80"/>
      <c r="ZS42" s="80"/>
      <c r="ZT42" s="80"/>
      <c r="ZU42" s="80"/>
      <c r="ZV42" s="80"/>
      <c r="ZW42" s="80"/>
      <c r="ZX42" s="80"/>
      <c r="ZY42" s="80"/>
      <c r="ZZ42" s="80"/>
      <c r="AAA42" s="80"/>
      <c r="AAB42" s="80"/>
      <c r="AAC42" s="80"/>
      <c r="AAD42" s="80"/>
      <c r="AAE42" s="80"/>
      <c r="AAF42" s="80"/>
      <c r="AAG42" s="80"/>
      <c r="AAH42" s="80"/>
      <c r="AAI42" s="80"/>
      <c r="AAJ42" s="80"/>
      <c r="AAK42" s="80"/>
      <c r="AAL42" s="80"/>
      <c r="AAM42" s="80"/>
      <c r="AAN42" s="80"/>
      <c r="AAO42" s="80"/>
      <c r="AAP42" s="80"/>
      <c r="AAQ42" s="80"/>
      <c r="AAR42" s="80"/>
      <c r="AAS42" s="80"/>
      <c r="AAT42" s="80"/>
      <c r="AAU42" s="80"/>
      <c r="AAV42" s="80"/>
      <c r="AAW42" s="80"/>
      <c r="AAX42" s="80"/>
      <c r="AAY42" s="80"/>
      <c r="AAZ42" s="80"/>
      <c r="ABA42" s="80"/>
      <c r="ABB42" s="80"/>
      <c r="ABC42" s="80"/>
      <c r="ABD42" s="80"/>
      <c r="ABE42" s="80"/>
      <c r="ABF42" s="80"/>
      <c r="ABG42" s="80"/>
      <c r="ABH42" s="80"/>
      <c r="ABI42" s="80"/>
      <c r="ABJ42" s="80"/>
      <c r="ABK42" s="80"/>
      <c r="ABL42" s="80"/>
      <c r="ABM42" s="80"/>
      <c r="ABN42" s="80"/>
      <c r="ABO42" s="80"/>
      <c r="ABP42" s="80"/>
      <c r="ABQ42" s="80"/>
      <c r="ABR42" s="80"/>
      <c r="ABS42" s="80"/>
      <c r="ABT42" s="80"/>
      <c r="ABU42" s="80"/>
      <c r="ABV42" s="80"/>
      <c r="ABW42" s="80"/>
      <c r="ABX42" s="80"/>
      <c r="ABY42" s="80"/>
      <c r="ABZ42" s="80"/>
      <c r="ACA42" s="80"/>
      <c r="ACB42" s="80"/>
      <c r="ACC42" s="80"/>
      <c r="ACD42" s="80"/>
      <c r="ACE42" s="80"/>
      <c r="ACF42" s="80"/>
      <c r="ACG42" s="80"/>
      <c r="ACH42" s="80"/>
      <c r="ACI42" s="80"/>
      <c r="ACJ42" s="80"/>
      <c r="ACK42" s="80"/>
      <c r="ACL42" s="80"/>
      <c r="ACM42" s="80"/>
      <c r="ACN42" s="80"/>
      <c r="ACO42" s="80"/>
      <c r="ACP42" s="80"/>
      <c r="ACQ42" s="80"/>
      <c r="ACR42" s="80"/>
      <c r="ACS42" s="80"/>
      <c r="ACT42" s="80"/>
      <c r="ACU42" s="80"/>
      <c r="ACV42" s="80"/>
      <c r="ACW42" s="80"/>
      <c r="ACX42" s="80"/>
      <c r="ACY42" s="80"/>
      <c r="ACZ42" s="80"/>
      <c r="ADA42" s="80"/>
      <c r="ADB42" s="80"/>
      <c r="ADC42" s="80"/>
      <c r="ADD42" s="80"/>
      <c r="ADE42" s="80"/>
      <c r="ADF42" s="80"/>
      <c r="ADG42" s="80"/>
      <c r="ADH42" s="80"/>
      <c r="ADI42" s="80"/>
      <c r="ADJ42" s="80"/>
      <c r="ADK42" s="80"/>
      <c r="ADL42" s="80"/>
      <c r="ADM42" s="80"/>
      <c r="ADN42" s="80"/>
      <c r="ADO42" s="80"/>
      <c r="ADP42" s="80"/>
      <c r="ADQ42" s="80"/>
      <c r="ADR42" s="80"/>
      <c r="ADS42" s="80"/>
      <c r="ADT42" s="80"/>
      <c r="ADU42" s="80"/>
      <c r="ADV42" s="80"/>
      <c r="ADW42" s="80"/>
      <c r="ADX42" s="80"/>
      <c r="ADY42" s="80"/>
      <c r="ADZ42" s="80"/>
      <c r="AEA42" s="80"/>
      <c r="AEB42" s="80"/>
      <c r="AEC42" s="80"/>
      <c r="AED42" s="80"/>
      <c r="AEE42" s="80"/>
      <c r="AEF42" s="80"/>
      <c r="AEG42" s="80"/>
      <c r="AEH42" s="80"/>
      <c r="AEI42" s="80"/>
      <c r="AEJ42" s="80"/>
      <c r="AEK42" s="80"/>
      <c r="AEL42" s="80"/>
      <c r="AEM42" s="80"/>
      <c r="AEN42" s="80"/>
      <c r="AEO42" s="80"/>
      <c r="AEP42" s="80"/>
      <c r="AEQ42" s="80"/>
      <c r="AER42" s="80"/>
      <c r="AES42" s="80"/>
      <c r="AET42" s="80"/>
      <c r="AEU42" s="80"/>
      <c r="AEV42" s="80"/>
      <c r="AEW42" s="80"/>
      <c r="AEX42" s="80"/>
      <c r="AEY42" s="80"/>
      <c r="AEZ42" s="80"/>
      <c r="AFA42" s="80"/>
      <c r="AFB42" s="80"/>
      <c r="AFC42" s="80"/>
      <c r="AFD42" s="80"/>
      <c r="AFE42" s="80"/>
      <c r="AFF42" s="80"/>
      <c r="AFG42" s="80"/>
      <c r="AFH42" s="80"/>
      <c r="AFI42" s="80"/>
      <c r="AFJ42" s="80"/>
      <c r="AFK42" s="80"/>
      <c r="AFL42" s="80"/>
      <c r="AFM42" s="80"/>
      <c r="AFN42" s="80"/>
      <c r="AFO42" s="80"/>
      <c r="AFP42" s="80"/>
      <c r="AFQ42" s="80"/>
      <c r="AFR42" s="80"/>
      <c r="AFS42" s="80"/>
      <c r="AFT42" s="80"/>
      <c r="AFU42" s="80"/>
      <c r="AFV42" s="80"/>
      <c r="AFW42" s="80"/>
      <c r="AFX42" s="80"/>
      <c r="AFY42" s="80"/>
      <c r="AFZ42" s="80"/>
      <c r="AGA42" s="80"/>
      <c r="AGB42" s="80"/>
    </row>
    <row r="43" spans="1:860" s="85" customFormat="1">
      <c r="A43" s="76" t="s">
        <v>775</v>
      </c>
      <c r="B43" s="76" t="s">
        <v>149</v>
      </c>
      <c r="C43" s="72">
        <f t="shared" si="0"/>
        <v>4361030.7971400004</v>
      </c>
      <c r="D43" s="72">
        <f>E43+F43</f>
        <v>4361030.7971400004</v>
      </c>
      <c r="E43" s="123">
        <f>SUMIF('РБ здрав'!$L:$L,'HF-HC'!A43,'РБ здрав'!$H:$H)+SUMIF('067'!D:D,'HF-HC'!A:A,'067'!C:C)</f>
        <v>2296202.3359400001</v>
      </c>
      <c r="F43" s="123">
        <f>SUMIF('МБ здрав+образ'!$AF:$AF,'HF-HC'!A43,'МБ здрав+образ'!$G:$G)</f>
        <v>2064828.4612</v>
      </c>
      <c r="G43" s="125"/>
      <c r="H43" s="72">
        <f t="shared" si="1"/>
        <v>0</v>
      </c>
      <c r="I43" s="72"/>
      <c r="J43" s="72"/>
      <c r="K43" s="72"/>
      <c r="L43" s="72"/>
      <c r="M43" s="72"/>
      <c r="N43" s="72"/>
      <c r="O43" s="72">
        <f>P43+Q43</f>
        <v>0</v>
      </c>
      <c r="P43" s="72"/>
      <c r="Q43" s="72"/>
      <c r="R43" s="72"/>
      <c r="S43" s="72">
        <f t="shared" si="2"/>
        <v>4361030.7971400004</v>
      </c>
      <c r="T43" s="146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  <c r="IW43" s="97"/>
      <c r="IX43" s="97"/>
      <c r="IY43" s="97"/>
      <c r="IZ43" s="97"/>
      <c r="JA43" s="97"/>
      <c r="JB43" s="97"/>
      <c r="JC43" s="97"/>
      <c r="JD43" s="97"/>
      <c r="JE43" s="97"/>
      <c r="JF43" s="97"/>
      <c r="JG43" s="97"/>
      <c r="JH43" s="97"/>
      <c r="JI43" s="97"/>
      <c r="JJ43" s="97"/>
      <c r="JK43" s="97"/>
      <c r="JL43" s="97"/>
      <c r="JM43" s="97"/>
      <c r="JN43" s="97"/>
      <c r="JO43" s="97"/>
      <c r="JP43" s="97"/>
      <c r="JQ43" s="97"/>
      <c r="JR43" s="97"/>
      <c r="JS43" s="97"/>
      <c r="JT43" s="97"/>
      <c r="JU43" s="97"/>
      <c r="JV43" s="97"/>
      <c r="JW43" s="97"/>
      <c r="JX43" s="97"/>
      <c r="JY43" s="97"/>
      <c r="JZ43" s="97"/>
      <c r="KA43" s="97"/>
      <c r="KB43" s="97"/>
      <c r="KC43" s="97"/>
      <c r="KD43" s="97"/>
      <c r="KE43" s="97"/>
      <c r="KF43" s="97"/>
      <c r="KG43" s="97"/>
      <c r="KH43" s="97"/>
      <c r="KI43" s="97"/>
      <c r="KJ43" s="97"/>
      <c r="KK43" s="97"/>
      <c r="KL43" s="97"/>
      <c r="KM43" s="97"/>
      <c r="KN43" s="97"/>
      <c r="KO43" s="97"/>
      <c r="KP43" s="97"/>
      <c r="KQ43" s="97"/>
      <c r="KR43" s="97"/>
      <c r="KS43" s="97"/>
      <c r="KT43" s="97"/>
      <c r="KU43" s="97"/>
      <c r="KV43" s="97"/>
      <c r="KW43" s="97"/>
      <c r="KX43" s="97"/>
      <c r="KY43" s="97"/>
      <c r="KZ43" s="97"/>
      <c r="LA43" s="97"/>
      <c r="LB43" s="97"/>
      <c r="LC43" s="97"/>
      <c r="LD43" s="97"/>
      <c r="LE43" s="97"/>
      <c r="LF43" s="97"/>
      <c r="LG43" s="97"/>
      <c r="LH43" s="97"/>
      <c r="LI43" s="97"/>
      <c r="LJ43" s="97"/>
      <c r="LK43" s="97"/>
      <c r="LL43" s="97"/>
      <c r="LM43" s="97"/>
      <c r="LN43" s="97"/>
      <c r="LO43" s="97"/>
      <c r="LP43" s="97"/>
      <c r="LQ43" s="97"/>
      <c r="LR43" s="97"/>
      <c r="LS43" s="97"/>
      <c r="LT43" s="97"/>
      <c r="LU43" s="97"/>
      <c r="LV43" s="97"/>
      <c r="LW43" s="97"/>
      <c r="LX43" s="97"/>
      <c r="LY43" s="97"/>
      <c r="LZ43" s="97"/>
      <c r="MA43" s="97"/>
      <c r="MB43" s="97"/>
      <c r="MC43" s="97"/>
      <c r="MD43" s="97"/>
      <c r="ME43" s="97"/>
      <c r="MF43" s="97"/>
      <c r="MG43" s="97"/>
      <c r="MH43" s="97"/>
      <c r="MI43" s="97"/>
      <c r="MJ43" s="97"/>
      <c r="MK43" s="97"/>
      <c r="ML43" s="97"/>
      <c r="MM43" s="97"/>
      <c r="MN43" s="97"/>
      <c r="MO43" s="97"/>
      <c r="MP43" s="97"/>
      <c r="MQ43" s="97"/>
      <c r="MR43" s="97"/>
      <c r="MS43" s="97"/>
      <c r="MT43" s="97"/>
      <c r="MU43" s="97"/>
      <c r="MV43" s="97"/>
      <c r="MW43" s="97"/>
      <c r="MX43" s="97"/>
      <c r="MY43" s="97"/>
      <c r="MZ43" s="97"/>
      <c r="NA43" s="97"/>
      <c r="NB43" s="97"/>
      <c r="NC43" s="97"/>
      <c r="ND43" s="97"/>
      <c r="NE43" s="97"/>
      <c r="NF43" s="97"/>
      <c r="NG43" s="97"/>
      <c r="NH43" s="97"/>
      <c r="NI43" s="97"/>
      <c r="NJ43" s="97"/>
      <c r="NK43" s="97"/>
      <c r="NL43" s="97"/>
      <c r="NM43" s="97"/>
      <c r="NN43" s="97"/>
      <c r="NO43" s="97"/>
      <c r="NP43" s="97"/>
      <c r="NQ43" s="97"/>
      <c r="NR43" s="97"/>
      <c r="NS43" s="97"/>
      <c r="NT43" s="97"/>
      <c r="NU43" s="97"/>
      <c r="NV43" s="97"/>
      <c r="NW43" s="97"/>
      <c r="NX43" s="97"/>
      <c r="NY43" s="97"/>
      <c r="NZ43" s="97"/>
      <c r="OA43" s="97"/>
      <c r="OB43" s="97"/>
      <c r="OC43" s="97"/>
      <c r="OD43" s="97"/>
      <c r="OE43" s="97"/>
      <c r="OF43" s="97"/>
      <c r="OG43" s="97"/>
      <c r="OH43" s="97"/>
      <c r="OI43" s="97"/>
      <c r="OJ43" s="97"/>
      <c r="OK43" s="97"/>
      <c r="OL43" s="97"/>
      <c r="OM43" s="97"/>
      <c r="ON43" s="97"/>
      <c r="OO43" s="97"/>
      <c r="OP43" s="97"/>
      <c r="OQ43" s="97"/>
      <c r="OR43" s="97"/>
      <c r="OS43" s="97"/>
      <c r="OT43" s="97"/>
      <c r="OU43" s="97"/>
      <c r="OV43" s="97"/>
      <c r="OW43" s="97"/>
      <c r="OX43" s="97"/>
      <c r="OY43" s="97"/>
      <c r="OZ43" s="97"/>
      <c r="PA43" s="97"/>
      <c r="PB43" s="97"/>
      <c r="PC43" s="97"/>
      <c r="PD43" s="97"/>
      <c r="PE43" s="97"/>
      <c r="PF43" s="97"/>
      <c r="PG43" s="97"/>
      <c r="PH43" s="97"/>
      <c r="PI43" s="97"/>
      <c r="PJ43" s="97"/>
      <c r="PK43" s="97"/>
      <c r="PL43" s="97"/>
      <c r="PM43" s="97"/>
      <c r="PN43" s="97"/>
      <c r="PO43" s="97"/>
      <c r="PP43" s="97"/>
      <c r="PQ43" s="97"/>
      <c r="PR43" s="97"/>
      <c r="PS43" s="97"/>
      <c r="PT43" s="97"/>
      <c r="PU43" s="97"/>
      <c r="PV43" s="97"/>
      <c r="PW43" s="97"/>
      <c r="PX43" s="97"/>
      <c r="PY43" s="97"/>
      <c r="PZ43" s="97"/>
      <c r="QA43" s="97"/>
      <c r="QB43" s="97"/>
      <c r="QC43" s="97"/>
      <c r="QD43" s="97"/>
      <c r="QE43" s="97"/>
      <c r="QF43" s="97"/>
      <c r="QG43" s="97"/>
      <c r="QH43" s="97"/>
      <c r="QI43" s="97"/>
      <c r="QJ43" s="97"/>
      <c r="QK43" s="97"/>
      <c r="QL43" s="97"/>
      <c r="QM43" s="97"/>
      <c r="QN43" s="97"/>
      <c r="QO43" s="97"/>
      <c r="QP43" s="97"/>
      <c r="QQ43" s="97"/>
      <c r="QR43" s="97"/>
      <c r="QS43" s="97"/>
      <c r="QT43" s="97"/>
      <c r="QU43" s="97"/>
      <c r="QV43" s="97"/>
      <c r="QW43" s="97"/>
      <c r="QX43" s="97"/>
      <c r="QY43" s="97"/>
      <c r="QZ43" s="97"/>
      <c r="RA43" s="97"/>
      <c r="RB43" s="97"/>
      <c r="RC43" s="97"/>
      <c r="RD43" s="97"/>
      <c r="RE43" s="97"/>
      <c r="RF43" s="97"/>
      <c r="RG43" s="97"/>
      <c r="RH43" s="97"/>
      <c r="RI43" s="97"/>
      <c r="RJ43" s="97"/>
      <c r="RK43" s="97"/>
      <c r="RL43" s="97"/>
      <c r="RM43" s="97"/>
      <c r="RN43" s="97"/>
      <c r="RO43" s="97"/>
      <c r="RP43" s="97"/>
      <c r="RQ43" s="97"/>
      <c r="RR43" s="97"/>
      <c r="RS43" s="97"/>
      <c r="RT43" s="97"/>
      <c r="RU43" s="97"/>
      <c r="RV43" s="97"/>
      <c r="RW43" s="97"/>
      <c r="RX43" s="97"/>
      <c r="RY43" s="97"/>
      <c r="RZ43" s="97"/>
      <c r="SA43" s="97"/>
      <c r="SB43" s="97"/>
      <c r="SC43" s="97"/>
      <c r="SD43" s="97"/>
      <c r="SE43" s="97"/>
      <c r="SF43" s="97"/>
      <c r="SG43" s="97"/>
      <c r="SH43" s="97"/>
      <c r="SI43" s="97"/>
      <c r="SJ43" s="97"/>
      <c r="SK43" s="97"/>
      <c r="SL43" s="97"/>
      <c r="SM43" s="97"/>
      <c r="SN43" s="97"/>
      <c r="SO43" s="97"/>
      <c r="SP43" s="97"/>
      <c r="SQ43" s="97"/>
      <c r="SR43" s="97"/>
      <c r="SS43" s="97"/>
      <c r="ST43" s="97"/>
      <c r="SU43" s="97"/>
      <c r="SV43" s="97"/>
      <c r="SW43" s="97"/>
      <c r="SX43" s="97"/>
      <c r="SY43" s="97"/>
      <c r="SZ43" s="97"/>
      <c r="TA43" s="97"/>
      <c r="TB43" s="97"/>
      <c r="TC43" s="97"/>
      <c r="TD43" s="97"/>
      <c r="TE43" s="97"/>
      <c r="TF43" s="97"/>
      <c r="TG43" s="97"/>
      <c r="TH43" s="97"/>
      <c r="TI43" s="97"/>
      <c r="TJ43" s="97"/>
      <c r="TK43" s="97"/>
      <c r="TL43" s="97"/>
      <c r="TM43" s="97"/>
      <c r="TN43" s="97"/>
      <c r="TO43" s="97"/>
      <c r="TP43" s="97"/>
      <c r="TQ43" s="97"/>
      <c r="TR43" s="97"/>
      <c r="TS43" s="97"/>
      <c r="TT43" s="97"/>
      <c r="TU43" s="97"/>
      <c r="TV43" s="97"/>
      <c r="TW43" s="97"/>
      <c r="TX43" s="97"/>
      <c r="TY43" s="97"/>
      <c r="TZ43" s="97"/>
      <c r="UA43" s="97"/>
      <c r="UB43" s="97"/>
      <c r="UC43" s="97"/>
      <c r="UD43" s="97"/>
      <c r="UE43" s="97"/>
      <c r="UF43" s="97"/>
      <c r="UG43" s="97"/>
      <c r="UH43" s="97"/>
      <c r="UI43" s="97"/>
      <c r="UJ43" s="97"/>
      <c r="UK43" s="97"/>
      <c r="UL43" s="97"/>
      <c r="UM43" s="97"/>
      <c r="UN43" s="97"/>
      <c r="UO43" s="97"/>
      <c r="UP43" s="97"/>
      <c r="UQ43" s="97"/>
      <c r="UR43" s="97"/>
      <c r="US43" s="97"/>
      <c r="UT43" s="97"/>
      <c r="UU43" s="97"/>
      <c r="UV43" s="97"/>
      <c r="UW43" s="97"/>
      <c r="UX43" s="97"/>
      <c r="UY43" s="97"/>
      <c r="UZ43" s="97"/>
      <c r="VA43" s="97"/>
      <c r="VB43" s="97"/>
      <c r="VC43" s="97"/>
      <c r="VD43" s="97"/>
      <c r="VE43" s="97"/>
      <c r="VF43" s="97"/>
      <c r="VG43" s="97"/>
      <c r="VH43" s="97"/>
      <c r="VI43" s="97"/>
      <c r="VJ43" s="97"/>
      <c r="VK43" s="97"/>
      <c r="VL43" s="97"/>
      <c r="VM43" s="97"/>
      <c r="VN43" s="97"/>
      <c r="VO43" s="97"/>
      <c r="VP43" s="97"/>
      <c r="VQ43" s="97"/>
      <c r="VR43" s="97"/>
      <c r="VS43" s="97"/>
      <c r="VT43" s="97"/>
      <c r="VU43" s="97"/>
      <c r="VV43" s="97"/>
      <c r="VW43" s="97"/>
      <c r="VX43" s="97"/>
      <c r="VY43" s="97"/>
      <c r="VZ43" s="97"/>
      <c r="WA43" s="97"/>
      <c r="WB43" s="97"/>
      <c r="WC43" s="97"/>
      <c r="WD43" s="97"/>
      <c r="WE43" s="97"/>
      <c r="WF43" s="97"/>
      <c r="WG43" s="97"/>
      <c r="WH43" s="97"/>
      <c r="WI43" s="97"/>
      <c r="WJ43" s="97"/>
      <c r="WK43" s="97"/>
      <c r="WL43" s="97"/>
      <c r="WM43" s="97"/>
      <c r="WN43" s="97"/>
      <c r="WO43" s="97"/>
      <c r="WP43" s="97"/>
      <c r="WQ43" s="97"/>
      <c r="WR43" s="97"/>
      <c r="WS43" s="97"/>
      <c r="WT43" s="97"/>
      <c r="WU43" s="97"/>
      <c r="WV43" s="97"/>
      <c r="WW43" s="97"/>
      <c r="WX43" s="97"/>
      <c r="WY43" s="97"/>
      <c r="WZ43" s="97"/>
      <c r="XA43" s="97"/>
      <c r="XB43" s="97"/>
      <c r="XC43" s="97"/>
      <c r="XD43" s="97"/>
      <c r="XE43" s="97"/>
      <c r="XF43" s="97"/>
      <c r="XG43" s="97"/>
      <c r="XH43" s="97"/>
      <c r="XI43" s="97"/>
      <c r="XJ43" s="97"/>
      <c r="XK43" s="97"/>
      <c r="XL43" s="97"/>
      <c r="XM43" s="97"/>
      <c r="XN43" s="97"/>
      <c r="XO43" s="97"/>
      <c r="XP43" s="97"/>
      <c r="XQ43" s="97"/>
      <c r="XR43" s="97"/>
      <c r="XS43" s="97"/>
      <c r="XT43" s="97"/>
      <c r="XU43" s="97"/>
      <c r="XV43" s="97"/>
      <c r="XW43" s="97"/>
      <c r="XX43" s="97"/>
      <c r="XY43" s="97"/>
      <c r="XZ43" s="97"/>
      <c r="YA43" s="97"/>
      <c r="YB43" s="97"/>
      <c r="YC43" s="97"/>
      <c r="YD43" s="97"/>
      <c r="YE43" s="97"/>
      <c r="YF43" s="97"/>
      <c r="YG43" s="97"/>
      <c r="YH43" s="97"/>
      <c r="YI43" s="97"/>
      <c r="YJ43" s="97"/>
      <c r="YK43" s="97"/>
      <c r="YL43" s="97"/>
      <c r="YM43" s="97"/>
      <c r="YN43" s="97"/>
      <c r="YO43" s="97"/>
      <c r="YP43" s="97"/>
      <c r="YQ43" s="97"/>
      <c r="YR43" s="97"/>
      <c r="YS43" s="97"/>
      <c r="YT43" s="97"/>
      <c r="YU43" s="97"/>
      <c r="YV43" s="97"/>
      <c r="YW43" s="97"/>
      <c r="YX43" s="97"/>
      <c r="YY43" s="97"/>
      <c r="YZ43" s="97"/>
      <c r="ZA43" s="97"/>
      <c r="ZB43" s="97"/>
      <c r="ZC43" s="97"/>
      <c r="ZD43" s="97"/>
      <c r="ZE43" s="97"/>
      <c r="ZF43" s="97"/>
      <c r="ZG43" s="97"/>
      <c r="ZH43" s="97"/>
      <c r="ZI43" s="97"/>
      <c r="ZJ43" s="97"/>
      <c r="ZK43" s="97"/>
      <c r="ZL43" s="97"/>
      <c r="ZM43" s="97"/>
      <c r="ZN43" s="97"/>
      <c r="ZO43" s="97"/>
      <c r="ZP43" s="97"/>
      <c r="ZQ43" s="97"/>
      <c r="ZR43" s="97"/>
      <c r="ZS43" s="97"/>
      <c r="ZT43" s="97"/>
      <c r="ZU43" s="97"/>
      <c r="ZV43" s="97"/>
      <c r="ZW43" s="97"/>
      <c r="ZX43" s="97"/>
      <c r="ZY43" s="97"/>
      <c r="ZZ43" s="97"/>
      <c r="AAA43" s="97"/>
      <c r="AAB43" s="97"/>
      <c r="AAC43" s="97"/>
      <c r="AAD43" s="97"/>
      <c r="AAE43" s="97"/>
      <c r="AAF43" s="97"/>
      <c r="AAG43" s="97"/>
      <c r="AAH43" s="97"/>
      <c r="AAI43" s="97"/>
      <c r="AAJ43" s="97"/>
      <c r="AAK43" s="97"/>
      <c r="AAL43" s="97"/>
      <c r="AAM43" s="97"/>
      <c r="AAN43" s="97"/>
      <c r="AAO43" s="97"/>
      <c r="AAP43" s="97"/>
      <c r="AAQ43" s="97"/>
      <c r="AAR43" s="97"/>
      <c r="AAS43" s="97"/>
      <c r="AAT43" s="97"/>
      <c r="AAU43" s="97"/>
      <c r="AAV43" s="97"/>
      <c r="AAW43" s="97"/>
      <c r="AAX43" s="97"/>
      <c r="AAY43" s="97"/>
      <c r="AAZ43" s="97"/>
      <c r="ABA43" s="97"/>
      <c r="ABB43" s="97"/>
      <c r="ABC43" s="97"/>
      <c r="ABD43" s="97"/>
      <c r="ABE43" s="97"/>
      <c r="ABF43" s="97"/>
      <c r="ABG43" s="97"/>
      <c r="ABH43" s="97"/>
      <c r="ABI43" s="97"/>
      <c r="ABJ43" s="97"/>
      <c r="ABK43" s="97"/>
      <c r="ABL43" s="97"/>
      <c r="ABM43" s="97"/>
      <c r="ABN43" s="97"/>
      <c r="ABO43" s="97"/>
      <c r="ABP43" s="97"/>
      <c r="ABQ43" s="97"/>
      <c r="ABR43" s="97"/>
      <c r="ABS43" s="97"/>
      <c r="ABT43" s="97"/>
      <c r="ABU43" s="97"/>
      <c r="ABV43" s="97"/>
      <c r="ABW43" s="97"/>
      <c r="ABX43" s="97"/>
      <c r="ABY43" s="97"/>
      <c r="ABZ43" s="97"/>
      <c r="ACA43" s="97"/>
      <c r="ACB43" s="97"/>
      <c r="ACC43" s="97"/>
      <c r="ACD43" s="97"/>
      <c r="ACE43" s="97"/>
      <c r="ACF43" s="97"/>
      <c r="ACG43" s="97"/>
      <c r="ACH43" s="97"/>
      <c r="ACI43" s="97"/>
      <c r="ACJ43" s="97"/>
      <c r="ACK43" s="97"/>
      <c r="ACL43" s="97"/>
      <c r="ACM43" s="97"/>
      <c r="ACN43" s="97"/>
      <c r="ACO43" s="97"/>
      <c r="ACP43" s="97"/>
      <c r="ACQ43" s="97"/>
      <c r="ACR43" s="97"/>
      <c r="ACS43" s="97"/>
      <c r="ACT43" s="97"/>
      <c r="ACU43" s="97"/>
      <c r="ACV43" s="97"/>
      <c r="ACW43" s="97"/>
      <c r="ACX43" s="97"/>
      <c r="ACY43" s="97"/>
      <c r="ACZ43" s="97"/>
      <c r="ADA43" s="97"/>
      <c r="ADB43" s="97"/>
      <c r="ADC43" s="97"/>
      <c r="ADD43" s="97"/>
      <c r="ADE43" s="97"/>
      <c r="ADF43" s="97"/>
      <c r="ADG43" s="97"/>
      <c r="ADH43" s="97"/>
      <c r="ADI43" s="97"/>
      <c r="ADJ43" s="97"/>
      <c r="ADK43" s="97"/>
      <c r="ADL43" s="97"/>
      <c r="ADM43" s="97"/>
      <c r="ADN43" s="97"/>
      <c r="ADO43" s="97"/>
      <c r="ADP43" s="97"/>
      <c r="ADQ43" s="97"/>
      <c r="ADR43" s="97"/>
      <c r="ADS43" s="97"/>
      <c r="ADT43" s="97"/>
      <c r="ADU43" s="97"/>
      <c r="ADV43" s="97"/>
      <c r="ADW43" s="97"/>
      <c r="ADX43" s="97"/>
      <c r="ADY43" s="97"/>
      <c r="ADZ43" s="97"/>
      <c r="AEA43" s="97"/>
      <c r="AEB43" s="97"/>
      <c r="AEC43" s="97"/>
      <c r="AED43" s="97"/>
      <c r="AEE43" s="97"/>
      <c r="AEF43" s="97"/>
      <c r="AEG43" s="97"/>
      <c r="AEH43" s="97"/>
      <c r="AEI43" s="97"/>
      <c r="AEJ43" s="97"/>
      <c r="AEK43" s="97"/>
      <c r="AEL43" s="97"/>
      <c r="AEM43" s="97"/>
      <c r="AEN43" s="97"/>
      <c r="AEO43" s="97"/>
      <c r="AEP43" s="97"/>
      <c r="AEQ43" s="97"/>
      <c r="AER43" s="97"/>
      <c r="AES43" s="97"/>
      <c r="AET43" s="97"/>
      <c r="AEU43" s="97"/>
      <c r="AEV43" s="97"/>
      <c r="AEW43" s="97"/>
      <c r="AEX43" s="97"/>
      <c r="AEY43" s="97"/>
      <c r="AEZ43" s="97"/>
      <c r="AFA43" s="97"/>
      <c r="AFB43" s="97"/>
      <c r="AFC43" s="97"/>
      <c r="AFD43" s="97"/>
      <c r="AFE43" s="97"/>
      <c r="AFF43" s="97"/>
      <c r="AFG43" s="97"/>
      <c r="AFH43" s="97"/>
      <c r="AFI43" s="97"/>
      <c r="AFJ43" s="97"/>
      <c r="AFK43" s="97"/>
      <c r="AFL43" s="97"/>
      <c r="AFM43" s="97"/>
      <c r="AFN43" s="97"/>
      <c r="AFO43" s="97"/>
      <c r="AFP43" s="97"/>
      <c r="AFQ43" s="97"/>
      <c r="AFR43" s="97"/>
      <c r="AFS43" s="97"/>
      <c r="AFT43" s="97"/>
      <c r="AFU43" s="97"/>
      <c r="AFV43" s="97"/>
      <c r="AFW43" s="97"/>
      <c r="AFX43" s="97"/>
      <c r="AFY43" s="97"/>
      <c r="AFZ43" s="97"/>
      <c r="AGA43" s="97"/>
      <c r="AGB43" s="97"/>
    </row>
    <row r="44" spans="1:860" s="85" customFormat="1">
      <c r="A44" s="719" t="s">
        <v>66</v>
      </c>
      <c r="B44" s="720"/>
      <c r="C44" s="72">
        <f t="shared" si="0"/>
        <v>1161718797.7102566</v>
      </c>
      <c r="D44" s="72">
        <f>D43+D40+D33+D27+D23+D18+D13+D4</f>
        <v>1161718797.7102566</v>
      </c>
      <c r="E44" s="72">
        <f>E43+E40+E33+E27+E23+E18+E13+E4</f>
        <v>1103256546.4047866</v>
      </c>
      <c r="F44" s="72">
        <f>F43+F40+F33+F27+F23+F18+F13+F4</f>
        <v>58462251.30546999</v>
      </c>
      <c r="G44" s="125"/>
      <c r="H44" s="72">
        <f t="shared" si="1"/>
        <v>120127550</v>
      </c>
      <c r="I44" s="72">
        <f t="shared" ref="I44:R44" si="15">I43+I40+I33+I27+I23+I18+I13+I4</f>
        <v>31068388</v>
      </c>
      <c r="J44" s="72">
        <f t="shared" si="15"/>
        <v>0</v>
      </c>
      <c r="K44" s="72">
        <f t="shared" si="15"/>
        <v>89059162</v>
      </c>
      <c r="L44" s="72">
        <f t="shared" si="15"/>
        <v>656345874.39999998</v>
      </c>
      <c r="M44" s="72">
        <f t="shared" si="15"/>
        <v>656345874.39999998</v>
      </c>
      <c r="N44" s="72">
        <f t="shared" si="15"/>
        <v>0</v>
      </c>
      <c r="O44" s="72">
        <f t="shared" si="15"/>
        <v>0</v>
      </c>
      <c r="P44" s="72">
        <f t="shared" si="15"/>
        <v>0</v>
      </c>
      <c r="Q44" s="72">
        <f t="shared" si="15"/>
        <v>0</v>
      </c>
      <c r="R44" s="72">
        <f t="shared" si="15"/>
        <v>0</v>
      </c>
      <c r="S44" s="72">
        <f t="shared" si="2"/>
        <v>1938192222.1102567</v>
      </c>
      <c r="T44" s="14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  <c r="IW44" s="97"/>
      <c r="IX44" s="97"/>
      <c r="IY44" s="97"/>
      <c r="IZ44" s="97"/>
      <c r="JA44" s="97"/>
      <c r="JB44" s="97"/>
      <c r="JC44" s="97"/>
      <c r="JD44" s="97"/>
      <c r="JE44" s="97"/>
      <c r="JF44" s="97"/>
      <c r="JG44" s="97"/>
      <c r="JH44" s="97"/>
      <c r="JI44" s="97"/>
      <c r="JJ44" s="97"/>
      <c r="JK44" s="97"/>
      <c r="JL44" s="97"/>
      <c r="JM44" s="97"/>
      <c r="JN44" s="97"/>
      <c r="JO44" s="97"/>
      <c r="JP44" s="97"/>
      <c r="JQ44" s="97"/>
      <c r="JR44" s="97"/>
      <c r="JS44" s="97"/>
      <c r="JT44" s="97"/>
      <c r="JU44" s="97"/>
      <c r="JV44" s="97"/>
      <c r="JW44" s="97"/>
      <c r="JX44" s="97"/>
      <c r="JY44" s="97"/>
      <c r="JZ44" s="97"/>
      <c r="KA44" s="97"/>
      <c r="KB44" s="97"/>
      <c r="KC44" s="97"/>
      <c r="KD44" s="97"/>
      <c r="KE44" s="97"/>
      <c r="KF44" s="97"/>
      <c r="KG44" s="97"/>
      <c r="KH44" s="97"/>
      <c r="KI44" s="97"/>
      <c r="KJ44" s="97"/>
      <c r="KK44" s="97"/>
      <c r="KL44" s="97"/>
      <c r="KM44" s="97"/>
      <c r="KN44" s="97"/>
      <c r="KO44" s="97"/>
      <c r="KP44" s="97"/>
      <c r="KQ44" s="97"/>
      <c r="KR44" s="97"/>
      <c r="KS44" s="97"/>
      <c r="KT44" s="97"/>
      <c r="KU44" s="97"/>
      <c r="KV44" s="97"/>
      <c r="KW44" s="97"/>
      <c r="KX44" s="97"/>
      <c r="KY44" s="97"/>
      <c r="KZ44" s="97"/>
      <c r="LA44" s="97"/>
      <c r="LB44" s="97"/>
      <c r="LC44" s="97"/>
      <c r="LD44" s="97"/>
      <c r="LE44" s="97"/>
      <c r="LF44" s="97"/>
      <c r="LG44" s="97"/>
      <c r="LH44" s="97"/>
      <c r="LI44" s="97"/>
      <c r="LJ44" s="97"/>
      <c r="LK44" s="97"/>
      <c r="LL44" s="97"/>
      <c r="LM44" s="97"/>
      <c r="LN44" s="97"/>
      <c r="LO44" s="97"/>
      <c r="LP44" s="97"/>
      <c r="LQ44" s="97"/>
      <c r="LR44" s="97"/>
      <c r="LS44" s="97"/>
      <c r="LT44" s="97"/>
      <c r="LU44" s="97"/>
      <c r="LV44" s="97"/>
      <c r="LW44" s="97"/>
      <c r="LX44" s="97"/>
      <c r="LY44" s="97"/>
      <c r="LZ44" s="97"/>
      <c r="MA44" s="97"/>
      <c r="MB44" s="97"/>
      <c r="MC44" s="97"/>
      <c r="MD44" s="97"/>
      <c r="ME44" s="97"/>
      <c r="MF44" s="97"/>
      <c r="MG44" s="97"/>
      <c r="MH44" s="97"/>
      <c r="MI44" s="97"/>
      <c r="MJ44" s="97"/>
      <c r="MK44" s="97"/>
      <c r="ML44" s="97"/>
      <c r="MM44" s="97"/>
      <c r="MN44" s="97"/>
      <c r="MO44" s="97"/>
      <c r="MP44" s="97"/>
      <c r="MQ44" s="97"/>
      <c r="MR44" s="97"/>
      <c r="MS44" s="97"/>
      <c r="MT44" s="97"/>
      <c r="MU44" s="97"/>
      <c r="MV44" s="97"/>
      <c r="MW44" s="97"/>
      <c r="MX44" s="97"/>
      <c r="MY44" s="97"/>
      <c r="MZ44" s="97"/>
      <c r="NA44" s="97"/>
      <c r="NB44" s="97"/>
      <c r="NC44" s="97"/>
      <c r="ND44" s="97"/>
      <c r="NE44" s="97"/>
      <c r="NF44" s="97"/>
      <c r="NG44" s="97"/>
      <c r="NH44" s="97"/>
      <c r="NI44" s="97"/>
      <c r="NJ44" s="97"/>
      <c r="NK44" s="97"/>
      <c r="NL44" s="97"/>
      <c r="NM44" s="97"/>
      <c r="NN44" s="97"/>
      <c r="NO44" s="97"/>
      <c r="NP44" s="97"/>
      <c r="NQ44" s="97"/>
      <c r="NR44" s="97"/>
      <c r="NS44" s="97"/>
      <c r="NT44" s="97"/>
      <c r="NU44" s="97"/>
      <c r="NV44" s="97"/>
      <c r="NW44" s="97"/>
      <c r="NX44" s="97"/>
      <c r="NY44" s="97"/>
      <c r="NZ44" s="97"/>
      <c r="OA44" s="97"/>
      <c r="OB44" s="97"/>
      <c r="OC44" s="97"/>
      <c r="OD44" s="97"/>
      <c r="OE44" s="97"/>
      <c r="OF44" s="97"/>
      <c r="OG44" s="97"/>
      <c r="OH44" s="97"/>
      <c r="OI44" s="97"/>
      <c r="OJ44" s="97"/>
      <c r="OK44" s="97"/>
      <c r="OL44" s="97"/>
      <c r="OM44" s="97"/>
      <c r="ON44" s="97"/>
      <c r="OO44" s="97"/>
      <c r="OP44" s="97"/>
      <c r="OQ44" s="97"/>
      <c r="OR44" s="97"/>
      <c r="OS44" s="97"/>
      <c r="OT44" s="97"/>
      <c r="OU44" s="97"/>
      <c r="OV44" s="97"/>
      <c r="OW44" s="97"/>
      <c r="OX44" s="97"/>
      <c r="OY44" s="97"/>
      <c r="OZ44" s="97"/>
      <c r="PA44" s="97"/>
      <c r="PB44" s="97"/>
      <c r="PC44" s="97"/>
      <c r="PD44" s="97"/>
      <c r="PE44" s="97"/>
      <c r="PF44" s="97"/>
      <c r="PG44" s="97"/>
      <c r="PH44" s="97"/>
      <c r="PI44" s="97"/>
      <c r="PJ44" s="97"/>
      <c r="PK44" s="97"/>
      <c r="PL44" s="97"/>
      <c r="PM44" s="97"/>
      <c r="PN44" s="97"/>
      <c r="PO44" s="97"/>
      <c r="PP44" s="97"/>
      <c r="PQ44" s="97"/>
      <c r="PR44" s="97"/>
      <c r="PS44" s="97"/>
      <c r="PT44" s="97"/>
      <c r="PU44" s="97"/>
      <c r="PV44" s="97"/>
      <c r="PW44" s="97"/>
      <c r="PX44" s="97"/>
      <c r="PY44" s="97"/>
      <c r="PZ44" s="97"/>
      <c r="QA44" s="97"/>
      <c r="QB44" s="97"/>
      <c r="QC44" s="97"/>
      <c r="QD44" s="97"/>
      <c r="QE44" s="97"/>
      <c r="QF44" s="97"/>
      <c r="QG44" s="97"/>
      <c r="QH44" s="97"/>
      <c r="QI44" s="97"/>
      <c r="QJ44" s="97"/>
      <c r="QK44" s="97"/>
      <c r="QL44" s="97"/>
      <c r="QM44" s="97"/>
      <c r="QN44" s="97"/>
      <c r="QO44" s="97"/>
      <c r="QP44" s="97"/>
      <c r="QQ44" s="97"/>
      <c r="QR44" s="97"/>
      <c r="QS44" s="97"/>
      <c r="QT44" s="97"/>
      <c r="QU44" s="97"/>
      <c r="QV44" s="97"/>
      <c r="QW44" s="97"/>
      <c r="QX44" s="97"/>
      <c r="QY44" s="97"/>
      <c r="QZ44" s="97"/>
      <c r="RA44" s="97"/>
      <c r="RB44" s="97"/>
      <c r="RC44" s="97"/>
      <c r="RD44" s="97"/>
      <c r="RE44" s="97"/>
      <c r="RF44" s="97"/>
      <c r="RG44" s="97"/>
      <c r="RH44" s="97"/>
      <c r="RI44" s="97"/>
      <c r="RJ44" s="97"/>
      <c r="RK44" s="97"/>
      <c r="RL44" s="97"/>
      <c r="RM44" s="97"/>
      <c r="RN44" s="97"/>
      <c r="RO44" s="97"/>
      <c r="RP44" s="97"/>
      <c r="RQ44" s="97"/>
      <c r="RR44" s="97"/>
      <c r="RS44" s="97"/>
      <c r="RT44" s="97"/>
      <c r="RU44" s="97"/>
      <c r="RV44" s="97"/>
      <c r="RW44" s="97"/>
      <c r="RX44" s="97"/>
      <c r="RY44" s="97"/>
      <c r="RZ44" s="97"/>
      <c r="SA44" s="97"/>
      <c r="SB44" s="97"/>
      <c r="SC44" s="97"/>
      <c r="SD44" s="97"/>
      <c r="SE44" s="97"/>
      <c r="SF44" s="97"/>
      <c r="SG44" s="97"/>
      <c r="SH44" s="97"/>
      <c r="SI44" s="97"/>
      <c r="SJ44" s="97"/>
      <c r="SK44" s="97"/>
      <c r="SL44" s="97"/>
      <c r="SM44" s="97"/>
      <c r="SN44" s="97"/>
      <c r="SO44" s="97"/>
      <c r="SP44" s="97"/>
      <c r="SQ44" s="97"/>
      <c r="SR44" s="97"/>
      <c r="SS44" s="97"/>
      <c r="ST44" s="97"/>
      <c r="SU44" s="97"/>
      <c r="SV44" s="97"/>
      <c r="SW44" s="97"/>
      <c r="SX44" s="97"/>
      <c r="SY44" s="97"/>
      <c r="SZ44" s="97"/>
      <c r="TA44" s="97"/>
      <c r="TB44" s="97"/>
      <c r="TC44" s="97"/>
      <c r="TD44" s="97"/>
      <c r="TE44" s="97"/>
      <c r="TF44" s="97"/>
      <c r="TG44" s="97"/>
      <c r="TH44" s="97"/>
      <c r="TI44" s="97"/>
      <c r="TJ44" s="97"/>
      <c r="TK44" s="97"/>
      <c r="TL44" s="97"/>
      <c r="TM44" s="97"/>
      <c r="TN44" s="97"/>
      <c r="TO44" s="97"/>
      <c r="TP44" s="97"/>
      <c r="TQ44" s="97"/>
      <c r="TR44" s="97"/>
      <c r="TS44" s="97"/>
      <c r="TT44" s="97"/>
      <c r="TU44" s="97"/>
      <c r="TV44" s="97"/>
      <c r="TW44" s="97"/>
      <c r="TX44" s="97"/>
      <c r="TY44" s="97"/>
      <c r="TZ44" s="97"/>
      <c r="UA44" s="97"/>
      <c r="UB44" s="97"/>
      <c r="UC44" s="97"/>
      <c r="UD44" s="97"/>
      <c r="UE44" s="97"/>
      <c r="UF44" s="97"/>
      <c r="UG44" s="97"/>
      <c r="UH44" s="97"/>
      <c r="UI44" s="97"/>
      <c r="UJ44" s="97"/>
      <c r="UK44" s="97"/>
      <c r="UL44" s="97"/>
      <c r="UM44" s="97"/>
      <c r="UN44" s="97"/>
      <c r="UO44" s="97"/>
      <c r="UP44" s="97"/>
      <c r="UQ44" s="97"/>
      <c r="UR44" s="97"/>
      <c r="US44" s="97"/>
      <c r="UT44" s="97"/>
      <c r="UU44" s="97"/>
      <c r="UV44" s="97"/>
      <c r="UW44" s="97"/>
      <c r="UX44" s="97"/>
      <c r="UY44" s="97"/>
      <c r="UZ44" s="97"/>
      <c r="VA44" s="97"/>
      <c r="VB44" s="97"/>
      <c r="VC44" s="97"/>
      <c r="VD44" s="97"/>
      <c r="VE44" s="97"/>
      <c r="VF44" s="97"/>
      <c r="VG44" s="97"/>
      <c r="VH44" s="97"/>
      <c r="VI44" s="97"/>
      <c r="VJ44" s="97"/>
      <c r="VK44" s="97"/>
      <c r="VL44" s="97"/>
      <c r="VM44" s="97"/>
      <c r="VN44" s="97"/>
      <c r="VO44" s="97"/>
      <c r="VP44" s="97"/>
      <c r="VQ44" s="97"/>
      <c r="VR44" s="97"/>
      <c r="VS44" s="97"/>
      <c r="VT44" s="97"/>
      <c r="VU44" s="97"/>
      <c r="VV44" s="97"/>
      <c r="VW44" s="97"/>
      <c r="VX44" s="97"/>
      <c r="VY44" s="97"/>
      <c r="VZ44" s="97"/>
      <c r="WA44" s="97"/>
      <c r="WB44" s="97"/>
      <c r="WC44" s="97"/>
      <c r="WD44" s="97"/>
      <c r="WE44" s="97"/>
      <c r="WF44" s="97"/>
      <c r="WG44" s="97"/>
      <c r="WH44" s="97"/>
      <c r="WI44" s="97"/>
      <c r="WJ44" s="97"/>
      <c r="WK44" s="97"/>
      <c r="WL44" s="97"/>
      <c r="WM44" s="97"/>
      <c r="WN44" s="97"/>
      <c r="WO44" s="97"/>
      <c r="WP44" s="97"/>
      <c r="WQ44" s="97"/>
      <c r="WR44" s="97"/>
      <c r="WS44" s="97"/>
      <c r="WT44" s="97"/>
      <c r="WU44" s="97"/>
      <c r="WV44" s="97"/>
      <c r="WW44" s="97"/>
      <c r="WX44" s="97"/>
      <c r="WY44" s="97"/>
      <c r="WZ44" s="97"/>
      <c r="XA44" s="97"/>
      <c r="XB44" s="97"/>
      <c r="XC44" s="97"/>
      <c r="XD44" s="97"/>
      <c r="XE44" s="97"/>
      <c r="XF44" s="97"/>
      <c r="XG44" s="97"/>
      <c r="XH44" s="97"/>
      <c r="XI44" s="97"/>
      <c r="XJ44" s="97"/>
      <c r="XK44" s="97"/>
      <c r="XL44" s="97"/>
      <c r="XM44" s="97"/>
      <c r="XN44" s="97"/>
      <c r="XO44" s="97"/>
      <c r="XP44" s="97"/>
      <c r="XQ44" s="97"/>
      <c r="XR44" s="97"/>
      <c r="XS44" s="97"/>
      <c r="XT44" s="97"/>
      <c r="XU44" s="97"/>
      <c r="XV44" s="97"/>
      <c r="XW44" s="97"/>
      <c r="XX44" s="97"/>
      <c r="XY44" s="97"/>
      <c r="XZ44" s="97"/>
      <c r="YA44" s="97"/>
      <c r="YB44" s="97"/>
      <c r="YC44" s="97"/>
      <c r="YD44" s="97"/>
      <c r="YE44" s="97"/>
      <c r="YF44" s="97"/>
      <c r="YG44" s="97"/>
      <c r="YH44" s="97"/>
      <c r="YI44" s="97"/>
      <c r="YJ44" s="97"/>
      <c r="YK44" s="97"/>
      <c r="YL44" s="97"/>
      <c r="YM44" s="97"/>
      <c r="YN44" s="97"/>
      <c r="YO44" s="97"/>
      <c r="YP44" s="97"/>
      <c r="YQ44" s="97"/>
      <c r="YR44" s="97"/>
      <c r="YS44" s="97"/>
      <c r="YT44" s="97"/>
      <c r="YU44" s="97"/>
      <c r="YV44" s="97"/>
      <c r="YW44" s="97"/>
      <c r="YX44" s="97"/>
      <c r="YY44" s="97"/>
      <c r="YZ44" s="97"/>
      <c r="ZA44" s="97"/>
      <c r="ZB44" s="97"/>
      <c r="ZC44" s="97"/>
      <c r="ZD44" s="97"/>
      <c r="ZE44" s="97"/>
      <c r="ZF44" s="97"/>
      <c r="ZG44" s="97"/>
      <c r="ZH44" s="97"/>
      <c r="ZI44" s="97"/>
      <c r="ZJ44" s="97"/>
      <c r="ZK44" s="97"/>
      <c r="ZL44" s="97"/>
      <c r="ZM44" s="97"/>
      <c r="ZN44" s="97"/>
      <c r="ZO44" s="97"/>
      <c r="ZP44" s="97"/>
      <c r="ZQ44" s="97"/>
      <c r="ZR44" s="97"/>
      <c r="ZS44" s="97"/>
      <c r="ZT44" s="97"/>
      <c r="ZU44" s="97"/>
      <c r="ZV44" s="97"/>
      <c r="ZW44" s="97"/>
      <c r="ZX44" s="97"/>
      <c r="ZY44" s="97"/>
      <c r="ZZ44" s="97"/>
      <c r="AAA44" s="97"/>
      <c r="AAB44" s="97"/>
      <c r="AAC44" s="97"/>
      <c r="AAD44" s="97"/>
      <c r="AAE44" s="97"/>
      <c r="AAF44" s="97"/>
      <c r="AAG44" s="97"/>
      <c r="AAH44" s="97"/>
      <c r="AAI44" s="97"/>
      <c r="AAJ44" s="97"/>
      <c r="AAK44" s="97"/>
      <c r="AAL44" s="97"/>
      <c r="AAM44" s="97"/>
      <c r="AAN44" s="97"/>
      <c r="AAO44" s="97"/>
      <c r="AAP44" s="97"/>
      <c r="AAQ44" s="97"/>
      <c r="AAR44" s="97"/>
      <c r="AAS44" s="97"/>
      <c r="AAT44" s="97"/>
      <c r="AAU44" s="97"/>
      <c r="AAV44" s="97"/>
      <c r="AAW44" s="97"/>
      <c r="AAX44" s="97"/>
      <c r="AAY44" s="97"/>
      <c r="AAZ44" s="97"/>
      <c r="ABA44" s="97"/>
      <c r="ABB44" s="97"/>
      <c r="ABC44" s="97"/>
      <c r="ABD44" s="97"/>
      <c r="ABE44" s="97"/>
      <c r="ABF44" s="97"/>
      <c r="ABG44" s="97"/>
      <c r="ABH44" s="97"/>
      <c r="ABI44" s="97"/>
      <c r="ABJ44" s="97"/>
      <c r="ABK44" s="97"/>
      <c r="ABL44" s="97"/>
      <c r="ABM44" s="97"/>
      <c r="ABN44" s="97"/>
      <c r="ABO44" s="97"/>
      <c r="ABP44" s="97"/>
      <c r="ABQ44" s="97"/>
      <c r="ABR44" s="97"/>
      <c r="ABS44" s="97"/>
      <c r="ABT44" s="97"/>
      <c r="ABU44" s="97"/>
      <c r="ABV44" s="97"/>
      <c r="ABW44" s="97"/>
      <c r="ABX44" s="97"/>
      <c r="ABY44" s="97"/>
      <c r="ABZ44" s="97"/>
      <c r="ACA44" s="97"/>
      <c r="ACB44" s="97"/>
      <c r="ACC44" s="97"/>
      <c r="ACD44" s="97"/>
      <c r="ACE44" s="97"/>
      <c r="ACF44" s="97"/>
      <c r="ACG44" s="97"/>
      <c r="ACH44" s="97"/>
      <c r="ACI44" s="97"/>
      <c r="ACJ44" s="97"/>
      <c r="ACK44" s="97"/>
      <c r="ACL44" s="97"/>
      <c r="ACM44" s="97"/>
      <c r="ACN44" s="97"/>
      <c r="ACO44" s="97"/>
      <c r="ACP44" s="97"/>
      <c r="ACQ44" s="97"/>
      <c r="ACR44" s="97"/>
      <c r="ACS44" s="97"/>
      <c r="ACT44" s="97"/>
      <c r="ACU44" s="97"/>
      <c r="ACV44" s="97"/>
      <c r="ACW44" s="97"/>
      <c r="ACX44" s="97"/>
      <c r="ACY44" s="97"/>
      <c r="ACZ44" s="97"/>
      <c r="ADA44" s="97"/>
      <c r="ADB44" s="97"/>
      <c r="ADC44" s="97"/>
      <c r="ADD44" s="97"/>
      <c r="ADE44" s="97"/>
      <c r="ADF44" s="97"/>
      <c r="ADG44" s="97"/>
      <c r="ADH44" s="97"/>
      <c r="ADI44" s="97"/>
      <c r="ADJ44" s="97"/>
      <c r="ADK44" s="97"/>
      <c r="ADL44" s="97"/>
      <c r="ADM44" s="97"/>
      <c r="ADN44" s="97"/>
      <c r="ADO44" s="97"/>
      <c r="ADP44" s="97"/>
      <c r="ADQ44" s="97"/>
      <c r="ADR44" s="97"/>
      <c r="ADS44" s="97"/>
      <c r="ADT44" s="97"/>
      <c r="ADU44" s="97"/>
      <c r="ADV44" s="97"/>
      <c r="ADW44" s="97"/>
      <c r="ADX44" s="97"/>
      <c r="ADY44" s="97"/>
      <c r="ADZ44" s="97"/>
      <c r="AEA44" s="97"/>
      <c r="AEB44" s="97"/>
      <c r="AEC44" s="97"/>
      <c r="AED44" s="97"/>
      <c r="AEE44" s="97"/>
      <c r="AEF44" s="97"/>
      <c r="AEG44" s="97"/>
      <c r="AEH44" s="97"/>
      <c r="AEI44" s="97"/>
      <c r="AEJ44" s="97"/>
      <c r="AEK44" s="97"/>
      <c r="AEL44" s="97"/>
      <c r="AEM44" s="97"/>
      <c r="AEN44" s="97"/>
      <c r="AEO44" s="97"/>
      <c r="AEP44" s="97"/>
      <c r="AEQ44" s="97"/>
      <c r="AER44" s="97"/>
      <c r="AES44" s="97"/>
      <c r="AET44" s="97"/>
      <c r="AEU44" s="97"/>
      <c r="AEV44" s="97"/>
      <c r="AEW44" s="97"/>
      <c r="AEX44" s="97"/>
      <c r="AEY44" s="97"/>
      <c r="AEZ44" s="97"/>
      <c r="AFA44" s="97"/>
      <c r="AFB44" s="97"/>
      <c r="AFC44" s="97"/>
      <c r="AFD44" s="97"/>
      <c r="AFE44" s="97"/>
      <c r="AFF44" s="97"/>
      <c r="AFG44" s="97"/>
      <c r="AFH44" s="97"/>
      <c r="AFI44" s="97"/>
      <c r="AFJ44" s="97"/>
      <c r="AFK44" s="97"/>
      <c r="AFL44" s="97"/>
      <c r="AFM44" s="97"/>
      <c r="AFN44" s="97"/>
      <c r="AFO44" s="97"/>
      <c r="AFP44" s="97"/>
      <c r="AFQ44" s="97"/>
      <c r="AFR44" s="97"/>
      <c r="AFS44" s="97"/>
      <c r="AFT44" s="97"/>
      <c r="AFU44" s="97"/>
      <c r="AFV44" s="97"/>
      <c r="AFW44" s="97"/>
      <c r="AFX44" s="97"/>
      <c r="AFY44" s="97"/>
      <c r="AFZ44" s="97"/>
      <c r="AGA44" s="97"/>
      <c r="AGB44" s="97"/>
    </row>
    <row r="45" spans="1:860" s="80" customFormat="1">
      <c r="A45" s="82"/>
      <c r="B45" s="393"/>
      <c r="C45" s="405"/>
      <c r="D45" s="47"/>
      <c r="E45" s="47"/>
      <c r="F45" s="47"/>
      <c r="G45" s="47"/>
      <c r="H45" s="47"/>
      <c r="I45" s="47"/>
      <c r="J45" s="47"/>
      <c r="K45" s="47"/>
      <c r="L45" s="48"/>
      <c r="M45" s="48"/>
      <c r="N45" s="48"/>
      <c r="O45" s="47"/>
      <c r="P45" s="47"/>
      <c r="Q45" s="47"/>
      <c r="R45" s="47"/>
      <c r="S45" s="45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</row>
    <row r="46" spans="1:860" s="97" customFormat="1">
      <c r="A46" s="406"/>
      <c r="B46" s="406"/>
      <c r="C46" s="412"/>
      <c r="D46" s="409"/>
      <c r="E46" s="409"/>
      <c r="F46" s="409"/>
      <c r="G46" s="406"/>
      <c r="H46" s="412">
        <f>H44+L44</f>
        <v>776473424.39999998</v>
      </c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10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6"/>
      <c r="AF46" s="118"/>
      <c r="AG46" s="118"/>
    </row>
    <row r="47" spans="1:860" s="80" customFormat="1">
      <c r="A47" s="82"/>
      <c r="B47" s="82"/>
      <c r="C47" s="406"/>
      <c r="D47" s="47"/>
      <c r="E47" s="47"/>
      <c r="F47" s="46"/>
      <c r="G47" s="82"/>
      <c r="H47" s="698">
        <f>H46/S44</f>
        <v>0.40061734617559991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45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</row>
    <row r="48" spans="1:860" s="80" customFormat="1">
      <c r="A48" s="82"/>
      <c r="B48" s="82"/>
      <c r="C48" s="406"/>
      <c r="D48" s="46"/>
      <c r="E48" s="46"/>
      <c r="F48" s="46"/>
      <c r="G48" s="82"/>
      <c r="H48" s="82"/>
      <c r="I48" s="82"/>
      <c r="J48" s="82"/>
      <c r="K48" s="144"/>
      <c r="L48" s="144"/>
      <c r="M48" s="82"/>
      <c r="N48" s="82"/>
      <c r="O48" s="82"/>
      <c r="P48" s="82"/>
      <c r="Q48" s="82"/>
      <c r="R48" s="82"/>
      <c r="S48" s="78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68"/>
    </row>
    <row r="49" spans="1:33" s="80" customFormat="1">
      <c r="A49" s="82"/>
      <c r="B49" s="82"/>
      <c r="C49" s="406"/>
      <c r="D49" s="47"/>
      <c r="E49" s="47"/>
      <c r="F49" s="47"/>
      <c r="G49" s="47"/>
      <c r="H49" s="144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44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68"/>
    </row>
    <row r="50" spans="1:33" s="80" customFormat="1">
      <c r="A50" s="82"/>
      <c r="B50" s="82"/>
      <c r="C50" s="406"/>
      <c r="D50" s="47"/>
      <c r="E50" s="47"/>
      <c r="F50" s="47"/>
      <c r="G50" s="47"/>
      <c r="H50" s="148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78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68"/>
    </row>
    <row r="51" spans="1:33" s="80" customFormat="1">
      <c r="A51" s="82"/>
      <c r="B51" s="82"/>
      <c r="C51" s="406"/>
      <c r="D51" s="47"/>
      <c r="E51" s="47"/>
      <c r="F51" s="47"/>
      <c r="G51" s="47"/>
      <c r="I51" s="82"/>
      <c r="J51" s="82"/>
      <c r="K51" s="82"/>
      <c r="L51" s="144"/>
      <c r="M51" s="82"/>
      <c r="N51" s="82"/>
      <c r="O51" s="82"/>
      <c r="P51" s="82"/>
      <c r="Q51" s="82"/>
      <c r="R51" s="82"/>
      <c r="S51" s="43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68"/>
    </row>
    <row r="52" spans="1:33" s="80" customFormat="1">
      <c r="A52" s="68"/>
      <c r="B52" s="68"/>
      <c r="C52" s="118"/>
      <c r="D52" s="47"/>
      <c r="E52" s="47"/>
      <c r="F52" s="47"/>
      <c r="G52" s="47"/>
      <c r="H52" s="82"/>
      <c r="I52" s="82"/>
      <c r="J52" s="82"/>
      <c r="K52" s="82"/>
      <c r="L52" s="144"/>
      <c r="M52" s="82"/>
      <c r="N52" s="82"/>
      <c r="O52" s="82"/>
      <c r="P52" s="82"/>
      <c r="Q52" s="82"/>
      <c r="R52" s="82"/>
      <c r="S52" s="79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68"/>
    </row>
    <row r="53" spans="1:33" s="80" customFormat="1">
      <c r="A53" s="68"/>
      <c r="B53" s="68"/>
      <c r="C53" s="118"/>
      <c r="D53" s="47"/>
      <c r="E53" s="47"/>
      <c r="F53" s="47"/>
      <c r="G53" s="47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43"/>
      <c r="T53" s="82"/>
      <c r="U53" s="83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68"/>
    </row>
    <row r="54" spans="1:33" s="80" customFormat="1">
      <c r="A54" s="68"/>
      <c r="B54" s="68"/>
      <c r="C54" s="407"/>
      <c r="D54" s="47"/>
      <c r="E54" s="47"/>
      <c r="F54" s="47"/>
      <c r="G54" s="47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43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68"/>
    </row>
    <row r="55" spans="1:33" s="80" customFormat="1">
      <c r="A55" s="68"/>
      <c r="B55" s="68"/>
      <c r="C55" s="118"/>
      <c r="D55" s="46"/>
      <c r="E55" s="46"/>
      <c r="F55" s="46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43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68"/>
    </row>
    <row r="56" spans="1:33" s="80" customFormat="1">
      <c r="A56" s="68"/>
      <c r="B56" s="68"/>
      <c r="C56" s="118"/>
      <c r="D56" s="46"/>
      <c r="E56" s="46"/>
      <c r="F56" s="46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43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68"/>
    </row>
    <row r="57" spans="1:33" s="80" customFormat="1">
      <c r="A57" s="82"/>
      <c r="B57" s="82"/>
      <c r="C57" s="406"/>
      <c r="D57" s="46"/>
      <c r="E57" s="46"/>
      <c r="F57" s="46"/>
      <c r="G57" s="82"/>
      <c r="H57" s="144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</row>
    <row r="58" spans="1:33" s="80" customFormat="1">
      <c r="A58" s="82"/>
      <c r="B58" s="82"/>
      <c r="C58" s="406"/>
      <c r="D58" s="46"/>
      <c r="E58" s="46"/>
      <c r="F58" s="46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</row>
    <row r="59" spans="1:33" s="80" customFormat="1">
      <c r="A59" s="82"/>
      <c r="B59" s="82"/>
      <c r="C59" s="406"/>
      <c r="D59" s="46"/>
      <c r="E59" s="46"/>
      <c r="F59" s="46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</row>
    <row r="60" spans="1:33" s="80" customFormat="1">
      <c r="C60" s="97"/>
      <c r="D60" s="46"/>
      <c r="E60" s="46"/>
      <c r="F60" s="46"/>
    </row>
    <row r="61" spans="1:33" s="80" customFormat="1">
      <c r="C61" s="97"/>
      <c r="D61" s="46"/>
      <c r="E61" s="46"/>
      <c r="F61" s="46"/>
    </row>
    <row r="62" spans="1:33" s="80" customFormat="1">
      <c r="C62" s="97"/>
      <c r="D62" s="46"/>
      <c r="E62" s="46"/>
      <c r="F62" s="46"/>
    </row>
    <row r="63" spans="1:33" s="80" customFormat="1">
      <c r="C63" s="97"/>
      <c r="D63" s="46"/>
      <c r="E63" s="46"/>
      <c r="F63" s="46"/>
    </row>
    <row r="64" spans="1:33" s="80" customFormat="1">
      <c r="C64" s="97"/>
      <c r="D64" s="46"/>
      <c r="E64" s="46"/>
      <c r="F64" s="46"/>
    </row>
    <row r="65" spans="3:6" s="80" customFormat="1">
      <c r="C65" s="97"/>
      <c r="D65" s="46"/>
      <c r="E65" s="46"/>
      <c r="F65" s="46"/>
    </row>
    <row r="66" spans="3:6" s="80" customFormat="1">
      <c r="C66" s="97"/>
      <c r="D66" s="46"/>
      <c r="E66" s="46"/>
      <c r="F66" s="46"/>
    </row>
    <row r="67" spans="3:6" s="80" customFormat="1">
      <c r="C67" s="97"/>
      <c r="D67" s="46"/>
      <c r="E67" s="46"/>
      <c r="F67" s="46"/>
    </row>
    <row r="68" spans="3:6" s="80" customFormat="1">
      <c r="C68" s="97"/>
      <c r="D68" s="46"/>
      <c r="E68" s="46"/>
      <c r="F68" s="46"/>
    </row>
    <row r="69" spans="3:6" s="80" customFormat="1">
      <c r="C69" s="97"/>
      <c r="D69" s="46"/>
      <c r="E69" s="46"/>
      <c r="F69" s="46"/>
    </row>
    <row r="70" spans="3:6" s="80" customFormat="1">
      <c r="C70" s="97"/>
      <c r="D70" s="46"/>
      <c r="E70" s="46"/>
      <c r="F70" s="46"/>
    </row>
    <row r="71" spans="3:6" s="80" customFormat="1">
      <c r="C71" s="97"/>
      <c r="D71" s="46"/>
      <c r="E71" s="46"/>
      <c r="F71" s="46"/>
    </row>
    <row r="72" spans="3:6" s="80" customFormat="1">
      <c r="C72" s="97"/>
      <c r="D72" s="46"/>
      <c r="E72" s="46"/>
      <c r="F72" s="46"/>
    </row>
    <row r="73" spans="3:6" s="80" customFormat="1">
      <c r="C73" s="97"/>
      <c r="D73" s="46"/>
      <c r="E73" s="46"/>
      <c r="F73" s="46"/>
    </row>
    <row r="74" spans="3:6" s="80" customFormat="1">
      <c r="C74" s="97"/>
      <c r="D74" s="46"/>
      <c r="E74" s="46"/>
      <c r="F74" s="46"/>
    </row>
    <row r="75" spans="3:6" s="80" customFormat="1">
      <c r="C75" s="97"/>
      <c r="D75" s="46"/>
      <c r="E75" s="46"/>
      <c r="F75" s="46"/>
    </row>
    <row r="76" spans="3:6" s="80" customFormat="1">
      <c r="C76" s="97"/>
      <c r="D76" s="46"/>
      <c r="E76" s="46"/>
      <c r="F76" s="46"/>
    </row>
    <row r="77" spans="3:6" s="80" customFormat="1">
      <c r="C77" s="97"/>
      <c r="D77" s="46"/>
      <c r="E77" s="46"/>
      <c r="F77" s="46"/>
    </row>
    <row r="78" spans="3:6" s="80" customFormat="1">
      <c r="C78" s="97"/>
      <c r="D78" s="46"/>
      <c r="E78" s="46"/>
      <c r="F78" s="46"/>
    </row>
    <row r="79" spans="3:6" s="80" customFormat="1">
      <c r="C79" s="97"/>
      <c r="D79" s="46"/>
      <c r="E79" s="46"/>
      <c r="F79" s="46"/>
    </row>
    <row r="80" spans="3:6" s="80" customFormat="1">
      <c r="C80" s="97"/>
      <c r="D80" s="46"/>
      <c r="E80" s="46"/>
      <c r="F80" s="46"/>
    </row>
    <row r="81" spans="3:6" s="80" customFormat="1">
      <c r="C81" s="97"/>
      <c r="D81" s="46"/>
      <c r="E81" s="46"/>
      <c r="F81" s="46"/>
    </row>
    <row r="82" spans="3:6" s="80" customFormat="1">
      <c r="C82" s="97"/>
      <c r="D82" s="46"/>
      <c r="E82" s="46"/>
      <c r="F82" s="46"/>
    </row>
    <row r="83" spans="3:6" s="80" customFormat="1">
      <c r="C83" s="97"/>
      <c r="D83" s="46"/>
      <c r="E83" s="46"/>
      <c r="F83" s="46"/>
    </row>
    <row r="84" spans="3:6" s="80" customFormat="1">
      <c r="C84" s="97"/>
      <c r="D84" s="46"/>
      <c r="E84" s="46"/>
      <c r="F84" s="46"/>
    </row>
    <row r="85" spans="3:6" s="80" customFormat="1">
      <c r="C85" s="97"/>
      <c r="D85" s="46"/>
      <c r="E85" s="46"/>
      <c r="F85" s="46"/>
    </row>
    <row r="86" spans="3:6" s="80" customFormat="1">
      <c r="C86" s="97"/>
      <c r="D86" s="46"/>
      <c r="E86" s="46"/>
      <c r="F86" s="46"/>
    </row>
    <row r="87" spans="3:6" s="80" customFormat="1">
      <c r="C87" s="97"/>
      <c r="D87" s="46"/>
      <c r="E87" s="46"/>
      <c r="F87" s="46"/>
    </row>
    <row r="88" spans="3:6" s="80" customFormat="1">
      <c r="C88" s="97"/>
      <c r="D88" s="46"/>
      <c r="E88" s="46"/>
      <c r="F88" s="46"/>
    </row>
    <row r="89" spans="3:6" s="80" customFormat="1">
      <c r="C89" s="97"/>
      <c r="D89" s="46"/>
      <c r="E89" s="46"/>
      <c r="F89" s="46"/>
    </row>
    <row r="90" spans="3:6" s="80" customFormat="1">
      <c r="C90" s="97"/>
      <c r="D90" s="46"/>
      <c r="E90" s="46"/>
      <c r="F90" s="46"/>
    </row>
    <row r="91" spans="3:6" s="80" customFormat="1">
      <c r="C91" s="97"/>
      <c r="D91" s="46"/>
      <c r="E91" s="46"/>
      <c r="F91" s="46"/>
    </row>
    <row r="92" spans="3:6" s="80" customFormat="1">
      <c r="C92" s="97"/>
      <c r="D92" s="46"/>
      <c r="E92" s="46"/>
      <c r="F92" s="46"/>
    </row>
    <row r="93" spans="3:6" s="80" customFormat="1">
      <c r="C93" s="97"/>
      <c r="D93" s="46"/>
      <c r="E93" s="46"/>
      <c r="F93" s="46"/>
    </row>
    <row r="94" spans="3:6" s="80" customFormat="1">
      <c r="C94" s="97"/>
      <c r="D94" s="46"/>
      <c r="E94" s="46"/>
      <c r="F94" s="46"/>
    </row>
    <row r="95" spans="3:6" s="80" customFormat="1">
      <c r="C95" s="97"/>
      <c r="D95" s="46"/>
      <c r="E95" s="46"/>
      <c r="F95" s="46"/>
    </row>
    <row r="96" spans="3:6" s="80" customFormat="1">
      <c r="C96" s="97"/>
      <c r="D96" s="46"/>
      <c r="E96" s="46"/>
      <c r="F96" s="46"/>
    </row>
    <row r="97" spans="3:6" s="80" customFormat="1">
      <c r="C97" s="97"/>
      <c r="D97" s="46"/>
      <c r="E97" s="46"/>
      <c r="F97" s="46"/>
    </row>
    <row r="98" spans="3:6" s="80" customFormat="1">
      <c r="C98" s="97"/>
      <c r="D98" s="46"/>
      <c r="E98" s="46"/>
      <c r="F98" s="46"/>
    </row>
    <row r="99" spans="3:6" s="80" customFormat="1">
      <c r="C99" s="97"/>
      <c r="D99" s="46"/>
      <c r="E99" s="46"/>
      <c r="F99" s="46"/>
    </row>
    <row r="100" spans="3:6" s="80" customFormat="1">
      <c r="C100" s="97"/>
      <c r="D100" s="46"/>
      <c r="E100" s="46"/>
      <c r="F100" s="46"/>
    </row>
    <row r="101" spans="3:6" s="80" customFormat="1">
      <c r="C101" s="97"/>
      <c r="D101" s="46"/>
      <c r="E101" s="46"/>
      <c r="F101" s="46"/>
    </row>
    <row r="102" spans="3:6" s="80" customFormat="1">
      <c r="C102" s="97"/>
      <c r="D102" s="46"/>
      <c r="E102" s="46"/>
      <c r="F102" s="46"/>
    </row>
    <row r="103" spans="3:6" s="80" customFormat="1">
      <c r="C103" s="97"/>
      <c r="D103" s="46"/>
      <c r="E103" s="46"/>
      <c r="F103" s="46"/>
    </row>
    <row r="104" spans="3:6" s="80" customFormat="1">
      <c r="C104" s="97"/>
      <c r="D104" s="46"/>
      <c r="E104" s="46"/>
      <c r="F104" s="46"/>
    </row>
    <row r="105" spans="3:6" s="80" customFormat="1">
      <c r="C105" s="97"/>
      <c r="D105" s="46"/>
      <c r="E105" s="46"/>
      <c r="F105" s="46"/>
    </row>
    <row r="106" spans="3:6" s="80" customFormat="1">
      <c r="C106" s="97"/>
      <c r="D106" s="46"/>
      <c r="E106" s="46"/>
      <c r="F106" s="46"/>
    </row>
    <row r="107" spans="3:6" s="80" customFormat="1">
      <c r="C107" s="97"/>
      <c r="D107" s="46"/>
      <c r="E107" s="46"/>
      <c r="F107" s="46"/>
    </row>
    <row r="108" spans="3:6" s="80" customFormat="1">
      <c r="C108" s="97"/>
      <c r="D108" s="46"/>
      <c r="E108" s="46"/>
      <c r="F108" s="46"/>
    </row>
    <row r="109" spans="3:6" s="80" customFormat="1">
      <c r="C109" s="97"/>
      <c r="D109" s="46"/>
      <c r="E109" s="46"/>
      <c r="F109" s="46"/>
    </row>
    <row r="110" spans="3:6" s="80" customFormat="1">
      <c r="C110" s="97"/>
      <c r="D110" s="46"/>
      <c r="E110" s="46"/>
      <c r="F110" s="46"/>
    </row>
    <row r="111" spans="3:6" s="80" customFormat="1">
      <c r="C111" s="97"/>
      <c r="D111" s="46"/>
      <c r="E111" s="46"/>
      <c r="F111" s="46"/>
    </row>
    <row r="112" spans="3:6" s="80" customFormat="1">
      <c r="C112" s="97"/>
      <c r="D112" s="46"/>
      <c r="E112" s="46"/>
      <c r="F112" s="46"/>
    </row>
    <row r="113" spans="3:6" s="80" customFormat="1">
      <c r="C113" s="97"/>
      <c r="D113" s="46"/>
      <c r="E113" s="46"/>
      <c r="F113" s="46"/>
    </row>
    <row r="114" spans="3:6" s="80" customFormat="1">
      <c r="C114" s="97"/>
      <c r="D114" s="46"/>
      <c r="E114" s="46"/>
      <c r="F114" s="46"/>
    </row>
    <row r="115" spans="3:6" s="80" customFormat="1">
      <c r="C115" s="97"/>
      <c r="D115" s="46"/>
      <c r="E115" s="46"/>
      <c r="F115" s="46"/>
    </row>
    <row r="116" spans="3:6" s="80" customFormat="1">
      <c r="C116" s="97"/>
      <c r="D116" s="46"/>
      <c r="E116" s="46"/>
      <c r="F116" s="46"/>
    </row>
    <row r="117" spans="3:6" s="80" customFormat="1">
      <c r="C117" s="97"/>
      <c r="D117" s="46"/>
      <c r="E117" s="46"/>
      <c r="F117" s="46"/>
    </row>
    <row r="118" spans="3:6" s="80" customFormat="1">
      <c r="C118" s="97"/>
      <c r="D118" s="46"/>
      <c r="E118" s="46"/>
      <c r="F118" s="46"/>
    </row>
    <row r="119" spans="3:6" s="80" customFormat="1">
      <c r="C119" s="97"/>
      <c r="D119" s="46"/>
      <c r="E119" s="46"/>
      <c r="F119" s="46"/>
    </row>
    <row r="120" spans="3:6" s="80" customFormat="1">
      <c r="C120" s="97"/>
      <c r="D120" s="46"/>
      <c r="E120" s="46"/>
      <c r="F120" s="46"/>
    </row>
    <row r="121" spans="3:6" s="80" customFormat="1">
      <c r="C121" s="97"/>
      <c r="D121" s="46"/>
      <c r="E121" s="46"/>
      <c r="F121" s="46"/>
    </row>
    <row r="122" spans="3:6" s="80" customFormat="1">
      <c r="C122" s="97"/>
      <c r="D122" s="46"/>
      <c r="E122" s="46"/>
      <c r="F122" s="46"/>
    </row>
    <row r="123" spans="3:6" s="80" customFormat="1">
      <c r="C123" s="97"/>
      <c r="D123" s="46"/>
      <c r="E123" s="46"/>
      <c r="F123" s="46"/>
    </row>
    <row r="124" spans="3:6" s="80" customFormat="1">
      <c r="C124" s="97"/>
      <c r="D124" s="46"/>
      <c r="E124" s="46"/>
      <c r="F124" s="46"/>
    </row>
    <row r="125" spans="3:6" s="80" customFormat="1">
      <c r="C125" s="97"/>
      <c r="D125" s="46"/>
      <c r="E125" s="46"/>
      <c r="F125" s="46"/>
    </row>
    <row r="126" spans="3:6" s="80" customFormat="1">
      <c r="C126" s="97"/>
      <c r="D126" s="46"/>
      <c r="E126" s="46"/>
      <c r="F126" s="46"/>
    </row>
    <row r="127" spans="3:6" s="80" customFormat="1">
      <c r="C127" s="97"/>
      <c r="D127" s="46"/>
      <c r="E127" s="46"/>
      <c r="F127" s="46"/>
    </row>
    <row r="128" spans="3:6" s="80" customFormat="1">
      <c r="C128" s="97"/>
      <c r="D128" s="46"/>
      <c r="E128" s="46"/>
      <c r="F128" s="46"/>
    </row>
    <row r="129" spans="3:6" s="80" customFormat="1">
      <c r="C129" s="97"/>
      <c r="D129" s="46"/>
      <c r="E129" s="46"/>
      <c r="F129" s="46"/>
    </row>
    <row r="130" spans="3:6" s="80" customFormat="1">
      <c r="C130" s="97"/>
      <c r="D130" s="46"/>
      <c r="E130" s="46"/>
      <c r="F130" s="46"/>
    </row>
    <row r="131" spans="3:6" s="80" customFormat="1">
      <c r="C131" s="97"/>
      <c r="D131" s="46"/>
      <c r="E131" s="46"/>
      <c r="F131" s="46"/>
    </row>
    <row r="132" spans="3:6" s="80" customFormat="1">
      <c r="C132" s="97"/>
      <c r="D132" s="46"/>
      <c r="E132" s="46"/>
      <c r="F132" s="46"/>
    </row>
    <row r="133" spans="3:6" s="80" customFormat="1">
      <c r="C133" s="97"/>
      <c r="D133" s="46"/>
      <c r="E133" s="46"/>
      <c r="F133" s="46"/>
    </row>
    <row r="134" spans="3:6" s="80" customFormat="1">
      <c r="C134" s="97"/>
      <c r="D134" s="46"/>
      <c r="E134" s="46"/>
      <c r="F134" s="46"/>
    </row>
    <row r="135" spans="3:6" s="80" customFormat="1">
      <c r="C135" s="97"/>
      <c r="D135" s="46"/>
      <c r="E135" s="46"/>
      <c r="F135" s="46"/>
    </row>
    <row r="136" spans="3:6" s="80" customFormat="1">
      <c r="C136" s="97"/>
      <c r="D136" s="46"/>
      <c r="E136" s="46"/>
      <c r="F136" s="46"/>
    </row>
    <row r="137" spans="3:6" s="80" customFormat="1">
      <c r="C137" s="97"/>
      <c r="D137" s="46"/>
      <c r="E137" s="46"/>
      <c r="F137" s="46"/>
    </row>
    <row r="138" spans="3:6" s="80" customFormat="1">
      <c r="C138" s="97"/>
      <c r="D138" s="46"/>
      <c r="E138" s="46"/>
      <c r="F138" s="46"/>
    </row>
    <row r="139" spans="3:6" s="80" customFormat="1">
      <c r="C139" s="97"/>
      <c r="D139" s="46"/>
      <c r="E139" s="46"/>
      <c r="F139" s="46"/>
    </row>
    <row r="140" spans="3:6" s="80" customFormat="1">
      <c r="C140" s="97"/>
      <c r="D140" s="46"/>
      <c r="E140" s="46"/>
      <c r="F140" s="46"/>
    </row>
    <row r="141" spans="3:6" s="80" customFormat="1">
      <c r="C141" s="97"/>
      <c r="D141" s="46"/>
      <c r="E141" s="46"/>
      <c r="F141" s="46"/>
    </row>
    <row r="142" spans="3:6" s="80" customFormat="1">
      <c r="C142" s="97"/>
      <c r="D142" s="46"/>
      <c r="E142" s="46"/>
      <c r="F142" s="46"/>
    </row>
    <row r="143" spans="3:6" s="80" customFormat="1">
      <c r="C143" s="97"/>
      <c r="D143" s="46"/>
      <c r="E143" s="46"/>
      <c r="F143" s="46"/>
    </row>
    <row r="144" spans="3:6" s="80" customFormat="1">
      <c r="C144" s="97"/>
      <c r="D144" s="46"/>
      <c r="E144" s="46"/>
      <c r="F144" s="46"/>
    </row>
    <row r="145" spans="3:6" s="80" customFormat="1">
      <c r="C145" s="97"/>
      <c r="D145" s="46"/>
      <c r="E145" s="46"/>
      <c r="F145" s="46"/>
    </row>
    <row r="146" spans="3:6" s="80" customFormat="1">
      <c r="C146" s="97"/>
      <c r="D146" s="46"/>
      <c r="E146" s="46"/>
      <c r="F146" s="46"/>
    </row>
    <row r="147" spans="3:6" s="80" customFormat="1">
      <c r="C147" s="97"/>
      <c r="D147" s="46"/>
      <c r="E147" s="46"/>
      <c r="F147" s="46"/>
    </row>
    <row r="148" spans="3:6" s="80" customFormat="1">
      <c r="C148" s="97"/>
      <c r="D148" s="46"/>
      <c r="E148" s="46"/>
      <c r="F148" s="46"/>
    </row>
    <row r="149" spans="3:6" s="80" customFormat="1">
      <c r="C149" s="97"/>
      <c r="D149" s="46"/>
      <c r="E149" s="46"/>
      <c r="F149" s="46"/>
    </row>
    <row r="150" spans="3:6" s="80" customFormat="1">
      <c r="C150" s="97"/>
      <c r="D150" s="46"/>
      <c r="E150" s="46"/>
      <c r="F150" s="46"/>
    </row>
    <row r="151" spans="3:6" s="80" customFormat="1">
      <c r="C151" s="97"/>
      <c r="D151" s="46"/>
      <c r="E151" s="46"/>
      <c r="F151" s="46"/>
    </row>
    <row r="152" spans="3:6" s="80" customFormat="1">
      <c r="C152" s="97"/>
      <c r="D152" s="46"/>
      <c r="E152" s="46"/>
      <c r="F152" s="46"/>
    </row>
    <row r="153" spans="3:6" s="80" customFormat="1">
      <c r="C153" s="97"/>
      <c r="D153" s="46"/>
      <c r="E153" s="46"/>
      <c r="F153" s="46"/>
    </row>
    <row r="154" spans="3:6" s="80" customFormat="1">
      <c r="C154" s="97"/>
      <c r="D154" s="46"/>
      <c r="E154" s="46"/>
      <c r="F154" s="46"/>
    </row>
    <row r="155" spans="3:6" s="80" customFormat="1">
      <c r="C155" s="97"/>
      <c r="D155" s="46"/>
      <c r="E155" s="46"/>
      <c r="F155" s="46"/>
    </row>
    <row r="156" spans="3:6" s="80" customFormat="1">
      <c r="C156" s="97"/>
      <c r="D156" s="46"/>
      <c r="E156" s="46"/>
      <c r="F156" s="46"/>
    </row>
    <row r="157" spans="3:6" s="80" customFormat="1">
      <c r="C157" s="97"/>
      <c r="D157" s="46"/>
      <c r="E157" s="46"/>
      <c r="F157" s="46"/>
    </row>
    <row r="158" spans="3:6" s="80" customFormat="1">
      <c r="C158" s="97"/>
      <c r="D158" s="46"/>
      <c r="E158" s="46"/>
      <c r="F158" s="46"/>
    </row>
    <row r="159" spans="3:6" s="80" customFormat="1">
      <c r="C159" s="97"/>
      <c r="D159" s="46"/>
      <c r="E159" s="46"/>
      <c r="F159" s="46"/>
    </row>
    <row r="160" spans="3:6" s="80" customFormat="1">
      <c r="C160" s="97"/>
      <c r="D160" s="46"/>
      <c r="E160" s="46"/>
      <c r="F160" s="46"/>
    </row>
    <row r="161" spans="3:6" s="80" customFormat="1">
      <c r="C161" s="97"/>
      <c r="D161" s="46"/>
      <c r="E161" s="46"/>
      <c r="F161" s="46"/>
    </row>
    <row r="162" spans="3:6" s="80" customFormat="1">
      <c r="C162" s="97"/>
      <c r="D162" s="46"/>
      <c r="E162" s="46"/>
      <c r="F162" s="46"/>
    </row>
    <row r="163" spans="3:6" s="80" customFormat="1">
      <c r="C163" s="97"/>
      <c r="D163" s="46"/>
      <c r="E163" s="46"/>
      <c r="F163" s="46"/>
    </row>
    <row r="164" spans="3:6" s="80" customFormat="1">
      <c r="C164" s="97"/>
      <c r="D164" s="46"/>
      <c r="E164" s="46"/>
      <c r="F164" s="46"/>
    </row>
    <row r="165" spans="3:6" s="80" customFormat="1">
      <c r="C165" s="97"/>
      <c r="D165" s="46"/>
      <c r="E165" s="46"/>
      <c r="F165" s="46"/>
    </row>
    <row r="166" spans="3:6" s="80" customFormat="1">
      <c r="C166" s="97"/>
      <c r="D166" s="46"/>
      <c r="E166" s="46"/>
      <c r="F166" s="46"/>
    </row>
    <row r="167" spans="3:6" s="80" customFormat="1">
      <c r="C167" s="97"/>
      <c r="D167" s="46"/>
      <c r="E167" s="46"/>
      <c r="F167" s="46"/>
    </row>
    <row r="168" spans="3:6" s="80" customFormat="1">
      <c r="C168" s="97"/>
      <c r="D168" s="46"/>
      <c r="E168" s="46"/>
      <c r="F168" s="46"/>
    </row>
    <row r="169" spans="3:6" s="80" customFormat="1">
      <c r="C169" s="97"/>
      <c r="D169" s="46"/>
      <c r="E169" s="46"/>
      <c r="F169" s="46"/>
    </row>
    <row r="170" spans="3:6" s="80" customFormat="1">
      <c r="C170" s="97"/>
      <c r="D170" s="46"/>
      <c r="E170" s="46"/>
      <c r="F170" s="46"/>
    </row>
    <row r="171" spans="3:6" s="80" customFormat="1">
      <c r="C171" s="97"/>
      <c r="D171" s="46"/>
      <c r="E171" s="46"/>
      <c r="F171" s="46"/>
    </row>
    <row r="172" spans="3:6" s="80" customFormat="1">
      <c r="C172" s="97"/>
      <c r="D172" s="46"/>
      <c r="E172" s="46"/>
      <c r="F172" s="46"/>
    </row>
    <row r="173" spans="3:6" s="80" customFormat="1">
      <c r="C173" s="97"/>
      <c r="D173" s="46"/>
      <c r="E173" s="46"/>
      <c r="F173" s="46"/>
    </row>
    <row r="174" spans="3:6" s="80" customFormat="1">
      <c r="C174" s="97"/>
      <c r="D174" s="46"/>
      <c r="E174" s="46"/>
      <c r="F174" s="46"/>
    </row>
    <row r="175" spans="3:6" s="80" customFormat="1">
      <c r="C175" s="97"/>
      <c r="D175" s="46"/>
      <c r="E175" s="46"/>
      <c r="F175" s="46"/>
    </row>
    <row r="176" spans="3:6" s="80" customFormat="1">
      <c r="C176" s="97"/>
      <c r="D176" s="46"/>
      <c r="E176" s="46"/>
      <c r="F176" s="46"/>
    </row>
    <row r="177" spans="3:6" s="80" customFormat="1">
      <c r="C177" s="97"/>
      <c r="D177" s="46"/>
      <c r="E177" s="46"/>
      <c r="F177" s="46"/>
    </row>
    <row r="178" spans="3:6" s="80" customFormat="1">
      <c r="C178" s="97"/>
      <c r="D178" s="46"/>
      <c r="E178" s="46"/>
      <c r="F178" s="46"/>
    </row>
    <row r="179" spans="3:6" s="80" customFormat="1">
      <c r="C179" s="97"/>
      <c r="D179" s="46"/>
      <c r="E179" s="46"/>
      <c r="F179" s="46"/>
    </row>
    <row r="180" spans="3:6" s="80" customFormat="1">
      <c r="C180" s="97"/>
      <c r="D180" s="46"/>
      <c r="E180" s="46"/>
      <c r="F180" s="46"/>
    </row>
    <row r="181" spans="3:6" s="80" customFormat="1">
      <c r="C181" s="97"/>
      <c r="D181" s="46"/>
      <c r="E181" s="46"/>
      <c r="F181" s="46"/>
    </row>
    <row r="182" spans="3:6" s="80" customFormat="1">
      <c r="C182" s="97"/>
      <c r="D182" s="46"/>
      <c r="E182" s="46"/>
      <c r="F182" s="46"/>
    </row>
    <row r="183" spans="3:6" s="80" customFormat="1">
      <c r="C183" s="97"/>
      <c r="D183" s="46"/>
      <c r="E183" s="46"/>
      <c r="F183" s="46"/>
    </row>
    <row r="184" spans="3:6" s="80" customFormat="1">
      <c r="C184" s="97"/>
      <c r="D184" s="46"/>
      <c r="E184" s="46"/>
      <c r="F184" s="46"/>
    </row>
    <row r="185" spans="3:6" s="80" customFormat="1">
      <c r="C185" s="97"/>
      <c r="D185" s="46"/>
      <c r="E185" s="46"/>
      <c r="F185" s="46"/>
    </row>
    <row r="186" spans="3:6" s="80" customFormat="1">
      <c r="C186" s="97"/>
      <c r="D186" s="46"/>
      <c r="E186" s="46"/>
      <c r="F186" s="46"/>
    </row>
    <row r="187" spans="3:6" s="80" customFormat="1">
      <c r="C187" s="97"/>
      <c r="D187" s="46"/>
      <c r="E187" s="46"/>
      <c r="F187" s="46"/>
    </row>
    <row r="188" spans="3:6" s="80" customFormat="1">
      <c r="C188" s="97"/>
      <c r="D188" s="46"/>
      <c r="E188" s="46"/>
      <c r="F188" s="46"/>
    </row>
    <row r="189" spans="3:6" s="80" customFormat="1">
      <c r="C189" s="97"/>
      <c r="D189" s="46"/>
      <c r="E189" s="46"/>
      <c r="F189" s="46"/>
    </row>
    <row r="190" spans="3:6" s="80" customFormat="1">
      <c r="C190" s="97"/>
      <c r="D190" s="46"/>
      <c r="E190" s="46"/>
      <c r="F190" s="46"/>
    </row>
    <row r="191" spans="3:6" s="80" customFormat="1">
      <c r="C191" s="97"/>
      <c r="D191" s="46"/>
      <c r="E191" s="46"/>
      <c r="F191" s="46"/>
    </row>
    <row r="192" spans="3:6" s="80" customFormat="1">
      <c r="C192" s="97"/>
      <c r="D192" s="46"/>
      <c r="E192" s="46"/>
      <c r="F192" s="46"/>
    </row>
    <row r="193" spans="3:6" s="80" customFormat="1">
      <c r="C193" s="97"/>
      <c r="D193" s="46"/>
      <c r="E193" s="46"/>
      <c r="F193" s="46"/>
    </row>
    <row r="194" spans="3:6" s="80" customFormat="1">
      <c r="C194" s="97"/>
      <c r="D194" s="46"/>
      <c r="E194" s="46"/>
      <c r="F194" s="46"/>
    </row>
    <row r="195" spans="3:6" s="80" customFormat="1">
      <c r="C195" s="97"/>
      <c r="D195" s="46"/>
      <c r="E195" s="46"/>
      <c r="F195" s="46"/>
    </row>
    <row r="196" spans="3:6" s="80" customFormat="1">
      <c r="C196" s="97"/>
      <c r="D196" s="46"/>
      <c r="E196" s="46"/>
      <c r="F196" s="46"/>
    </row>
    <row r="197" spans="3:6" s="80" customFormat="1">
      <c r="C197" s="97"/>
      <c r="D197" s="46"/>
      <c r="E197" s="46"/>
      <c r="F197" s="46"/>
    </row>
    <row r="198" spans="3:6" s="80" customFormat="1">
      <c r="C198" s="97"/>
      <c r="D198" s="46"/>
      <c r="E198" s="46"/>
      <c r="F198" s="46"/>
    </row>
    <row r="199" spans="3:6" s="80" customFormat="1">
      <c r="C199" s="97"/>
      <c r="D199" s="46"/>
      <c r="E199" s="46"/>
      <c r="F199" s="46"/>
    </row>
    <row r="200" spans="3:6" s="80" customFormat="1">
      <c r="C200" s="97"/>
      <c r="D200" s="46"/>
      <c r="E200" s="46"/>
      <c r="F200" s="46"/>
    </row>
    <row r="201" spans="3:6" s="80" customFormat="1">
      <c r="C201" s="97"/>
      <c r="D201" s="46"/>
      <c r="E201" s="46"/>
      <c r="F201" s="46"/>
    </row>
    <row r="202" spans="3:6" s="80" customFormat="1">
      <c r="C202" s="97"/>
      <c r="D202" s="46"/>
      <c r="E202" s="46"/>
      <c r="F202" s="46"/>
    </row>
    <row r="203" spans="3:6" s="80" customFormat="1">
      <c r="C203" s="97"/>
      <c r="D203" s="46"/>
      <c r="E203" s="46"/>
      <c r="F203" s="46"/>
    </row>
    <row r="204" spans="3:6" s="80" customFormat="1">
      <c r="C204" s="97"/>
      <c r="D204" s="46"/>
      <c r="E204" s="46"/>
      <c r="F204" s="46"/>
    </row>
    <row r="205" spans="3:6" s="80" customFormat="1">
      <c r="C205" s="97"/>
      <c r="D205" s="46"/>
      <c r="E205" s="46"/>
      <c r="F205" s="46"/>
    </row>
    <row r="206" spans="3:6" s="80" customFormat="1">
      <c r="C206" s="97"/>
      <c r="D206" s="46"/>
      <c r="E206" s="46"/>
      <c r="F206" s="46"/>
    </row>
    <row r="207" spans="3:6" s="80" customFormat="1">
      <c r="C207" s="97"/>
      <c r="D207" s="46"/>
      <c r="E207" s="46"/>
      <c r="F207" s="46"/>
    </row>
    <row r="208" spans="3:6" s="80" customFormat="1">
      <c r="C208" s="97"/>
      <c r="D208" s="46"/>
      <c r="E208" s="46"/>
      <c r="F208" s="46"/>
    </row>
    <row r="209" spans="3:6" s="80" customFormat="1">
      <c r="C209" s="97"/>
      <c r="D209" s="46"/>
      <c r="E209" s="46"/>
      <c r="F209" s="46"/>
    </row>
    <row r="210" spans="3:6" s="80" customFormat="1">
      <c r="C210" s="97"/>
      <c r="D210" s="46"/>
      <c r="E210" s="46"/>
      <c r="F210" s="46"/>
    </row>
    <row r="211" spans="3:6" s="80" customFormat="1">
      <c r="C211" s="97"/>
      <c r="D211" s="46"/>
      <c r="E211" s="46"/>
      <c r="F211" s="46"/>
    </row>
    <row r="212" spans="3:6" s="80" customFormat="1">
      <c r="C212" s="97"/>
      <c r="D212" s="46"/>
      <c r="E212" s="46"/>
      <c r="F212" s="46"/>
    </row>
    <row r="213" spans="3:6" s="80" customFormat="1">
      <c r="C213" s="97"/>
      <c r="D213" s="46"/>
      <c r="E213" s="46"/>
      <c r="F213" s="46"/>
    </row>
    <row r="214" spans="3:6" s="80" customFormat="1">
      <c r="C214" s="97"/>
      <c r="D214" s="46"/>
      <c r="E214" s="46"/>
      <c r="F214" s="46"/>
    </row>
    <row r="215" spans="3:6" s="80" customFormat="1">
      <c r="C215" s="97"/>
      <c r="D215" s="46"/>
      <c r="E215" s="46"/>
      <c r="F215" s="46"/>
    </row>
    <row r="216" spans="3:6" s="80" customFormat="1">
      <c r="C216" s="97"/>
      <c r="D216" s="46"/>
      <c r="E216" s="46"/>
      <c r="F216" s="46"/>
    </row>
    <row r="217" spans="3:6" s="80" customFormat="1">
      <c r="C217" s="97"/>
      <c r="D217" s="46"/>
      <c r="E217" s="46"/>
      <c r="F217" s="46"/>
    </row>
    <row r="218" spans="3:6" s="80" customFormat="1">
      <c r="C218" s="97"/>
      <c r="D218" s="46"/>
      <c r="E218" s="46"/>
      <c r="F218" s="46"/>
    </row>
    <row r="219" spans="3:6" s="80" customFormat="1">
      <c r="C219" s="97"/>
      <c r="D219" s="46"/>
      <c r="E219" s="46"/>
      <c r="F219" s="46"/>
    </row>
    <row r="220" spans="3:6" s="80" customFormat="1">
      <c r="C220" s="97"/>
      <c r="D220" s="46"/>
      <c r="E220" s="46"/>
      <c r="F220" s="46"/>
    </row>
    <row r="221" spans="3:6" s="80" customFormat="1">
      <c r="C221" s="97"/>
      <c r="D221" s="46"/>
      <c r="E221" s="46"/>
      <c r="F221" s="46"/>
    </row>
    <row r="222" spans="3:6" s="80" customFormat="1">
      <c r="C222" s="97"/>
      <c r="D222" s="46"/>
      <c r="E222" s="46"/>
      <c r="F222" s="46"/>
    </row>
    <row r="223" spans="3:6" s="80" customFormat="1">
      <c r="C223" s="97"/>
      <c r="D223" s="46"/>
      <c r="E223" s="46"/>
      <c r="F223" s="46"/>
    </row>
    <row r="224" spans="3:6" s="80" customFormat="1">
      <c r="C224" s="97"/>
      <c r="D224" s="46"/>
      <c r="E224" s="46"/>
      <c r="F224" s="46"/>
    </row>
    <row r="225" spans="3:6" s="80" customFormat="1">
      <c r="C225" s="97"/>
      <c r="D225" s="46"/>
      <c r="E225" s="46"/>
      <c r="F225" s="46"/>
    </row>
    <row r="226" spans="3:6" s="80" customFormat="1">
      <c r="C226" s="97"/>
      <c r="D226" s="46"/>
      <c r="E226" s="46"/>
      <c r="F226" s="46"/>
    </row>
    <row r="227" spans="3:6" s="80" customFormat="1">
      <c r="C227" s="97"/>
      <c r="D227" s="46"/>
      <c r="E227" s="46"/>
      <c r="F227" s="46"/>
    </row>
    <row r="228" spans="3:6" s="80" customFormat="1">
      <c r="C228" s="97"/>
      <c r="D228" s="46"/>
      <c r="E228" s="46"/>
      <c r="F228" s="46"/>
    </row>
    <row r="229" spans="3:6" s="80" customFormat="1">
      <c r="C229" s="97"/>
      <c r="D229" s="46"/>
      <c r="E229" s="46"/>
      <c r="F229" s="46"/>
    </row>
    <row r="230" spans="3:6" s="80" customFormat="1">
      <c r="C230" s="97"/>
      <c r="D230" s="46"/>
      <c r="E230" s="46"/>
      <c r="F230" s="46"/>
    </row>
    <row r="231" spans="3:6" s="80" customFormat="1">
      <c r="C231" s="97"/>
      <c r="D231" s="46"/>
      <c r="E231" s="46"/>
      <c r="F231" s="46"/>
    </row>
    <row r="232" spans="3:6" s="80" customFormat="1">
      <c r="C232" s="97"/>
      <c r="D232" s="46"/>
      <c r="E232" s="46"/>
      <c r="F232" s="46"/>
    </row>
    <row r="233" spans="3:6" s="80" customFormat="1">
      <c r="C233" s="97"/>
      <c r="D233" s="46"/>
      <c r="E233" s="46"/>
      <c r="F233" s="46"/>
    </row>
    <row r="234" spans="3:6" s="80" customFormat="1">
      <c r="C234" s="97"/>
      <c r="D234" s="46"/>
      <c r="E234" s="46"/>
      <c r="F234" s="46"/>
    </row>
    <row r="235" spans="3:6" s="80" customFormat="1">
      <c r="C235" s="97"/>
      <c r="D235" s="46"/>
      <c r="E235" s="46"/>
      <c r="F235" s="46"/>
    </row>
    <row r="236" spans="3:6" s="80" customFormat="1">
      <c r="C236" s="97"/>
      <c r="D236" s="46"/>
      <c r="E236" s="46"/>
      <c r="F236" s="46"/>
    </row>
    <row r="237" spans="3:6" s="80" customFormat="1">
      <c r="C237" s="97"/>
      <c r="D237" s="46"/>
      <c r="E237" s="46"/>
      <c r="F237" s="46"/>
    </row>
    <row r="238" spans="3:6" s="80" customFormat="1">
      <c r="C238" s="97"/>
      <c r="D238" s="46"/>
      <c r="E238" s="46"/>
      <c r="F238" s="46"/>
    </row>
    <row r="239" spans="3:6" s="80" customFormat="1">
      <c r="C239" s="97"/>
      <c r="D239" s="46"/>
      <c r="E239" s="46"/>
      <c r="F239" s="46"/>
    </row>
    <row r="240" spans="3:6" s="80" customFormat="1">
      <c r="C240" s="97"/>
      <c r="D240" s="46"/>
      <c r="E240" s="46"/>
      <c r="F240" s="46"/>
    </row>
    <row r="241" spans="3:6" s="80" customFormat="1">
      <c r="C241" s="97"/>
      <c r="D241" s="46"/>
      <c r="E241" s="46"/>
      <c r="F241" s="46"/>
    </row>
    <row r="242" spans="3:6" s="80" customFormat="1">
      <c r="C242" s="97"/>
      <c r="D242" s="46"/>
      <c r="E242" s="46"/>
      <c r="F242" s="46"/>
    </row>
    <row r="243" spans="3:6" s="80" customFormat="1">
      <c r="C243" s="97"/>
      <c r="D243" s="46"/>
      <c r="E243" s="46"/>
      <c r="F243" s="46"/>
    </row>
    <row r="244" spans="3:6" s="80" customFormat="1">
      <c r="C244" s="97"/>
      <c r="D244" s="46"/>
      <c r="E244" s="46"/>
      <c r="F244" s="46"/>
    </row>
    <row r="245" spans="3:6" s="80" customFormat="1">
      <c r="C245" s="97"/>
      <c r="D245" s="46"/>
      <c r="E245" s="46"/>
      <c r="F245" s="46"/>
    </row>
    <row r="246" spans="3:6" s="80" customFormat="1">
      <c r="C246" s="97"/>
      <c r="D246" s="46"/>
      <c r="E246" s="46"/>
      <c r="F246" s="46"/>
    </row>
    <row r="247" spans="3:6" s="80" customFormat="1">
      <c r="C247" s="97"/>
      <c r="D247" s="46"/>
      <c r="E247" s="46"/>
      <c r="F247" s="46"/>
    </row>
    <row r="248" spans="3:6" s="80" customFormat="1">
      <c r="C248" s="97"/>
      <c r="D248" s="46"/>
      <c r="E248" s="46"/>
      <c r="F248" s="46"/>
    </row>
    <row r="249" spans="3:6" s="80" customFormat="1">
      <c r="C249" s="97"/>
      <c r="D249" s="46"/>
      <c r="E249" s="46"/>
      <c r="F249" s="46"/>
    </row>
    <row r="250" spans="3:6" s="80" customFormat="1">
      <c r="C250" s="97"/>
      <c r="D250" s="46"/>
      <c r="E250" s="46"/>
      <c r="F250" s="46"/>
    </row>
    <row r="251" spans="3:6" s="80" customFormat="1">
      <c r="C251" s="97"/>
      <c r="D251" s="46"/>
      <c r="E251" s="46"/>
      <c r="F251" s="46"/>
    </row>
    <row r="252" spans="3:6" s="80" customFormat="1">
      <c r="C252" s="97"/>
      <c r="D252" s="46"/>
      <c r="E252" s="46"/>
      <c r="F252" s="46"/>
    </row>
    <row r="253" spans="3:6" s="80" customFormat="1">
      <c r="C253" s="97"/>
      <c r="D253" s="46"/>
      <c r="E253" s="46"/>
      <c r="F253" s="46"/>
    </row>
    <row r="254" spans="3:6" s="80" customFormat="1">
      <c r="C254" s="97"/>
      <c r="D254" s="46"/>
      <c r="E254" s="46"/>
      <c r="F254" s="46"/>
    </row>
    <row r="255" spans="3:6" s="80" customFormat="1">
      <c r="C255" s="97"/>
      <c r="D255" s="46"/>
      <c r="E255" s="46"/>
      <c r="F255" s="46"/>
    </row>
    <row r="256" spans="3:6" s="80" customFormat="1">
      <c r="C256" s="97"/>
      <c r="D256" s="46"/>
      <c r="E256" s="46"/>
      <c r="F256" s="46"/>
    </row>
    <row r="257" spans="3:6" s="80" customFormat="1">
      <c r="C257" s="97"/>
      <c r="D257" s="46"/>
      <c r="E257" s="46"/>
      <c r="F257" s="46"/>
    </row>
    <row r="258" spans="3:6" s="80" customFormat="1">
      <c r="C258" s="97"/>
      <c r="D258" s="46"/>
      <c r="E258" s="46"/>
      <c r="F258" s="46"/>
    </row>
    <row r="259" spans="3:6" s="80" customFormat="1">
      <c r="C259" s="97"/>
      <c r="D259" s="46"/>
      <c r="E259" s="46"/>
      <c r="F259" s="46"/>
    </row>
    <row r="260" spans="3:6" s="80" customFormat="1">
      <c r="C260" s="97"/>
      <c r="D260" s="46"/>
      <c r="E260" s="46"/>
      <c r="F260" s="46"/>
    </row>
    <row r="261" spans="3:6" s="80" customFormat="1">
      <c r="C261" s="97"/>
      <c r="D261" s="46"/>
      <c r="E261" s="46"/>
      <c r="F261" s="46"/>
    </row>
    <row r="262" spans="3:6" s="80" customFormat="1">
      <c r="C262" s="97"/>
      <c r="D262" s="46"/>
      <c r="E262" s="46"/>
      <c r="F262" s="46"/>
    </row>
    <row r="263" spans="3:6" s="80" customFormat="1">
      <c r="C263" s="97"/>
      <c r="D263" s="46"/>
      <c r="E263" s="46"/>
      <c r="F263" s="46"/>
    </row>
    <row r="264" spans="3:6" s="80" customFormat="1">
      <c r="C264" s="97"/>
      <c r="D264" s="46"/>
      <c r="E264" s="46"/>
      <c r="F264" s="46"/>
    </row>
    <row r="265" spans="3:6" s="80" customFormat="1">
      <c r="C265" s="97"/>
      <c r="D265" s="46"/>
      <c r="E265" s="46"/>
      <c r="F265" s="46"/>
    </row>
    <row r="266" spans="3:6" s="80" customFormat="1">
      <c r="C266" s="97"/>
      <c r="D266" s="46"/>
      <c r="E266" s="46"/>
      <c r="F266" s="46"/>
    </row>
    <row r="267" spans="3:6" s="80" customFormat="1">
      <c r="C267" s="97"/>
      <c r="D267" s="46"/>
      <c r="E267" s="46"/>
      <c r="F267" s="46"/>
    </row>
    <row r="268" spans="3:6" s="80" customFormat="1">
      <c r="C268" s="97"/>
      <c r="D268" s="46"/>
      <c r="E268" s="46"/>
      <c r="F268" s="46"/>
    </row>
    <row r="269" spans="3:6" s="80" customFormat="1">
      <c r="C269" s="97"/>
      <c r="D269" s="46"/>
      <c r="E269" s="46"/>
      <c r="F269" s="46"/>
    </row>
    <row r="270" spans="3:6" s="80" customFormat="1">
      <c r="C270" s="97"/>
      <c r="D270" s="46"/>
      <c r="E270" s="46"/>
      <c r="F270" s="46"/>
    </row>
    <row r="271" spans="3:6" s="80" customFormat="1">
      <c r="C271" s="97"/>
      <c r="D271" s="46"/>
      <c r="E271" s="46"/>
      <c r="F271" s="46"/>
    </row>
    <row r="272" spans="3:6" s="80" customFormat="1">
      <c r="C272" s="97"/>
      <c r="D272" s="46"/>
      <c r="E272" s="46"/>
      <c r="F272" s="46"/>
    </row>
    <row r="273" spans="3:6" s="80" customFormat="1">
      <c r="C273" s="97"/>
      <c r="D273" s="46"/>
      <c r="E273" s="46"/>
      <c r="F273" s="46"/>
    </row>
    <row r="274" spans="3:6" s="80" customFormat="1">
      <c r="C274" s="97"/>
      <c r="D274" s="46"/>
      <c r="E274" s="46"/>
      <c r="F274" s="46"/>
    </row>
    <row r="275" spans="3:6" s="80" customFormat="1">
      <c r="C275" s="97"/>
      <c r="D275" s="46"/>
      <c r="E275" s="46"/>
      <c r="F275" s="46"/>
    </row>
    <row r="276" spans="3:6" s="80" customFormat="1">
      <c r="C276" s="97"/>
      <c r="D276" s="46"/>
      <c r="E276" s="46"/>
      <c r="F276" s="46"/>
    </row>
    <row r="277" spans="3:6" s="80" customFormat="1">
      <c r="C277" s="97"/>
      <c r="D277" s="46"/>
      <c r="E277" s="46"/>
      <c r="F277" s="46"/>
    </row>
    <row r="278" spans="3:6" s="80" customFormat="1">
      <c r="C278" s="97"/>
      <c r="D278" s="46"/>
      <c r="E278" s="46"/>
      <c r="F278" s="46"/>
    </row>
    <row r="279" spans="3:6" s="80" customFormat="1">
      <c r="C279" s="97"/>
      <c r="D279" s="46"/>
      <c r="E279" s="46"/>
      <c r="F279" s="46"/>
    </row>
    <row r="280" spans="3:6" s="80" customFormat="1">
      <c r="C280" s="97"/>
      <c r="D280" s="46"/>
      <c r="E280" s="46"/>
      <c r="F280" s="46"/>
    </row>
    <row r="281" spans="3:6" s="80" customFormat="1">
      <c r="C281" s="97"/>
      <c r="D281" s="46"/>
      <c r="E281" s="46"/>
      <c r="F281" s="46"/>
    </row>
    <row r="282" spans="3:6" s="80" customFormat="1">
      <c r="C282" s="97"/>
      <c r="D282" s="46"/>
      <c r="E282" s="46"/>
      <c r="F282" s="46"/>
    </row>
    <row r="283" spans="3:6" s="80" customFormat="1">
      <c r="C283" s="97"/>
      <c r="D283" s="46"/>
      <c r="E283" s="46"/>
      <c r="F283" s="46"/>
    </row>
    <row r="284" spans="3:6" s="80" customFormat="1">
      <c r="C284" s="97"/>
      <c r="D284" s="46"/>
      <c r="E284" s="46"/>
      <c r="F284" s="46"/>
    </row>
    <row r="285" spans="3:6" s="80" customFormat="1">
      <c r="C285" s="97"/>
      <c r="D285" s="46"/>
      <c r="E285" s="46"/>
      <c r="F285" s="46"/>
    </row>
    <row r="286" spans="3:6" s="80" customFormat="1">
      <c r="C286" s="97"/>
      <c r="D286" s="46"/>
      <c r="E286" s="46"/>
      <c r="F286" s="46"/>
    </row>
    <row r="287" spans="3:6" s="80" customFormat="1">
      <c r="C287" s="97"/>
      <c r="D287" s="46"/>
      <c r="E287" s="46"/>
      <c r="F287" s="46"/>
    </row>
    <row r="288" spans="3:6" s="80" customFormat="1">
      <c r="C288" s="97"/>
      <c r="D288" s="46"/>
      <c r="E288" s="46"/>
      <c r="F288" s="46"/>
    </row>
    <row r="289" spans="3:6" s="80" customFormat="1">
      <c r="C289" s="97"/>
      <c r="D289" s="46"/>
      <c r="E289" s="46"/>
      <c r="F289" s="46"/>
    </row>
    <row r="290" spans="3:6" s="80" customFormat="1">
      <c r="C290" s="97"/>
      <c r="D290" s="46"/>
      <c r="E290" s="46"/>
      <c r="F290" s="46"/>
    </row>
    <row r="291" spans="3:6" s="80" customFormat="1">
      <c r="C291" s="97"/>
      <c r="D291" s="46"/>
      <c r="E291" s="46"/>
      <c r="F291" s="46"/>
    </row>
    <row r="292" spans="3:6" s="80" customFormat="1">
      <c r="C292" s="97"/>
      <c r="D292" s="46"/>
      <c r="E292" s="46"/>
      <c r="F292" s="46"/>
    </row>
    <row r="293" spans="3:6" s="80" customFormat="1">
      <c r="C293" s="97"/>
      <c r="D293" s="46"/>
      <c r="E293" s="46"/>
      <c r="F293" s="46"/>
    </row>
    <row r="294" spans="3:6" s="80" customFormat="1">
      <c r="C294" s="97"/>
      <c r="D294" s="46"/>
      <c r="E294" s="46"/>
      <c r="F294" s="46"/>
    </row>
    <row r="295" spans="3:6" s="80" customFormat="1">
      <c r="C295" s="97"/>
      <c r="D295" s="46"/>
      <c r="E295" s="46"/>
      <c r="F295" s="46"/>
    </row>
    <row r="296" spans="3:6" s="80" customFormat="1">
      <c r="C296" s="97"/>
      <c r="D296" s="46"/>
      <c r="E296" s="46"/>
      <c r="F296" s="46"/>
    </row>
    <row r="297" spans="3:6" s="80" customFormat="1">
      <c r="C297" s="97"/>
      <c r="D297" s="46"/>
      <c r="E297" s="46"/>
      <c r="F297" s="46"/>
    </row>
    <row r="298" spans="3:6" s="80" customFormat="1">
      <c r="C298" s="97"/>
      <c r="D298" s="46"/>
      <c r="E298" s="46"/>
      <c r="F298" s="46"/>
    </row>
    <row r="299" spans="3:6" s="80" customFormat="1">
      <c r="C299" s="97"/>
      <c r="D299" s="46"/>
      <c r="E299" s="46"/>
      <c r="F299" s="46"/>
    </row>
    <row r="300" spans="3:6" s="80" customFormat="1">
      <c r="C300" s="97"/>
      <c r="D300" s="46"/>
      <c r="E300" s="46"/>
      <c r="F300" s="46"/>
    </row>
    <row r="301" spans="3:6" s="80" customFormat="1">
      <c r="C301" s="97"/>
      <c r="D301" s="46"/>
      <c r="E301" s="46"/>
      <c r="F301" s="46"/>
    </row>
    <row r="302" spans="3:6" s="80" customFormat="1">
      <c r="C302" s="97"/>
      <c r="D302" s="46"/>
      <c r="E302" s="46"/>
      <c r="F302" s="46"/>
    </row>
    <row r="303" spans="3:6" s="80" customFormat="1">
      <c r="C303" s="97"/>
      <c r="D303" s="46"/>
      <c r="E303" s="46"/>
      <c r="F303" s="46"/>
    </row>
    <row r="304" spans="3:6" s="80" customFormat="1">
      <c r="C304" s="97"/>
      <c r="D304" s="46"/>
      <c r="E304" s="46"/>
      <c r="F304" s="46"/>
    </row>
    <row r="305" spans="3:6" s="80" customFormat="1">
      <c r="C305" s="97"/>
      <c r="D305" s="46"/>
      <c r="E305" s="46"/>
      <c r="F305" s="46"/>
    </row>
    <row r="306" spans="3:6" s="80" customFormat="1">
      <c r="C306" s="97"/>
      <c r="D306" s="46"/>
      <c r="E306" s="46"/>
      <c r="F306" s="46"/>
    </row>
    <row r="307" spans="3:6" s="80" customFormat="1">
      <c r="C307" s="97"/>
      <c r="D307" s="46"/>
      <c r="E307" s="46"/>
      <c r="F307" s="46"/>
    </row>
    <row r="308" spans="3:6" s="80" customFormat="1">
      <c r="C308" s="97"/>
      <c r="D308" s="46"/>
      <c r="E308" s="46"/>
      <c r="F308" s="46"/>
    </row>
    <row r="309" spans="3:6" s="80" customFormat="1">
      <c r="C309" s="97"/>
      <c r="D309" s="46"/>
      <c r="E309" s="46"/>
      <c r="F309" s="46"/>
    </row>
    <row r="310" spans="3:6" s="80" customFormat="1">
      <c r="C310" s="97"/>
      <c r="D310" s="46"/>
      <c r="E310" s="46"/>
      <c r="F310" s="46"/>
    </row>
    <row r="311" spans="3:6" s="80" customFormat="1">
      <c r="C311" s="97"/>
      <c r="D311" s="46"/>
      <c r="E311" s="46"/>
      <c r="F311" s="46"/>
    </row>
    <row r="312" spans="3:6" s="80" customFormat="1">
      <c r="C312" s="97"/>
      <c r="D312" s="46"/>
      <c r="E312" s="46"/>
      <c r="F312" s="46"/>
    </row>
    <row r="313" spans="3:6" s="80" customFormat="1">
      <c r="C313" s="97"/>
      <c r="D313" s="46"/>
      <c r="E313" s="46"/>
      <c r="F313" s="46"/>
    </row>
    <row r="314" spans="3:6" s="80" customFormat="1">
      <c r="C314" s="97"/>
      <c r="D314" s="46"/>
      <c r="E314" s="46"/>
      <c r="F314" s="46"/>
    </row>
    <row r="315" spans="3:6" s="80" customFormat="1">
      <c r="C315" s="97"/>
      <c r="D315" s="46"/>
      <c r="E315" s="46"/>
      <c r="F315" s="46"/>
    </row>
    <row r="316" spans="3:6" s="80" customFormat="1">
      <c r="C316" s="97"/>
      <c r="D316" s="46"/>
      <c r="E316" s="46"/>
      <c r="F316" s="46"/>
    </row>
    <row r="317" spans="3:6" s="80" customFormat="1">
      <c r="C317" s="97"/>
      <c r="D317" s="46"/>
      <c r="E317" s="46"/>
      <c r="F317" s="46"/>
    </row>
    <row r="318" spans="3:6" s="80" customFormat="1">
      <c r="C318" s="97"/>
      <c r="D318" s="46"/>
      <c r="E318" s="46"/>
      <c r="F318" s="46"/>
    </row>
    <row r="319" spans="3:6" s="80" customFormat="1">
      <c r="C319" s="97"/>
      <c r="D319" s="46"/>
      <c r="E319" s="46"/>
      <c r="F319" s="46"/>
    </row>
    <row r="320" spans="3:6" s="80" customFormat="1">
      <c r="C320" s="97"/>
      <c r="D320" s="46"/>
      <c r="E320" s="46"/>
      <c r="F320" s="46"/>
    </row>
    <row r="321" spans="3:6" s="80" customFormat="1">
      <c r="C321" s="97"/>
      <c r="D321" s="46"/>
      <c r="E321" s="46"/>
      <c r="F321" s="46"/>
    </row>
    <row r="322" spans="3:6" s="80" customFormat="1">
      <c r="C322" s="97"/>
      <c r="D322" s="46"/>
      <c r="E322" s="46"/>
      <c r="F322" s="46"/>
    </row>
    <row r="323" spans="3:6" s="80" customFormat="1">
      <c r="C323" s="97"/>
      <c r="D323" s="46"/>
      <c r="E323" s="46"/>
      <c r="F323" s="46"/>
    </row>
    <row r="324" spans="3:6" s="80" customFormat="1">
      <c r="C324" s="97"/>
      <c r="D324" s="46"/>
      <c r="E324" s="46"/>
      <c r="F324" s="46"/>
    </row>
    <row r="325" spans="3:6" s="80" customFormat="1">
      <c r="C325" s="97"/>
      <c r="D325" s="46"/>
      <c r="E325" s="46"/>
      <c r="F325" s="46"/>
    </row>
    <row r="326" spans="3:6" s="80" customFormat="1">
      <c r="C326" s="97"/>
      <c r="D326" s="46"/>
      <c r="E326" s="46"/>
      <c r="F326" s="46"/>
    </row>
    <row r="327" spans="3:6" s="80" customFormat="1">
      <c r="C327" s="97"/>
      <c r="D327" s="46"/>
      <c r="E327" s="46"/>
      <c r="F327" s="46"/>
    </row>
    <row r="328" spans="3:6" s="80" customFormat="1">
      <c r="C328" s="97"/>
      <c r="D328" s="46"/>
      <c r="E328" s="46"/>
      <c r="F328" s="46"/>
    </row>
    <row r="329" spans="3:6" s="80" customFormat="1">
      <c r="C329" s="97"/>
      <c r="D329" s="46"/>
      <c r="E329" s="46"/>
      <c r="F329" s="46"/>
    </row>
    <row r="330" spans="3:6" s="80" customFormat="1">
      <c r="C330" s="97"/>
      <c r="D330" s="46"/>
      <c r="E330" s="46"/>
      <c r="F330" s="46"/>
    </row>
    <row r="331" spans="3:6" s="80" customFormat="1">
      <c r="C331" s="97"/>
      <c r="D331" s="46"/>
      <c r="E331" s="46"/>
      <c r="F331" s="46"/>
    </row>
    <row r="332" spans="3:6" s="80" customFormat="1">
      <c r="C332" s="97"/>
      <c r="D332" s="46"/>
      <c r="E332" s="46"/>
      <c r="F332" s="46"/>
    </row>
    <row r="333" spans="3:6" s="80" customFormat="1">
      <c r="C333" s="97"/>
      <c r="D333" s="46"/>
      <c r="E333" s="46"/>
      <c r="F333" s="46"/>
    </row>
    <row r="334" spans="3:6" s="80" customFormat="1">
      <c r="C334" s="97"/>
      <c r="D334" s="46"/>
      <c r="E334" s="46"/>
      <c r="F334" s="46"/>
    </row>
    <row r="335" spans="3:6" s="80" customFormat="1">
      <c r="C335" s="97"/>
      <c r="D335" s="46"/>
      <c r="E335" s="46"/>
      <c r="F335" s="46"/>
    </row>
    <row r="336" spans="3:6" s="80" customFormat="1">
      <c r="C336" s="97"/>
      <c r="D336" s="46"/>
      <c r="E336" s="46"/>
      <c r="F336" s="46"/>
    </row>
    <row r="337" spans="3:6" s="80" customFormat="1">
      <c r="C337" s="97"/>
      <c r="D337" s="46"/>
      <c r="E337" s="46"/>
      <c r="F337" s="46"/>
    </row>
    <row r="338" spans="3:6" s="80" customFormat="1">
      <c r="C338" s="97"/>
      <c r="D338" s="46"/>
      <c r="E338" s="46"/>
      <c r="F338" s="46"/>
    </row>
    <row r="339" spans="3:6" s="80" customFormat="1">
      <c r="C339" s="97"/>
      <c r="D339" s="46"/>
      <c r="E339" s="46"/>
      <c r="F339" s="46"/>
    </row>
    <row r="340" spans="3:6" s="80" customFormat="1">
      <c r="C340" s="97"/>
      <c r="D340" s="46"/>
      <c r="E340" s="46"/>
      <c r="F340" s="46"/>
    </row>
    <row r="341" spans="3:6" s="80" customFormat="1">
      <c r="C341" s="97"/>
      <c r="D341" s="46"/>
      <c r="E341" s="46"/>
      <c r="F341" s="46"/>
    </row>
    <row r="342" spans="3:6" s="80" customFormat="1">
      <c r="C342" s="97"/>
      <c r="D342" s="46"/>
      <c r="E342" s="46"/>
      <c r="F342" s="46"/>
    </row>
    <row r="343" spans="3:6" s="80" customFormat="1">
      <c r="C343" s="97"/>
      <c r="D343" s="46"/>
      <c r="E343" s="46"/>
      <c r="F343" s="46"/>
    </row>
    <row r="344" spans="3:6" s="80" customFormat="1">
      <c r="C344" s="97"/>
      <c r="D344" s="46"/>
      <c r="E344" s="46"/>
      <c r="F344" s="46"/>
    </row>
    <row r="345" spans="3:6" s="80" customFormat="1">
      <c r="C345" s="97"/>
      <c r="D345" s="46"/>
      <c r="E345" s="46"/>
      <c r="F345" s="46"/>
    </row>
    <row r="346" spans="3:6" s="80" customFormat="1">
      <c r="C346" s="97"/>
      <c r="D346" s="46"/>
      <c r="E346" s="46"/>
      <c r="F346" s="46"/>
    </row>
    <row r="347" spans="3:6" s="80" customFormat="1">
      <c r="C347" s="97"/>
      <c r="D347" s="46"/>
      <c r="E347" s="46"/>
      <c r="F347" s="46"/>
    </row>
    <row r="348" spans="3:6" s="80" customFormat="1">
      <c r="C348" s="97"/>
      <c r="D348" s="46"/>
      <c r="E348" s="46"/>
      <c r="F348" s="46"/>
    </row>
    <row r="349" spans="3:6" s="80" customFormat="1">
      <c r="C349" s="97"/>
      <c r="D349" s="46"/>
      <c r="E349" s="46"/>
      <c r="F349" s="46"/>
    </row>
    <row r="350" spans="3:6" s="80" customFormat="1">
      <c r="C350" s="97"/>
      <c r="D350" s="46"/>
      <c r="E350" s="46"/>
      <c r="F350" s="46"/>
    </row>
    <row r="351" spans="3:6" s="80" customFormat="1">
      <c r="C351" s="97"/>
      <c r="D351" s="46"/>
      <c r="E351" s="46"/>
      <c r="F351" s="46"/>
    </row>
    <row r="352" spans="3:6" s="80" customFormat="1">
      <c r="C352" s="97"/>
      <c r="D352" s="46"/>
      <c r="E352" s="46"/>
      <c r="F352" s="46"/>
    </row>
    <row r="353" spans="3:6" s="80" customFormat="1">
      <c r="C353" s="97"/>
      <c r="D353" s="46"/>
      <c r="E353" s="46"/>
      <c r="F353" s="46"/>
    </row>
    <row r="354" spans="3:6" s="80" customFormat="1">
      <c r="C354" s="97"/>
      <c r="D354" s="46"/>
      <c r="E354" s="46"/>
      <c r="F354" s="46"/>
    </row>
    <row r="355" spans="3:6" s="80" customFormat="1">
      <c r="C355" s="97"/>
      <c r="D355" s="46"/>
      <c r="E355" s="46"/>
      <c r="F355" s="46"/>
    </row>
    <row r="356" spans="3:6" s="80" customFormat="1">
      <c r="C356" s="97"/>
      <c r="D356" s="46"/>
      <c r="E356" s="46"/>
      <c r="F356" s="46"/>
    </row>
    <row r="357" spans="3:6" s="80" customFormat="1">
      <c r="C357" s="97"/>
      <c r="D357" s="46"/>
      <c r="E357" s="46"/>
      <c r="F357" s="46"/>
    </row>
    <row r="358" spans="3:6" s="80" customFormat="1">
      <c r="C358" s="97"/>
      <c r="D358" s="46"/>
      <c r="E358" s="46"/>
      <c r="F358" s="46"/>
    </row>
    <row r="359" spans="3:6" s="80" customFormat="1">
      <c r="C359" s="97"/>
      <c r="D359" s="46"/>
      <c r="E359" s="46"/>
      <c r="F359" s="46"/>
    </row>
    <row r="360" spans="3:6" s="80" customFormat="1">
      <c r="C360" s="97"/>
      <c r="D360" s="46"/>
      <c r="E360" s="46"/>
      <c r="F360" s="46"/>
    </row>
    <row r="361" spans="3:6" s="80" customFormat="1">
      <c r="C361" s="97"/>
      <c r="D361" s="46"/>
      <c r="E361" s="46"/>
      <c r="F361" s="46"/>
    </row>
    <row r="362" spans="3:6" s="80" customFormat="1">
      <c r="C362" s="97"/>
      <c r="D362" s="46"/>
      <c r="E362" s="46"/>
      <c r="F362" s="46"/>
    </row>
    <row r="363" spans="3:6" s="80" customFormat="1">
      <c r="C363" s="97"/>
      <c r="D363" s="46"/>
      <c r="E363" s="46"/>
      <c r="F363" s="46"/>
    </row>
    <row r="364" spans="3:6" s="80" customFormat="1">
      <c r="C364" s="97"/>
      <c r="D364" s="46"/>
      <c r="E364" s="46"/>
      <c r="F364" s="46"/>
    </row>
    <row r="365" spans="3:6" s="80" customFormat="1">
      <c r="C365" s="97"/>
      <c r="D365" s="46"/>
      <c r="E365" s="46"/>
      <c r="F365" s="46"/>
    </row>
    <row r="366" spans="3:6" s="80" customFormat="1">
      <c r="C366" s="97"/>
      <c r="D366" s="46"/>
      <c r="E366" s="46"/>
      <c r="F366" s="46"/>
    </row>
    <row r="367" spans="3:6" s="80" customFormat="1">
      <c r="C367" s="97"/>
      <c r="D367" s="46"/>
      <c r="E367" s="46"/>
      <c r="F367" s="46"/>
    </row>
    <row r="368" spans="3:6" s="80" customFormat="1">
      <c r="C368" s="97"/>
      <c r="D368" s="46"/>
      <c r="E368" s="46"/>
      <c r="F368" s="46"/>
    </row>
    <row r="369" spans="3:6" s="80" customFormat="1">
      <c r="C369" s="97"/>
      <c r="D369" s="46"/>
      <c r="E369" s="46"/>
      <c r="F369" s="46"/>
    </row>
    <row r="370" spans="3:6" s="80" customFormat="1">
      <c r="C370" s="97"/>
      <c r="D370" s="46"/>
      <c r="E370" s="46"/>
      <c r="F370" s="46"/>
    </row>
    <row r="371" spans="3:6" s="80" customFormat="1">
      <c r="C371" s="97"/>
      <c r="D371" s="46"/>
      <c r="E371" s="46"/>
      <c r="F371" s="46"/>
    </row>
    <row r="372" spans="3:6" s="80" customFormat="1">
      <c r="C372" s="97"/>
      <c r="D372" s="46"/>
      <c r="E372" s="46"/>
      <c r="F372" s="46"/>
    </row>
    <row r="373" spans="3:6" s="80" customFormat="1">
      <c r="C373" s="97"/>
      <c r="D373" s="46"/>
      <c r="E373" s="46"/>
      <c r="F373" s="46"/>
    </row>
    <row r="374" spans="3:6" s="80" customFormat="1">
      <c r="C374" s="97"/>
      <c r="D374" s="46"/>
      <c r="E374" s="46"/>
      <c r="F374" s="46"/>
    </row>
    <row r="375" spans="3:6" s="80" customFormat="1">
      <c r="C375" s="97"/>
      <c r="D375" s="46"/>
      <c r="E375" s="46"/>
      <c r="F375" s="46"/>
    </row>
    <row r="376" spans="3:6" s="80" customFormat="1">
      <c r="C376" s="97"/>
      <c r="D376" s="46"/>
      <c r="E376" s="46"/>
      <c r="F376" s="46"/>
    </row>
    <row r="377" spans="3:6" s="80" customFormat="1">
      <c r="C377" s="97"/>
      <c r="D377" s="46"/>
      <c r="E377" s="46"/>
      <c r="F377" s="46"/>
    </row>
    <row r="378" spans="3:6" s="80" customFormat="1">
      <c r="C378" s="97"/>
      <c r="D378" s="46"/>
      <c r="E378" s="46"/>
      <c r="F378" s="46"/>
    </row>
    <row r="379" spans="3:6" s="80" customFormat="1">
      <c r="C379" s="97"/>
      <c r="D379" s="46"/>
      <c r="E379" s="46"/>
      <c r="F379" s="46"/>
    </row>
    <row r="380" spans="3:6" s="80" customFormat="1">
      <c r="C380" s="97"/>
      <c r="D380" s="46"/>
      <c r="E380" s="46"/>
      <c r="F380" s="46"/>
    </row>
    <row r="381" spans="3:6" s="80" customFormat="1">
      <c r="C381" s="97"/>
      <c r="D381" s="46"/>
      <c r="E381" s="46"/>
      <c r="F381" s="46"/>
    </row>
    <row r="382" spans="3:6" s="80" customFormat="1">
      <c r="C382" s="97"/>
      <c r="D382" s="46"/>
      <c r="E382" s="46"/>
      <c r="F382" s="46"/>
    </row>
    <row r="383" spans="3:6" s="80" customFormat="1">
      <c r="C383" s="97"/>
      <c r="D383" s="46"/>
      <c r="E383" s="46"/>
      <c r="F383" s="46"/>
    </row>
    <row r="384" spans="3:6" s="80" customFormat="1">
      <c r="C384" s="97"/>
      <c r="D384" s="46"/>
      <c r="E384" s="46"/>
      <c r="F384" s="46"/>
    </row>
    <row r="385" spans="3:6" s="80" customFormat="1">
      <c r="C385" s="97"/>
      <c r="D385" s="46"/>
      <c r="E385" s="46"/>
      <c r="F385" s="46"/>
    </row>
    <row r="386" spans="3:6" s="80" customFormat="1">
      <c r="C386" s="97"/>
      <c r="D386" s="46"/>
      <c r="E386" s="46"/>
      <c r="F386" s="46"/>
    </row>
    <row r="387" spans="3:6" s="80" customFormat="1">
      <c r="C387" s="97"/>
      <c r="D387" s="46"/>
      <c r="E387" s="46"/>
      <c r="F387" s="46"/>
    </row>
    <row r="388" spans="3:6" s="80" customFormat="1">
      <c r="C388" s="97"/>
      <c r="D388" s="46"/>
      <c r="E388" s="46"/>
      <c r="F388" s="46"/>
    </row>
    <row r="389" spans="3:6" s="80" customFormat="1">
      <c r="C389" s="97"/>
      <c r="D389" s="46"/>
      <c r="E389" s="46"/>
      <c r="F389" s="46"/>
    </row>
    <row r="390" spans="3:6" s="80" customFormat="1">
      <c r="C390" s="97"/>
      <c r="D390" s="46"/>
      <c r="E390" s="46"/>
      <c r="F390" s="46"/>
    </row>
    <row r="391" spans="3:6" s="80" customFormat="1">
      <c r="C391" s="97"/>
      <c r="D391" s="46"/>
      <c r="E391" s="46"/>
      <c r="F391" s="46"/>
    </row>
    <row r="392" spans="3:6" s="80" customFormat="1">
      <c r="C392" s="97"/>
      <c r="D392" s="46"/>
      <c r="E392" s="46"/>
      <c r="F392" s="46"/>
    </row>
    <row r="393" spans="3:6" s="80" customFormat="1">
      <c r="C393" s="97"/>
      <c r="D393" s="46"/>
      <c r="E393" s="46"/>
      <c r="F393" s="46"/>
    </row>
    <row r="394" spans="3:6" s="80" customFormat="1">
      <c r="C394" s="97"/>
      <c r="D394" s="46"/>
      <c r="E394" s="46"/>
      <c r="F394" s="46"/>
    </row>
    <row r="395" spans="3:6" s="80" customFormat="1">
      <c r="C395" s="97"/>
      <c r="D395" s="46"/>
      <c r="E395" s="46"/>
      <c r="F395" s="46"/>
    </row>
    <row r="396" spans="3:6" s="80" customFormat="1">
      <c r="C396" s="97"/>
      <c r="D396" s="46"/>
      <c r="E396" s="46"/>
      <c r="F396" s="46"/>
    </row>
    <row r="397" spans="3:6" s="80" customFormat="1">
      <c r="C397" s="97"/>
      <c r="D397" s="46"/>
      <c r="E397" s="46"/>
      <c r="F397" s="46"/>
    </row>
    <row r="398" spans="3:6" s="80" customFormat="1">
      <c r="C398" s="97"/>
      <c r="D398" s="46"/>
      <c r="E398" s="46"/>
      <c r="F398" s="46"/>
    </row>
    <row r="399" spans="3:6" s="80" customFormat="1">
      <c r="C399" s="97"/>
      <c r="D399" s="46"/>
      <c r="E399" s="46"/>
      <c r="F399" s="46"/>
    </row>
    <row r="400" spans="3:6" s="80" customFormat="1">
      <c r="C400" s="97"/>
      <c r="D400" s="46"/>
      <c r="E400" s="46"/>
      <c r="F400" s="46"/>
    </row>
    <row r="401" spans="3:6" s="80" customFormat="1">
      <c r="C401" s="97"/>
      <c r="D401" s="46"/>
      <c r="E401" s="46"/>
      <c r="F401" s="46"/>
    </row>
    <row r="402" spans="3:6" s="80" customFormat="1">
      <c r="C402" s="97"/>
      <c r="D402" s="46"/>
      <c r="E402" s="46"/>
      <c r="F402" s="46"/>
    </row>
    <row r="403" spans="3:6" s="80" customFormat="1">
      <c r="C403" s="97"/>
      <c r="D403" s="46"/>
      <c r="E403" s="46"/>
      <c r="F403" s="46"/>
    </row>
    <row r="404" spans="3:6" s="80" customFormat="1">
      <c r="C404" s="97"/>
      <c r="D404" s="46"/>
      <c r="E404" s="46"/>
      <c r="F404" s="46"/>
    </row>
    <row r="405" spans="3:6" s="80" customFormat="1">
      <c r="C405" s="97"/>
      <c r="D405" s="46"/>
      <c r="E405" s="46"/>
      <c r="F405" s="46"/>
    </row>
    <row r="406" spans="3:6" s="80" customFormat="1">
      <c r="C406" s="97"/>
      <c r="D406" s="46"/>
      <c r="E406" s="46"/>
      <c r="F406" s="46"/>
    </row>
    <row r="407" spans="3:6" s="80" customFormat="1">
      <c r="C407" s="97"/>
      <c r="D407" s="46"/>
      <c r="E407" s="46"/>
      <c r="F407" s="46"/>
    </row>
    <row r="408" spans="3:6" s="80" customFormat="1">
      <c r="C408" s="97"/>
      <c r="D408" s="46"/>
      <c r="E408" s="46"/>
      <c r="F408" s="46"/>
    </row>
    <row r="409" spans="3:6" s="80" customFormat="1">
      <c r="C409" s="97"/>
      <c r="D409" s="46"/>
      <c r="E409" s="46"/>
      <c r="F409" s="46"/>
    </row>
    <row r="410" spans="3:6" s="80" customFormat="1">
      <c r="C410" s="97"/>
      <c r="D410" s="46"/>
      <c r="E410" s="46"/>
      <c r="F410" s="46"/>
    </row>
    <row r="411" spans="3:6" s="80" customFormat="1">
      <c r="C411" s="97"/>
      <c r="D411" s="46"/>
      <c r="E411" s="46"/>
      <c r="F411" s="46"/>
    </row>
    <row r="412" spans="3:6" s="80" customFormat="1">
      <c r="C412" s="97"/>
      <c r="D412" s="46"/>
      <c r="E412" s="46"/>
      <c r="F412" s="46"/>
    </row>
    <row r="413" spans="3:6" s="80" customFormat="1">
      <c r="C413" s="97"/>
      <c r="D413" s="46"/>
      <c r="E413" s="46"/>
      <c r="F413" s="46"/>
    </row>
    <row r="414" spans="3:6" s="80" customFormat="1">
      <c r="C414" s="97"/>
      <c r="D414" s="46"/>
      <c r="E414" s="46"/>
      <c r="F414" s="46"/>
    </row>
    <row r="415" spans="3:6" s="80" customFormat="1">
      <c r="C415" s="97"/>
      <c r="D415" s="46"/>
      <c r="E415" s="46"/>
      <c r="F415" s="46"/>
    </row>
    <row r="416" spans="3:6" s="80" customFormat="1">
      <c r="C416" s="97"/>
      <c r="D416" s="46"/>
      <c r="E416" s="46"/>
      <c r="F416" s="46"/>
    </row>
    <row r="417" spans="3:6" s="80" customFormat="1">
      <c r="C417" s="97"/>
      <c r="D417" s="46"/>
      <c r="E417" s="46"/>
      <c r="F417" s="46"/>
    </row>
    <row r="418" spans="3:6" s="80" customFormat="1">
      <c r="C418" s="97"/>
      <c r="D418" s="46"/>
      <c r="E418" s="46"/>
      <c r="F418" s="46"/>
    </row>
    <row r="419" spans="3:6" s="80" customFormat="1">
      <c r="C419" s="97"/>
      <c r="D419" s="46"/>
      <c r="E419" s="46"/>
      <c r="F419" s="46"/>
    </row>
    <row r="420" spans="3:6" s="80" customFormat="1">
      <c r="C420" s="97"/>
      <c r="D420" s="46"/>
      <c r="E420" s="46"/>
      <c r="F420" s="46"/>
    </row>
    <row r="421" spans="3:6" s="80" customFormat="1">
      <c r="C421" s="97"/>
      <c r="D421" s="46"/>
      <c r="E421" s="46"/>
      <c r="F421" s="46"/>
    </row>
    <row r="422" spans="3:6" s="80" customFormat="1">
      <c r="C422" s="97"/>
      <c r="D422" s="46"/>
      <c r="E422" s="46"/>
      <c r="F422" s="46"/>
    </row>
    <row r="423" spans="3:6" s="80" customFormat="1">
      <c r="C423" s="97"/>
      <c r="D423" s="46"/>
      <c r="E423" s="46"/>
      <c r="F423" s="46"/>
    </row>
    <row r="424" spans="3:6" s="80" customFormat="1">
      <c r="C424" s="97"/>
      <c r="D424" s="46"/>
      <c r="E424" s="46"/>
      <c r="F424" s="46"/>
    </row>
    <row r="425" spans="3:6" s="80" customFormat="1">
      <c r="C425" s="97"/>
      <c r="D425" s="46"/>
      <c r="E425" s="46"/>
      <c r="F425" s="46"/>
    </row>
    <row r="426" spans="3:6" s="80" customFormat="1">
      <c r="C426" s="97"/>
      <c r="D426" s="46"/>
      <c r="E426" s="46"/>
      <c r="F426" s="46"/>
    </row>
    <row r="427" spans="3:6" s="80" customFormat="1">
      <c r="C427" s="97"/>
      <c r="D427" s="46"/>
      <c r="E427" s="46"/>
      <c r="F427" s="46"/>
    </row>
    <row r="428" spans="3:6" s="80" customFormat="1">
      <c r="C428" s="97"/>
      <c r="D428" s="46"/>
      <c r="E428" s="46"/>
      <c r="F428" s="46"/>
    </row>
    <row r="429" spans="3:6" s="80" customFormat="1">
      <c r="C429" s="97"/>
      <c r="D429" s="46"/>
      <c r="E429" s="46"/>
      <c r="F429" s="46"/>
    </row>
    <row r="430" spans="3:6" s="80" customFormat="1">
      <c r="C430" s="97"/>
      <c r="D430" s="46"/>
      <c r="E430" s="46"/>
      <c r="F430" s="46"/>
    </row>
    <row r="431" spans="3:6" s="80" customFormat="1">
      <c r="C431" s="97"/>
      <c r="D431" s="46"/>
      <c r="E431" s="46"/>
      <c r="F431" s="46"/>
    </row>
    <row r="432" spans="3:6" s="80" customFormat="1">
      <c r="C432" s="97"/>
      <c r="D432" s="46"/>
      <c r="E432" s="46"/>
      <c r="F432" s="46"/>
    </row>
    <row r="433" spans="3:6" s="80" customFormat="1">
      <c r="C433" s="97"/>
      <c r="D433" s="46"/>
      <c r="E433" s="46"/>
      <c r="F433" s="46"/>
    </row>
    <row r="434" spans="3:6" s="80" customFormat="1">
      <c r="C434" s="97"/>
      <c r="D434" s="46"/>
      <c r="E434" s="46"/>
      <c r="F434" s="46"/>
    </row>
    <row r="435" spans="3:6" s="80" customFormat="1">
      <c r="C435" s="97"/>
      <c r="D435" s="46"/>
      <c r="E435" s="46"/>
      <c r="F435" s="46"/>
    </row>
    <row r="436" spans="3:6" s="80" customFormat="1">
      <c r="C436" s="97"/>
      <c r="D436" s="46"/>
      <c r="E436" s="46"/>
      <c r="F436" s="46"/>
    </row>
    <row r="437" spans="3:6" s="80" customFormat="1">
      <c r="C437" s="97"/>
      <c r="D437" s="46"/>
      <c r="E437" s="46"/>
      <c r="F437" s="46"/>
    </row>
    <row r="438" spans="3:6" s="80" customFormat="1">
      <c r="C438" s="97"/>
      <c r="D438" s="46"/>
      <c r="E438" s="46"/>
      <c r="F438" s="46"/>
    </row>
    <row r="439" spans="3:6" s="80" customFormat="1">
      <c r="C439" s="97"/>
      <c r="D439" s="46"/>
      <c r="E439" s="46"/>
      <c r="F439" s="46"/>
    </row>
    <row r="440" spans="3:6" s="80" customFormat="1">
      <c r="C440" s="97"/>
      <c r="D440" s="46"/>
      <c r="E440" s="46"/>
      <c r="F440" s="46"/>
    </row>
    <row r="441" spans="3:6" s="80" customFormat="1">
      <c r="C441" s="97"/>
      <c r="D441" s="46"/>
      <c r="E441" s="46"/>
      <c r="F441" s="46"/>
    </row>
    <row r="442" spans="3:6" s="80" customFormat="1">
      <c r="C442" s="97"/>
      <c r="D442" s="46"/>
      <c r="E442" s="46"/>
      <c r="F442" s="46"/>
    </row>
    <row r="443" spans="3:6" s="80" customFormat="1">
      <c r="C443" s="97"/>
      <c r="D443" s="46"/>
      <c r="E443" s="46"/>
      <c r="F443" s="46"/>
    </row>
    <row r="444" spans="3:6" s="80" customFormat="1">
      <c r="C444" s="97"/>
      <c r="D444" s="46"/>
      <c r="E444" s="46"/>
      <c r="F444" s="46"/>
    </row>
    <row r="445" spans="3:6" s="80" customFormat="1">
      <c r="C445" s="97"/>
      <c r="D445" s="46"/>
      <c r="E445" s="46"/>
      <c r="F445" s="46"/>
    </row>
    <row r="446" spans="3:6" s="80" customFormat="1">
      <c r="C446" s="97"/>
      <c r="D446" s="46"/>
      <c r="E446" s="46"/>
      <c r="F446" s="46"/>
    </row>
    <row r="447" spans="3:6" s="80" customFormat="1">
      <c r="C447" s="97"/>
      <c r="D447" s="46"/>
      <c r="E447" s="46"/>
      <c r="F447" s="46"/>
    </row>
    <row r="448" spans="3:6" s="80" customFormat="1">
      <c r="C448" s="97"/>
      <c r="D448" s="46"/>
      <c r="E448" s="46"/>
      <c r="F448" s="46"/>
    </row>
    <row r="449" spans="3:6" s="80" customFormat="1">
      <c r="C449" s="97"/>
      <c r="D449" s="46"/>
      <c r="E449" s="46"/>
      <c r="F449" s="46"/>
    </row>
    <row r="450" spans="3:6" s="80" customFormat="1">
      <c r="C450" s="97"/>
      <c r="D450" s="46"/>
      <c r="E450" s="46"/>
      <c r="F450" s="46"/>
    </row>
    <row r="451" spans="3:6" s="80" customFormat="1">
      <c r="C451" s="97"/>
      <c r="D451" s="46"/>
      <c r="E451" s="46"/>
      <c r="F451" s="46"/>
    </row>
    <row r="452" spans="3:6" s="80" customFormat="1">
      <c r="C452" s="97"/>
      <c r="D452" s="46"/>
      <c r="E452" s="46"/>
      <c r="F452" s="46"/>
    </row>
    <row r="453" spans="3:6" s="80" customFormat="1">
      <c r="C453" s="97"/>
      <c r="D453" s="46"/>
      <c r="E453" s="46"/>
      <c r="F453" s="46"/>
    </row>
    <row r="454" spans="3:6" s="80" customFormat="1">
      <c r="C454" s="97"/>
      <c r="D454" s="46"/>
      <c r="E454" s="46"/>
      <c r="F454" s="46"/>
    </row>
    <row r="455" spans="3:6" s="80" customFormat="1">
      <c r="C455" s="97"/>
      <c r="D455" s="46"/>
      <c r="E455" s="46"/>
      <c r="F455" s="46"/>
    </row>
    <row r="456" spans="3:6" s="80" customFormat="1">
      <c r="C456" s="97"/>
      <c r="D456" s="46"/>
      <c r="E456" s="46"/>
      <c r="F456" s="46"/>
    </row>
    <row r="457" spans="3:6" s="80" customFormat="1">
      <c r="C457" s="97"/>
      <c r="D457" s="46"/>
      <c r="E457" s="46"/>
      <c r="F457" s="46"/>
    </row>
    <row r="458" spans="3:6" s="80" customFormat="1">
      <c r="C458" s="97"/>
      <c r="D458" s="46"/>
      <c r="E458" s="46"/>
      <c r="F458" s="46"/>
    </row>
    <row r="459" spans="3:6" s="80" customFormat="1">
      <c r="C459" s="97"/>
      <c r="D459" s="46"/>
      <c r="E459" s="46"/>
      <c r="F459" s="46"/>
    </row>
    <row r="460" spans="3:6" s="80" customFormat="1">
      <c r="C460" s="97"/>
      <c r="D460" s="46"/>
      <c r="E460" s="46"/>
      <c r="F460" s="46"/>
    </row>
    <row r="461" spans="3:6" s="80" customFormat="1">
      <c r="C461" s="97"/>
      <c r="D461" s="46"/>
      <c r="E461" s="46"/>
      <c r="F461" s="46"/>
    </row>
    <row r="462" spans="3:6" s="80" customFormat="1">
      <c r="C462" s="97"/>
      <c r="D462" s="46"/>
      <c r="E462" s="46"/>
      <c r="F462" s="46"/>
    </row>
    <row r="463" spans="3:6" s="80" customFormat="1">
      <c r="C463" s="97"/>
      <c r="D463" s="46"/>
      <c r="E463" s="46"/>
      <c r="F463" s="46"/>
    </row>
    <row r="464" spans="3:6" s="80" customFormat="1">
      <c r="C464" s="97"/>
      <c r="D464" s="46"/>
      <c r="E464" s="46"/>
      <c r="F464" s="46"/>
    </row>
    <row r="465" spans="3:6" s="80" customFormat="1">
      <c r="C465" s="97"/>
      <c r="D465" s="46"/>
      <c r="E465" s="46"/>
      <c r="F465" s="46"/>
    </row>
    <row r="466" spans="3:6" s="80" customFormat="1">
      <c r="C466" s="97"/>
      <c r="D466" s="46"/>
      <c r="E466" s="46"/>
      <c r="F466" s="46"/>
    </row>
    <row r="467" spans="3:6" s="80" customFormat="1">
      <c r="C467" s="97"/>
      <c r="D467" s="46"/>
      <c r="E467" s="46"/>
      <c r="F467" s="46"/>
    </row>
    <row r="468" spans="3:6" s="80" customFormat="1">
      <c r="C468" s="97"/>
      <c r="D468" s="46"/>
      <c r="E468" s="46"/>
      <c r="F468" s="46"/>
    </row>
    <row r="469" spans="3:6" s="80" customFormat="1">
      <c r="C469" s="97"/>
      <c r="D469" s="46"/>
      <c r="E469" s="46"/>
      <c r="F469" s="46"/>
    </row>
    <row r="470" spans="3:6" s="80" customFormat="1">
      <c r="C470" s="97"/>
      <c r="D470" s="46"/>
      <c r="E470" s="46"/>
      <c r="F470" s="46"/>
    </row>
    <row r="471" spans="3:6" s="80" customFormat="1">
      <c r="C471" s="97"/>
      <c r="D471" s="46"/>
      <c r="E471" s="46"/>
      <c r="F471" s="46"/>
    </row>
    <row r="472" spans="3:6" s="80" customFormat="1">
      <c r="C472" s="97"/>
      <c r="D472" s="46"/>
      <c r="E472" s="46"/>
      <c r="F472" s="46"/>
    </row>
    <row r="473" spans="3:6" s="80" customFormat="1">
      <c r="C473" s="97"/>
      <c r="D473" s="46"/>
      <c r="E473" s="46"/>
      <c r="F473" s="46"/>
    </row>
    <row r="474" spans="3:6" s="80" customFormat="1">
      <c r="C474" s="97"/>
      <c r="D474" s="46"/>
      <c r="E474" s="46"/>
      <c r="F474" s="46"/>
    </row>
    <row r="475" spans="3:6" s="80" customFormat="1">
      <c r="C475" s="97"/>
      <c r="D475" s="46"/>
      <c r="E475" s="46"/>
      <c r="F475" s="46"/>
    </row>
    <row r="476" spans="3:6" s="80" customFormat="1">
      <c r="C476" s="97"/>
      <c r="D476" s="46"/>
      <c r="E476" s="46"/>
      <c r="F476" s="46"/>
    </row>
    <row r="477" spans="3:6" s="80" customFormat="1">
      <c r="C477" s="97"/>
      <c r="D477" s="46"/>
      <c r="E477" s="46"/>
      <c r="F477" s="46"/>
    </row>
    <row r="478" spans="3:6" s="80" customFormat="1">
      <c r="C478" s="97"/>
      <c r="D478" s="46"/>
      <c r="E478" s="46"/>
      <c r="F478" s="46"/>
    </row>
    <row r="479" spans="3:6" s="80" customFormat="1">
      <c r="C479" s="97"/>
      <c r="D479" s="46"/>
      <c r="E479" s="46"/>
      <c r="F479" s="46"/>
    </row>
    <row r="480" spans="3:6" s="80" customFormat="1">
      <c r="C480" s="97"/>
      <c r="D480" s="46"/>
      <c r="E480" s="46"/>
      <c r="F480" s="46"/>
    </row>
    <row r="481" spans="3:6" s="80" customFormat="1">
      <c r="C481" s="97"/>
      <c r="D481" s="46"/>
      <c r="E481" s="46"/>
      <c r="F481" s="46"/>
    </row>
    <row r="482" spans="3:6" s="80" customFormat="1">
      <c r="C482" s="97"/>
      <c r="D482" s="46"/>
      <c r="E482" s="46"/>
      <c r="F482" s="46"/>
    </row>
    <row r="483" spans="3:6" s="80" customFormat="1">
      <c r="C483" s="97"/>
      <c r="D483" s="46"/>
      <c r="E483" s="46"/>
      <c r="F483" s="46"/>
    </row>
    <row r="484" spans="3:6" s="80" customFormat="1">
      <c r="C484" s="97"/>
      <c r="D484" s="46"/>
      <c r="E484" s="46"/>
      <c r="F484" s="46"/>
    </row>
    <row r="485" spans="3:6" s="80" customFormat="1">
      <c r="C485" s="97"/>
      <c r="D485" s="46"/>
      <c r="E485" s="46"/>
      <c r="F485" s="46"/>
    </row>
    <row r="486" spans="3:6" s="80" customFormat="1">
      <c r="C486" s="97"/>
      <c r="D486" s="46"/>
      <c r="E486" s="46"/>
      <c r="F486" s="46"/>
    </row>
    <row r="487" spans="3:6" s="80" customFormat="1">
      <c r="C487" s="97"/>
      <c r="D487" s="46"/>
      <c r="E487" s="46"/>
      <c r="F487" s="46"/>
    </row>
    <row r="488" spans="3:6" s="80" customFormat="1">
      <c r="C488" s="97"/>
      <c r="D488" s="46"/>
      <c r="E488" s="46"/>
      <c r="F488" s="46"/>
    </row>
    <row r="489" spans="3:6" s="80" customFormat="1">
      <c r="C489" s="97"/>
      <c r="D489" s="46"/>
      <c r="E489" s="46"/>
      <c r="F489" s="46"/>
    </row>
    <row r="490" spans="3:6" s="80" customFormat="1">
      <c r="C490" s="97"/>
      <c r="D490" s="46"/>
      <c r="E490" s="46"/>
      <c r="F490" s="46"/>
    </row>
    <row r="491" spans="3:6" s="80" customFormat="1">
      <c r="C491" s="97"/>
      <c r="D491" s="46"/>
      <c r="E491" s="46"/>
      <c r="F491" s="46"/>
    </row>
    <row r="492" spans="3:6" s="80" customFormat="1">
      <c r="C492" s="97"/>
      <c r="D492" s="46"/>
      <c r="E492" s="46"/>
      <c r="F492" s="46"/>
    </row>
    <row r="493" spans="3:6" s="80" customFormat="1">
      <c r="C493" s="97"/>
      <c r="D493" s="46"/>
      <c r="E493" s="46"/>
      <c r="F493" s="46"/>
    </row>
    <row r="494" spans="3:6" s="80" customFormat="1">
      <c r="C494" s="97"/>
      <c r="D494" s="46"/>
      <c r="E494" s="46"/>
      <c r="F494" s="46"/>
    </row>
    <row r="495" spans="3:6" s="80" customFormat="1">
      <c r="C495" s="97"/>
      <c r="D495" s="46"/>
      <c r="E495" s="46"/>
      <c r="F495" s="46"/>
    </row>
    <row r="496" spans="3:6" s="80" customFormat="1">
      <c r="C496" s="97"/>
      <c r="D496" s="46"/>
      <c r="E496" s="46"/>
      <c r="F496" s="46"/>
    </row>
    <row r="497" spans="3:6" s="80" customFormat="1">
      <c r="C497" s="97"/>
      <c r="D497" s="46"/>
      <c r="E497" s="46"/>
      <c r="F497" s="46"/>
    </row>
    <row r="498" spans="3:6" s="80" customFormat="1">
      <c r="C498" s="97"/>
      <c r="D498" s="46"/>
      <c r="E498" s="46"/>
      <c r="F498" s="46"/>
    </row>
    <row r="499" spans="3:6" s="80" customFormat="1">
      <c r="C499" s="97"/>
      <c r="D499" s="46"/>
      <c r="E499" s="46"/>
      <c r="F499" s="46"/>
    </row>
    <row r="500" spans="3:6" s="80" customFormat="1">
      <c r="C500" s="97"/>
      <c r="D500" s="46"/>
      <c r="E500" s="46"/>
      <c r="F500" s="46"/>
    </row>
    <row r="501" spans="3:6" s="80" customFormat="1">
      <c r="C501" s="97"/>
      <c r="D501" s="46"/>
      <c r="E501" s="46"/>
      <c r="F501" s="46"/>
    </row>
    <row r="502" spans="3:6" s="80" customFormat="1">
      <c r="C502" s="97"/>
      <c r="D502" s="46"/>
      <c r="E502" s="46"/>
      <c r="F502" s="46"/>
    </row>
    <row r="503" spans="3:6" s="80" customFormat="1">
      <c r="C503" s="97"/>
      <c r="D503" s="46"/>
      <c r="E503" s="46"/>
      <c r="F503" s="46"/>
    </row>
    <row r="504" spans="3:6" s="80" customFormat="1">
      <c r="C504" s="97"/>
      <c r="D504" s="46"/>
      <c r="E504" s="46"/>
      <c r="F504" s="46"/>
    </row>
    <row r="505" spans="3:6" s="80" customFormat="1">
      <c r="C505" s="97"/>
      <c r="D505" s="46"/>
      <c r="E505" s="46"/>
      <c r="F505" s="46"/>
    </row>
    <row r="506" spans="3:6" s="80" customFormat="1">
      <c r="C506" s="97"/>
      <c r="D506" s="46"/>
      <c r="E506" s="46"/>
      <c r="F506" s="46"/>
    </row>
    <row r="507" spans="3:6" s="80" customFormat="1">
      <c r="C507" s="97"/>
      <c r="D507" s="46"/>
      <c r="E507" s="46"/>
      <c r="F507" s="46"/>
    </row>
    <row r="508" spans="3:6" s="80" customFormat="1">
      <c r="C508" s="97"/>
      <c r="D508" s="46"/>
      <c r="E508" s="46"/>
      <c r="F508" s="46"/>
    </row>
    <row r="509" spans="3:6" s="80" customFormat="1">
      <c r="C509" s="97"/>
      <c r="D509" s="46"/>
      <c r="E509" s="46"/>
      <c r="F509" s="46"/>
    </row>
    <row r="510" spans="3:6" s="80" customFormat="1">
      <c r="C510" s="97"/>
      <c r="D510" s="46"/>
      <c r="E510" s="46"/>
      <c r="F510" s="46"/>
    </row>
    <row r="511" spans="3:6" s="80" customFormat="1">
      <c r="C511" s="97"/>
      <c r="D511" s="46"/>
      <c r="E511" s="46"/>
      <c r="F511" s="46"/>
    </row>
    <row r="512" spans="3:6" s="80" customFormat="1">
      <c r="C512" s="97"/>
      <c r="D512" s="46"/>
      <c r="E512" s="46"/>
      <c r="F512" s="46"/>
    </row>
    <row r="513" spans="3:6" s="80" customFormat="1">
      <c r="C513" s="97"/>
      <c r="D513" s="46"/>
      <c r="E513" s="46"/>
      <c r="F513" s="46"/>
    </row>
    <row r="514" spans="3:6" s="80" customFormat="1">
      <c r="C514" s="97"/>
      <c r="D514" s="46"/>
      <c r="E514" s="46"/>
      <c r="F514" s="46"/>
    </row>
    <row r="515" spans="3:6" s="80" customFormat="1">
      <c r="C515" s="97"/>
      <c r="D515" s="46"/>
      <c r="E515" s="46"/>
      <c r="F515" s="46"/>
    </row>
    <row r="516" spans="3:6" s="80" customFormat="1">
      <c r="C516" s="97"/>
      <c r="D516" s="46"/>
      <c r="E516" s="46"/>
      <c r="F516" s="46"/>
    </row>
    <row r="517" spans="3:6" s="80" customFormat="1">
      <c r="C517" s="97"/>
      <c r="D517" s="46"/>
      <c r="E517" s="46"/>
      <c r="F517" s="46"/>
    </row>
    <row r="518" spans="3:6" s="80" customFormat="1">
      <c r="C518" s="97"/>
      <c r="D518" s="46"/>
      <c r="E518" s="46"/>
      <c r="F518" s="46"/>
    </row>
    <row r="519" spans="3:6" s="80" customFormat="1">
      <c r="C519" s="97"/>
      <c r="D519" s="46"/>
      <c r="E519" s="46"/>
      <c r="F519" s="46"/>
    </row>
    <row r="520" spans="3:6" s="80" customFormat="1">
      <c r="C520" s="97"/>
      <c r="D520" s="46"/>
      <c r="E520" s="46"/>
      <c r="F520" s="46"/>
    </row>
    <row r="521" spans="3:6" s="80" customFormat="1">
      <c r="C521" s="97"/>
      <c r="D521" s="46"/>
      <c r="E521" s="46"/>
      <c r="F521" s="46"/>
    </row>
    <row r="522" spans="3:6" s="80" customFormat="1">
      <c r="C522" s="97"/>
      <c r="D522" s="46"/>
      <c r="E522" s="46"/>
      <c r="F522" s="46"/>
    </row>
    <row r="523" spans="3:6" s="80" customFormat="1">
      <c r="C523" s="97"/>
      <c r="D523" s="46"/>
      <c r="E523" s="46"/>
      <c r="F523" s="46"/>
    </row>
    <row r="524" spans="3:6" s="80" customFormat="1">
      <c r="C524" s="97"/>
      <c r="D524" s="46"/>
      <c r="E524" s="46"/>
      <c r="F524" s="46"/>
    </row>
    <row r="525" spans="3:6" s="80" customFormat="1">
      <c r="C525" s="97"/>
      <c r="D525" s="46"/>
      <c r="E525" s="46"/>
      <c r="F525" s="46"/>
    </row>
    <row r="526" spans="3:6" s="80" customFormat="1">
      <c r="C526" s="97"/>
      <c r="D526" s="46"/>
      <c r="E526" s="46"/>
      <c r="F526" s="46"/>
    </row>
    <row r="527" spans="3:6" s="80" customFormat="1">
      <c r="C527" s="97"/>
      <c r="D527" s="46"/>
      <c r="E527" s="46"/>
      <c r="F527" s="46"/>
    </row>
    <row r="528" spans="3:6" s="80" customFormat="1">
      <c r="C528" s="97"/>
      <c r="D528" s="46"/>
      <c r="E528" s="46"/>
      <c r="F528" s="46"/>
    </row>
    <row r="529" spans="3:6" s="80" customFormat="1">
      <c r="C529" s="97"/>
      <c r="D529" s="46"/>
      <c r="E529" s="46"/>
      <c r="F529" s="46"/>
    </row>
    <row r="530" spans="3:6" s="80" customFormat="1">
      <c r="C530" s="97"/>
      <c r="D530" s="46"/>
      <c r="E530" s="46"/>
      <c r="F530" s="46"/>
    </row>
    <row r="531" spans="3:6" s="80" customFormat="1">
      <c r="C531" s="97"/>
      <c r="D531" s="46"/>
      <c r="E531" s="46"/>
      <c r="F531" s="46"/>
    </row>
    <row r="532" spans="3:6" s="80" customFormat="1">
      <c r="C532" s="97"/>
      <c r="D532" s="46"/>
      <c r="E532" s="46"/>
      <c r="F532" s="46"/>
    </row>
    <row r="533" spans="3:6" s="80" customFormat="1">
      <c r="C533" s="97"/>
      <c r="D533" s="46"/>
      <c r="E533" s="46"/>
      <c r="F533" s="46"/>
    </row>
    <row r="534" spans="3:6" s="80" customFormat="1">
      <c r="C534" s="97"/>
      <c r="D534" s="46"/>
      <c r="E534" s="46"/>
      <c r="F534" s="46"/>
    </row>
    <row r="535" spans="3:6" s="80" customFormat="1">
      <c r="C535" s="97"/>
      <c r="D535" s="46"/>
      <c r="E535" s="46"/>
      <c r="F535" s="46"/>
    </row>
    <row r="536" spans="3:6" s="80" customFormat="1">
      <c r="C536" s="97"/>
      <c r="D536" s="46"/>
      <c r="E536" s="46"/>
      <c r="F536" s="46"/>
    </row>
    <row r="537" spans="3:6" s="80" customFormat="1">
      <c r="C537" s="97"/>
      <c r="D537" s="46"/>
      <c r="E537" s="46"/>
      <c r="F537" s="46"/>
    </row>
    <row r="538" spans="3:6" s="80" customFormat="1">
      <c r="C538" s="97"/>
      <c r="D538" s="46"/>
      <c r="E538" s="46"/>
      <c r="F538" s="46"/>
    </row>
    <row r="539" spans="3:6" s="80" customFormat="1">
      <c r="C539" s="97"/>
      <c r="D539" s="46"/>
      <c r="E539" s="46"/>
      <c r="F539" s="46"/>
    </row>
    <row r="540" spans="3:6" s="80" customFormat="1">
      <c r="C540" s="97"/>
      <c r="D540" s="46"/>
      <c r="E540" s="46"/>
      <c r="F540" s="46"/>
    </row>
    <row r="541" spans="3:6" s="80" customFormat="1">
      <c r="C541" s="97"/>
      <c r="D541" s="46"/>
      <c r="E541" s="46"/>
      <c r="F541" s="46"/>
    </row>
    <row r="542" spans="3:6" s="80" customFormat="1">
      <c r="C542" s="97"/>
      <c r="D542" s="46"/>
      <c r="E542" s="46"/>
      <c r="F542" s="46"/>
    </row>
    <row r="543" spans="3:6" s="80" customFormat="1">
      <c r="C543" s="97"/>
      <c r="D543" s="46"/>
      <c r="E543" s="46"/>
      <c r="F543" s="46"/>
    </row>
    <row r="544" spans="3:6" s="80" customFormat="1">
      <c r="C544" s="97"/>
      <c r="D544" s="46"/>
      <c r="E544" s="46"/>
      <c r="F544" s="46"/>
    </row>
    <row r="545" spans="3:6" s="80" customFormat="1">
      <c r="C545" s="97"/>
      <c r="D545" s="46"/>
      <c r="E545" s="46"/>
      <c r="F545" s="46"/>
    </row>
    <row r="546" spans="3:6" s="80" customFormat="1">
      <c r="C546" s="97"/>
      <c r="D546" s="46"/>
      <c r="E546" s="46"/>
      <c r="F546" s="46"/>
    </row>
    <row r="547" spans="3:6" s="80" customFormat="1">
      <c r="C547" s="97"/>
      <c r="D547" s="46"/>
      <c r="E547" s="46"/>
      <c r="F547" s="46"/>
    </row>
    <row r="548" spans="3:6" s="80" customFormat="1">
      <c r="C548" s="97"/>
      <c r="D548" s="46"/>
      <c r="E548" s="46"/>
      <c r="F548" s="46"/>
    </row>
    <row r="549" spans="3:6" s="80" customFormat="1">
      <c r="C549" s="97"/>
      <c r="D549" s="46"/>
      <c r="E549" s="46"/>
      <c r="F549" s="46"/>
    </row>
    <row r="550" spans="3:6" s="80" customFormat="1">
      <c r="C550" s="97"/>
      <c r="D550" s="46"/>
      <c r="E550" s="46"/>
      <c r="F550" s="46"/>
    </row>
    <row r="551" spans="3:6" s="80" customFormat="1">
      <c r="C551" s="97"/>
      <c r="D551" s="46"/>
      <c r="E551" s="46"/>
      <c r="F551" s="46"/>
    </row>
    <row r="552" spans="3:6" s="80" customFormat="1">
      <c r="C552" s="97"/>
      <c r="D552" s="46"/>
      <c r="E552" s="46"/>
      <c r="F552" s="46"/>
    </row>
    <row r="553" spans="3:6" s="80" customFormat="1">
      <c r="C553" s="97"/>
      <c r="D553" s="46"/>
      <c r="E553" s="46"/>
      <c r="F553" s="46"/>
    </row>
    <row r="554" spans="3:6" s="80" customFormat="1">
      <c r="C554" s="97"/>
      <c r="D554" s="46"/>
      <c r="E554" s="46"/>
      <c r="F554" s="46"/>
    </row>
    <row r="555" spans="3:6" s="80" customFormat="1">
      <c r="C555" s="97"/>
      <c r="D555" s="46"/>
      <c r="E555" s="46"/>
      <c r="F555" s="46"/>
    </row>
    <row r="556" spans="3:6" s="80" customFormat="1">
      <c r="C556" s="97"/>
      <c r="D556" s="46"/>
      <c r="E556" s="46"/>
      <c r="F556" s="46"/>
    </row>
    <row r="557" spans="3:6" s="80" customFormat="1">
      <c r="C557" s="97"/>
      <c r="D557" s="46"/>
      <c r="E557" s="46"/>
      <c r="F557" s="46"/>
    </row>
    <row r="558" spans="3:6" s="80" customFormat="1">
      <c r="C558" s="97"/>
      <c r="D558" s="46"/>
      <c r="E558" s="46"/>
      <c r="F558" s="46"/>
    </row>
    <row r="559" spans="3:6" s="80" customFormat="1">
      <c r="C559" s="97"/>
      <c r="D559" s="46"/>
      <c r="E559" s="46"/>
      <c r="F559" s="46"/>
    </row>
    <row r="560" spans="3:6" s="80" customFormat="1">
      <c r="C560" s="97"/>
      <c r="D560" s="46"/>
      <c r="E560" s="46"/>
      <c r="F560" s="46"/>
    </row>
    <row r="561" spans="3:6" s="80" customFormat="1">
      <c r="C561" s="97"/>
      <c r="D561" s="46"/>
      <c r="E561" s="46"/>
      <c r="F561" s="46"/>
    </row>
    <row r="562" spans="3:6" s="80" customFormat="1">
      <c r="C562" s="97"/>
      <c r="D562" s="46"/>
      <c r="E562" s="46"/>
      <c r="F562" s="46"/>
    </row>
    <row r="563" spans="3:6" s="80" customFormat="1">
      <c r="C563" s="97"/>
      <c r="D563" s="46"/>
      <c r="E563" s="46"/>
      <c r="F563" s="46"/>
    </row>
    <row r="564" spans="3:6" s="80" customFormat="1">
      <c r="C564" s="97"/>
      <c r="D564" s="46"/>
      <c r="E564" s="46"/>
      <c r="F564" s="46"/>
    </row>
    <row r="565" spans="3:6" s="80" customFormat="1">
      <c r="C565" s="97"/>
      <c r="D565" s="46"/>
      <c r="E565" s="46"/>
      <c r="F565" s="46"/>
    </row>
    <row r="566" spans="3:6" s="80" customFormat="1">
      <c r="C566" s="97"/>
      <c r="D566" s="46"/>
      <c r="E566" s="46"/>
      <c r="F566" s="46"/>
    </row>
    <row r="567" spans="3:6" s="80" customFormat="1">
      <c r="C567" s="97"/>
      <c r="D567" s="46"/>
      <c r="E567" s="46"/>
      <c r="F567" s="46"/>
    </row>
    <row r="568" spans="3:6" s="80" customFormat="1">
      <c r="C568" s="97"/>
      <c r="D568" s="46"/>
      <c r="E568" s="46"/>
      <c r="F568" s="46"/>
    </row>
    <row r="569" spans="3:6" s="80" customFormat="1">
      <c r="C569" s="97"/>
      <c r="D569" s="46"/>
      <c r="E569" s="46"/>
      <c r="F569" s="46"/>
    </row>
    <row r="570" spans="3:6" s="80" customFormat="1">
      <c r="C570" s="97"/>
      <c r="D570" s="46"/>
      <c r="E570" s="46"/>
      <c r="F570" s="46"/>
    </row>
    <row r="571" spans="3:6" s="80" customFormat="1">
      <c r="C571" s="97"/>
      <c r="D571" s="46"/>
      <c r="E571" s="46"/>
      <c r="F571" s="46"/>
    </row>
    <row r="572" spans="3:6" s="80" customFormat="1">
      <c r="C572" s="97"/>
      <c r="D572" s="46"/>
      <c r="E572" s="46"/>
      <c r="F572" s="46"/>
    </row>
    <row r="573" spans="3:6" s="80" customFormat="1">
      <c r="C573" s="97"/>
      <c r="D573" s="46"/>
      <c r="E573" s="46"/>
      <c r="F573" s="46"/>
    </row>
    <row r="574" spans="3:6" s="80" customFormat="1">
      <c r="C574" s="97"/>
      <c r="D574" s="46"/>
      <c r="E574" s="46"/>
      <c r="F574" s="46"/>
    </row>
    <row r="575" spans="3:6" s="80" customFormat="1">
      <c r="C575" s="97"/>
      <c r="D575" s="46"/>
      <c r="E575" s="46"/>
      <c r="F575" s="46"/>
    </row>
    <row r="576" spans="3:6" s="80" customFormat="1">
      <c r="C576" s="97"/>
      <c r="D576" s="46"/>
      <c r="E576" s="46"/>
      <c r="F576" s="46"/>
    </row>
    <row r="577" spans="3:6" s="80" customFormat="1">
      <c r="C577" s="97"/>
      <c r="D577" s="46"/>
      <c r="E577" s="46"/>
      <c r="F577" s="46"/>
    </row>
    <row r="578" spans="3:6" s="80" customFormat="1">
      <c r="C578" s="97"/>
      <c r="D578" s="46"/>
      <c r="E578" s="46"/>
      <c r="F578" s="46"/>
    </row>
    <row r="579" spans="3:6" s="80" customFormat="1">
      <c r="C579" s="97"/>
      <c r="D579" s="46"/>
      <c r="E579" s="46"/>
      <c r="F579" s="46"/>
    </row>
    <row r="580" spans="3:6" s="80" customFormat="1">
      <c r="C580" s="97"/>
      <c r="D580" s="46"/>
      <c r="E580" s="46"/>
      <c r="F580" s="46"/>
    </row>
    <row r="581" spans="3:6" s="80" customFormat="1">
      <c r="C581" s="97"/>
      <c r="D581" s="46"/>
      <c r="E581" s="46"/>
      <c r="F581" s="46"/>
    </row>
    <row r="582" spans="3:6" s="80" customFormat="1">
      <c r="C582" s="97"/>
      <c r="D582" s="46"/>
      <c r="E582" s="46"/>
      <c r="F582" s="46"/>
    </row>
    <row r="583" spans="3:6" s="80" customFormat="1">
      <c r="C583" s="97"/>
      <c r="D583" s="46"/>
      <c r="E583" s="46"/>
      <c r="F583" s="46"/>
    </row>
    <row r="584" spans="3:6" s="80" customFormat="1">
      <c r="C584" s="97"/>
      <c r="D584" s="46"/>
      <c r="E584" s="46"/>
      <c r="F584" s="46"/>
    </row>
    <row r="585" spans="3:6" s="80" customFormat="1">
      <c r="C585" s="97"/>
      <c r="D585" s="46"/>
      <c r="E585" s="46"/>
      <c r="F585" s="46"/>
    </row>
    <row r="586" spans="3:6" s="80" customFormat="1">
      <c r="C586" s="97"/>
      <c r="D586" s="46"/>
      <c r="E586" s="46"/>
      <c r="F586" s="46"/>
    </row>
    <row r="587" spans="3:6" s="80" customFormat="1">
      <c r="C587" s="97"/>
      <c r="D587" s="46"/>
      <c r="E587" s="46"/>
      <c r="F587" s="46"/>
    </row>
    <row r="588" spans="3:6" s="80" customFormat="1">
      <c r="C588" s="97"/>
      <c r="D588" s="46"/>
      <c r="E588" s="46"/>
      <c r="F588" s="46"/>
    </row>
    <row r="589" spans="3:6" s="80" customFormat="1">
      <c r="C589" s="97"/>
      <c r="D589" s="46"/>
      <c r="E589" s="46"/>
      <c r="F589" s="46"/>
    </row>
    <row r="590" spans="3:6" s="80" customFormat="1">
      <c r="C590" s="97"/>
      <c r="D590" s="46"/>
      <c r="E590" s="46"/>
      <c r="F590" s="46"/>
    </row>
    <row r="591" spans="3:6" s="80" customFormat="1">
      <c r="C591" s="97"/>
      <c r="D591" s="46"/>
      <c r="E591" s="46"/>
      <c r="F591" s="46"/>
    </row>
    <row r="592" spans="3:6" s="80" customFormat="1">
      <c r="C592" s="97"/>
      <c r="D592" s="46"/>
      <c r="E592" s="46"/>
      <c r="F592" s="46"/>
    </row>
    <row r="593" spans="3:6" s="80" customFormat="1">
      <c r="C593" s="97"/>
      <c r="D593" s="46"/>
      <c r="E593" s="46"/>
      <c r="F593" s="46"/>
    </row>
    <row r="594" spans="3:6" s="80" customFormat="1">
      <c r="C594" s="97"/>
      <c r="D594" s="46"/>
      <c r="E594" s="46"/>
      <c r="F594" s="46"/>
    </row>
    <row r="595" spans="3:6" s="80" customFormat="1">
      <c r="C595" s="97"/>
      <c r="D595" s="46"/>
      <c r="E595" s="46"/>
      <c r="F595" s="46"/>
    </row>
    <row r="596" spans="3:6" s="80" customFormat="1">
      <c r="C596" s="97"/>
      <c r="D596" s="46"/>
      <c r="E596" s="46"/>
      <c r="F596" s="46"/>
    </row>
    <row r="597" spans="3:6" s="80" customFormat="1">
      <c r="C597" s="97"/>
      <c r="D597" s="46"/>
      <c r="E597" s="46"/>
      <c r="F597" s="46"/>
    </row>
    <row r="598" spans="3:6" s="80" customFormat="1">
      <c r="C598" s="97"/>
      <c r="D598" s="46"/>
      <c r="E598" s="46"/>
      <c r="F598" s="46"/>
    </row>
    <row r="599" spans="3:6" s="80" customFormat="1">
      <c r="C599" s="97"/>
      <c r="D599" s="46"/>
      <c r="E599" s="46"/>
      <c r="F599" s="46"/>
    </row>
    <row r="600" spans="3:6" s="80" customFormat="1">
      <c r="C600" s="97"/>
      <c r="D600" s="46"/>
      <c r="E600" s="46"/>
      <c r="F600" s="46"/>
    </row>
    <row r="601" spans="3:6" s="80" customFormat="1">
      <c r="C601" s="97"/>
      <c r="D601" s="46"/>
      <c r="E601" s="46"/>
      <c r="F601" s="46"/>
    </row>
    <row r="602" spans="3:6" s="80" customFormat="1">
      <c r="C602" s="97"/>
      <c r="D602" s="46"/>
      <c r="E602" s="46"/>
      <c r="F602" s="46"/>
    </row>
    <row r="603" spans="3:6" s="80" customFormat="1">
      <c r="C603" s="97"/>
      <c r="D603" s="46"/>
      <c r="E603" s="46"/>
      <c r="F603" s="46"/>
    </row>
    <row r="604" spans="3:6" s="80" customFormat="1">
      <c r="C604" s="97"/>
      <c r="D604" s="46"/>
      <c r="E604" s="46"/>
      <c r="F604" s="46"/>
    </row>
    <row r="605" spans="3:6" s="80" customFormat="1">
      <c r="C605" s="97"/>
      <c r="D605" s="46"/>
      <c r="E605" s="46"/>
      <c r="F605" s="46"/>
    </row>
    <row r="606" spans="3:6" s="80" customFormat="1">
      <c r="C606" s="97"/>
      <c r="D606" s="46"/>
      <c r="E606" s="46"/>
      <c r="F606" s="46"/>
    </row>
    <row r="607" spans="3:6" s="80" customFormat="1">
      <c r="C607" s="97"/>
      <c r="D607" s="46"/>
      <c r="E607" s="46"/>
      <c r="F607" s="46"/>
    </row>
    <row r="608" spans="3:6" s="80" customFormat="1">
      <c r="C608" s="97"/>
      <c r="D608" s="46"/>
      <c r="E608" s="46"/>
      <c r="F608" s="46"/>
    </row>
    <row r="609" spans="3:6" s="80" customFormat="1">
      <c r="C609" s="97"/>
      <c r="D609" s="46"/>
      <c r="E609" s="46"/>
      <c r="F609" s="46"/>
    </row>
    <row r="610" spans="3:6" s="80" customFormat="1">
      <c r="C610" s="97"/>
      <c r="D610" s="46"/>
      <c r="E610" s="46"/>
      <c r="F610" s="46"/>
    </row>
    <row r="611" spans="3:6" s="80" customFormat="1">
      <c r="C611" s="97"/>
      <c r="D611" s="46"/>
      <c r="E611" s="46"/>
      <c r="F611" s="46"/>
    </row>
    <row r="612" spans="3:6" s="80" customFormat="1">
      <c r="C612" s="97"/>
      <c r="D612" s="46"/>
      <c r="E612" s="46"/>
      <c r="F612" s="46"/>
    </row>
    <row r="613" spans="3:6" s="80" customFormat="1">
      <c r="C613" s="97"/>
      <c r="D613" s="46"/>
      <c r="E613" s="46"/>
      <c r="F613" s="46"/>
    </row>
    <row r="614" spans="3:6" s="80" customFormat="1">
      <c r="C614" s="97"/>
      <c r="D614" s="46"/>
      <c r="E614" s="46"/>
      <c r="F614" s="46"/>
    </row>
    <row r="615" spans="3:6" s="80" customFormat="1">
      <c r="C615" s="97"/>
      <c r="D615" s="46"/>
      <c r="E615" s="46"/>
      <c r="F615" s="46"/>
    </row>
    <row r="616" spans="3:6" s="80" customFormat="1">
      <c r="C616" s="97"/>
      <c r="D616" s="46"/>
      <c r="E616" s="46"/>
      <c r="F616" s="46"/>
    </row>
    <row r="617" spans="3:6" s="80" customFormat="1">
      <c r="C617" s="97"/>
      <c r="D617" s="46"/>
      <c r="E617" s="46"/>
      <c r="F617" s="46"/>
    </row>
    <row r="618" spans="3:6" s="80" customFormat="1">
      <c r="C618" s="97"/>
      <c r="D618" s="46"/>
      <c r="E618" s="46"/>
      <c r="F618" s="46"/>
    </row>
    <row r="619" spans="3:6" s="80" customFormat="1">
      <c r="C619" s="97"/>
      <c r="D619" s="46"/>
      <c r="E619" s="46"/>
      <c r="F619" s="46"/>
    </row>
    <row r="620" spans="3:6" s="80" customFormat="1">
      <c r="C620" s="97"/>
      <c r="D620" s="46"/>
      <c r="E620" s="46"/>
      <c r="F620" s="46"/>
    </row>
    <row r="621" spans="3:6" s="80" customFormat="1">
      <c r="C621" s="97"/>
      <c r="D621" s="46"/>
      <c r="E621" s="46"/>
      <c r="F621" s="46"/>
    </row>
    <row r="622" spans="3:6" s="80" customFormat="1">
      <c r="C622" s="97"/>
      <c r="D622" s="46"/>
      <c r="E622" s="46"/>
      <c r="F622" s="46"/>
    </row>
    <row r="623" spans="3:6" s="80" customFormat="1">
      <c r="C623" s="97"/>
      <c r="D623" s="46"/>
      <c r="E623" s="46"/>
      <c r="F623" s="46"/>
    </row>
    <row r="624" spans="3:6" s="80" customFormat="1">
      <c r="C624" s="97"/>
      <c r="D624" s="46"/>
      <c r="E624" s="46"/>
      <c r="F624" s="46"/>
    </row>
    <row r="625" spans="3:6" s="80" customFormat="1">
      <c r="C625" s="97"/>
      <c r="D625" s="46"/>
      <c r="E625" s="46"/>
      <c r="F625" s="46"/>
    </row>
    <row r="626" spans="3:6" s="80" customFormat="1">
      <c r="C626" s="97"/>
      <c r="D626" s="46"/>
      <c r="E626" s="46"/>
      <c r="F626" s="46"/>
    </row>
    <row r="627" spans="3:6" s="80" customFormat="1">
      <c r="C627" s="97"/>
      <c r="D627" s="46"/>
      <c r="E627" s="46"/>
      <c r="F627" s="46"/>
    </row>
    <row r="628" spans="3:6" s="80" customFormat="1">
      <c r="C628" s="97"/>
      <c r="D628" s="46"/>
      <c r="E628" s="46"/>
      <c r="F628" s="46"/>
    </row>
    <row r="629" spans="3:6" s="80" customFormat="1">
      <c r="C629" s="97"/>
      <c r="D629" s="46"/>
      <c r="E629" s="46"/>
      <c r="F629" s="46"/>
    </row>
    <row r="630" spans="3:6" s="80" customFormat="1">
      <c r="C630" s="97"/>
      <c r="D630" s="46"/>
      <c r="E630" s="46"/>
      <c r="F630" s="46"/>
    </row>
    <row r="631" spans="3:6" s="80" customFormat="1">
      <c r="C631" s="97"/>
      <c r="D631" s="46"/>
      <c r="E631" s="46"/>
      <c r="F631" s="46"/>
    </row>
    <row r="632" spans="3:6" s="80" customFormat="1">
      <c r="C632" s="97"/>
      <c r="D632" s="46"/>
      <c r="E632" s="46"/>
      <c r="F632" s="46"/>
    </row>
    <row r="633" spans="3:6" s="80" customFormat="1">
      <c r="C633" s="97"/>
      <c r="D633" s="46"/>
      <c r="E633" s="46"/>
      <c r="F633" s="46"/>
    </row>
    <row r="634" spans="3:6" s="80" customFormat="1">
      <c r="C634" s="97"/>
      <c r="D634" s="46"/>
      <c r="E634" s="46"/>
      <c r="F634" s="46"/>
    </row>
    <row r="635" spans="3:6" s="80" customFormat="1">
      <c r="C635" s="97"/>
      <c r="D635" s="46"/>
      <c r="E635" s="46"/>
      <c r="F635" s="46"/>
    </row>
    <row r="636" spans="3:6" s="80" customFormat="1">
      <c r="C636" s="97"/>
      <c r="D636" s="46"/>
      <c r="E636" s="46"/>
      <c r="F636" s="46"/>
    </row>
    <row r="637" spans="3:6" s="80" customFormat="1">
      <c r="C637" s="97"/>
      <c r="D637" s="46"/>
      <c r="E637" s="46"/>
      <c r="F637" s="46"/>
    </row>
    <row r="638" spans="3:6" s="80" customFormat="1">
      <c r="C638" s="97"/>
      <c r="D638" s="46"/>
      <c r="E638" s="46"/>
      <c r="F638" s="46"/>
    </row>
    <row r="639" spans="3:6" s="80" customFormat="1">
      <c r="C639" s="97"/>
      <c r="D639" s="46"/>
      <c r="E639" s="46"/>
      <c r="F639" s="46"/>
    </row>
    <row r="640" spans="3:6" s="80" customFormat="1">
      <c r="C640" s="97"/>
      <c r="D640" s="46"/>
      <c r="E640" s="46"/>
      <c r="F640" s="46"/>
    </row>
    <row r="641" spans="3:6" s="80" customFormat="1">
      <c r="C641" s="97"/>
      <c r="D641" s="46"/>
      <c r="E641" s="46"/>
      <c r="F641" s="46"/>
    </row>
    <row r="642" spans="3:6" s="80" customFormat="1">
      <c r="C642" s="97"/>
      <c r="D642" s="46"/>
      <c r="E642" s="46"/>
      <c r="F642" s="46"/>
    </row>
    <row r="643" spans="3:6" s="80" customFormat="1">
      <c r="C643" s="97"/>
      <c r="D643" s="46"/>
      <c r="E643" s="46"/>
      <c r="F643" s="46"/>
    </row>
    <row r="644" spans="3:6" s="80" customFormat="1">
      <c r="C644" s="97"/>
      <c r="D644" s="46"/>
      <c r="E644" s="46"/>
      <c r="F644" s="46"/>
    </row>
    <row r="645" spans="3:6" s="80" customFormat="1">
      <c r="C645" s="97"/>
      <c r="D645" s="46"/>
      <c r="E645" s="46"/>
      <c r="F645" s="46"/>
    </row>
    <row r="646" spans="3:6" s="80" customFormat="1">
      <c r="C646" s="97"/>
      <c r="D646" s="46"/>
      <c r="E646" s="46"/>
      <c r="F646" s="46"/>
    </row>
    <row r="647" spans="3:6" s="80" customFormat="1">
      <c r="C647" s="97"/>
      <c r="D647" s="46"/>
      <c r="E647" s="46"/>
      <c r="F647" s="46"/>
    </row>
    <row r="648" spans="3:6" s="80" customFormat="1">
      <c r="C648" s="97"/>
      <c r="D648" s="46"/>
      <c r="E648" s="46"/>
      <c r="F648" s="46"/>
    </row>
    <row r="649" spans="3:6" s="80" customFormat="1">
      <c r="C649" s="97"/>
      <c r="D649" s="46"/>
      <c r="E649" s="46"/>
      <c r="F649" s="46"/>
    </row>
    <row r="650" spans="3:6" s="80" customFormat="1">
      <c r="C650" s="97"/>
      <c r="D650" s="46"/>
      <c r="E650" s="46"/>
      <c r="F650" s="46"/>
    </row>
    <row r="651" spans="3:6" s="80" customFormat="1">
      <c r="C651" s="97"/>
      <c r="D651" s="46"/>
      <c r="E651" s="46"/>
      <c r="F651" s="46"/>
    </row>
    <row r="652" spans="3:6" s="80" customFormat="1">
      <c r="C652" s="97"/>
      <c r="D652" s="46"/>
      <c r="E652" s="46"/>
      <c r="F652" s="46"/>
    </row>
    <row r="653" spans="3:6" s="80" customFormat="1">
      <c r="C653" s="97"/>
      <c r="D653" s="46"/>
      <c r="E653" s="46"/>
      <c r="F653" s="46"/>
    </row>
    <row r="654" spans="3:6" s="80" customFormat="1">
      <c r="C654" s="97"/>
      <c r="D654" s="46"/>
      <c r="E654" s="46"/>
      <c r="F654" s="46"/>
    </row>
    <row r="655" spans="3:6" s="80" customFormat="1">
      <c r="C655" s="97"/>
      <c r="D655" s="46"/>
      <c r="E655" s="46"/>
      <c r="F655" s="46"/>
    </row>
    <row r="656" spans="3:6" s="80" customFormat="1">
      <c r="C656" s="97"/>
      <c r="D656" s="46"/>
      <c r="E656" s="46"/>
      <c r="F656" s="46"/>
    </row>
    <row r="657" spans="3:6" s="80" customFormat="1">
      <c r="C657" s="97"/>
      <c r="D657" s="46"/>
      <c r="E657" s="46"/>
      <c r="F657" s="46"/>
    </row>
    <row r="658" spans="3:6" s="80" customFormat="1">
      <c r="C658" s="97"/>
      <c r="D658" s="46"/>
      <c r="E658" s="46"/>
      <c r="F658" s="46"/>
    </row>
    <row r="659" spans="3:6" s="80" customFormat="1">
      <c r="C659" s="97"/>
      <c r="D659" s="46"/>
      <c r="E659" s="46"/>
      <c r="F659" s="46"/>
    </row>
    <row r="660" spans="3:6" s="80" customFormat="1">
      <c r="C660" s="97"/>
      <c r="D660" s="46"/>
      <c r="E660" s="46"/>
      <c r="F660" s="46"/>
    </row>
    <row r="661" spans="3:6" s="80" customFormat="1">
      <c r="C661" s="97"/>
      <c r="D661" s="46"/>
      <c r="E661" s="46"/>
      <c r="F661" s="46"/>
    </row>
    <row r="662" spans="3:6" s="80" customFormat="1">
      <c r="C662" s="97"/>
      <c r="D662" s="46"/>
      <c r="E662" s="46"/>
      <c r="F662" s="46"/>
    </row>
    <row r="663" spans="3:6" s="80" customFormat="1">
      <c r="C663" s="97"/>
      <c r="D663" s="46"/>
      <c r="E663" s="46"/>
      <c r="F663" s="46"/>
    </row>
    <row r="664" spans="3:6" s="80" customFormat="1">
      <c r="C664" s="97"/>
      <c r="D664" s="46"/>
      <c r="E664" s="46"/>
      <c r="F664" s="46"/>
    </row>
    <row r="665" spans="3:6" s="80" customFormat="1">
      <c r="C665" s="97"/>
      <c r="D665" s="46"/>
      <c r="E665" s="46"/>
      <c r="F665" s="46"/>
    </row>
    <row r="666" spans="3:6" s="80" customFormat="1">
      <c r="C666" s="97"/>
      <c r="D666" s="46"/>
      <c r="E666" s="46"/>
      <c r="F666" s="46"/>
    </row>
    <row r="667" spans="3:6" s="80" customFormat="1">
      <c r="C667" s="97"/>
      <c r="D667" s="46"/>
      <c r="E667" s="46"/>
      <c r="F667" s="46"/>
    </row>
    <row r="668" spans="3:6" s="80" customFormat="1">
      <c r="C668" s="97"/>
      <c r="D668" s="46"/>
      <c r="E668" s="46"/>
      <c r="F668" s="46"/>
    </row>
    <row r="669" spans="3:6" s="80" customFormat="1">
      <c r="C669" s="97"/>
      <c r="D669" s="46"/>
      <c r="E669" s="46"/>
      <c r="F669" s="46"/>
    </row>
    <row r="670" spans="3:6" s="80" customFormat="1">
      <c r="C670" s="97"/>
      <c r="D670" s="46"/>
      <c r="E670" s="46"/>
      <c r="F670" s="46"/>
    </row>
    <row r="671" spans="3:6" s="80" customFormat="1">
      <c r="C671" s="97"/>
      <c r="D671" s="46"/>
      <c r="E671" s="46"/>
      <c r="F671" s="46"/>
    </row>
    <row r="672" spans="3:6" s="80" customFormat="1">
      <c r="C672" s="97"/>
      <c r="D672" s="46"/>
      <c r="E672" s="46"/>
      <c r="F672" s="46"/>
    </row>
    <row r="673" spans="3:6" s="80" customFormat="1">
      <c r="C673" s="97"/>
      <c r="D673" s="46"/>
      <c r="E673" s="46"/>
      <c r="F673" s="46"/>
    </row>
    <row r="674" spans="3:6" s="80" customFormat="1">
      <c r="C674" s="97"/>
      <c r="D674" s="46"/>
      <c r="E674" s="46"/>
      <c r="F674" s="46"/>
    </row>
    <row r="675" spans="3:6" s="80" customFormat="1">
      <c r="C675" s="97"/>
      <c r="D675" s="46"/>
      <c r="E675" s="46"/>
      <c r="F675" s="46"/>
    </row>
    <row r="676" spans="3:6" s="80" customFormat="1">
      <c r="C676" s="97"/>
      <c r="D676" s="46"/>
      <c r="E676" s="46"/>
      <c r="F676" s="46"/>
    </row>
    <row r="677" spans="3:6" s="80" customFormat="1">
      <c r="C677" s="97"/>
      <c r="D677" s="46"/>
      <c r="E677" s="46"/>
      <c r="F677" s="46"/>
    </row>
    <row r="678" spans="3:6" s="80" customFormat="1">
      <c r="C678" s="97"/>
      <c r="D678" s="46"/>
      <c r="E678" s="46"/>
      <c r="F678" s="46"/>
    </row>
    <row r="679" spans="3:6" s="80" customFormat="1">
      <c r="C679" s="97"/>
      <c r="D679" s="46"/>
      <c r="E679" s="46"/>
      <c r="F679" s="46"/>
    </row>
    <row r="680" spans="3:6" s="80" customFormat="1">
      <c r="C680" s="97"/>
      <c r="D680" s="46"/>
      <c r="E680" s="46"/>
      <c r="F680" s="46"/>
    </row>
    <row r="681" spans="3:6" s="80" customFormat="1">
      <c r="C681" s="97"/>
      <c r="D681" s="46"/>
      <c r="E681" s="46"/>
      <c r="F681" s="46"/>
    </row>
    <row r="682" spans="3:6" s="80" customFormat="1">
      <c r="C682" s="97"/>
      <c r="D682" s="46"/>
      <c r="E682" s="46"/>
      <c r="F682" s="46"/>
    </row>
    <row r="683" spans="3:6" s="80" customFormat="1">
      <c r="C683" s="97"/>
      <c r="D683" s="46"/>
      <c r="E683" s="46"/>
      <c r="F683" s="46"/>
    </row>
    <row r="684" spans="3:6" s="80" customFormat="1">
      <c r="C684" s="97"/>
      <c r="D684" s="46"/>
      <c r="E684" s="46"/>
      <c r="F684" s="46"/>
    </row>
    <row r="685" spans="3:6" s="80" customFormat="1">
      <c r="C685" s="97"/>
      <c r="D685" s="46"/>
      <c r="E685" s="46"/>
      <c r="F685" s="46"/>
    </row>
    <row r="686" spans="3:6" s="80" customFormat="1">
      <c r="C686" s="97"/>
      <c r="D686" s="46"/>
      <c r="E686" s="46"/>
      <c r="F686" s="46"/>
    </row>
    <row r="687" spans="3:6" s="80" customFormat="1">
      <c r="C687" s="97"/>
      <c r="D687" s="46"/>
      <c r="E687" s="46"/>
      <c r="F687" s="46"/>
    </row>
    <row r="688" spans="3:6" s="80" customFormat="1">
      <c r="C688" s="97"/>
      <c r="D688" s="46"/>
      <c r="E688" s="46"/>
      <c r="F688" s="46"/>
    </row>
    <row r="689" spans="3:6" s="80" customFormat="1">
      <c r="C689" s="97"/>
      <c r="D689" s="46"/>
      <c r="E689" s="46"/>
      <c r="F689" s="46"/>
    </row>
    <row r="690" spans="3:6" s="80" customFormat="1">
      <c r="C690" s="97"/>
      <c r="D690" s="46"/>
      <c r="E690" s="46"/>
      <c r="F690" s="46"/>
    </row>
    <row r="691" spans="3:6" s="80" customFormat="1">
      <c r="C691" s="97"/>
      <c r="D691" s="46"/>
      <c r="E691" s="46"/>
      <c r="F691" s="46"/>
    </row>
    <row r="692" spans="3:6" s="80" customFormat="1">
      <c r="C692" s="97"/>
      <c r="D692" s="46"/>
      <c r="E692" s="46"/>
      <c r="F692" s="46"/>
    </row>
    <row r="693" spans="3:6" s="80" customFormat="1">
      <c r="C693" s="97"/>
      <c r="D693" s="46"/>
      <c r="E693" s="46"/>
      <c r="F693" s="46"/>
    </row>
    <row r="694" spans="3:6" s="80" customFormat="1">
      <c r="C694" s="97"/>
      <c r="D694" s="46"/>
      <c r="E694" s="46"/>
      <c r="F694" s="46"/>
    </row>
    <row r="695" spans="3:6" s="80" customFormat="1">
      <c r="C695" s="97"/>
      <c r="D695" s="46"/>
      <c r="E695" s="46"/>
      <c r="F695" s="46"/>
    </row>
    <row r="696" spans="3:6" s="80" customFormat="1">
      <c r="C696" s="97"/>
      <c r="D696" s="46"/>
      <c r="E696" s="46"/>
      <c r="F696" s="46"/>
    </row>
    <row r="697" spans="3:6" s="80" customFormat="1">
      <c r="C697" s="97"/>
      <c r="D697" s="46"/>
      <c r="E697" s="46"/>
      <c r="F697" s="46"/>
    </row>
    <row r="698" spans="3:6" s="80" customFormat="1">
      <c r="C698" s="97"/>
      <c r="D698" s="46"/>
      <c r="E698" s="46"/>
      <c r="F698" s="46"/>
    </row>
    <row r="699" spans="3:6" s="80" customFormat="1">
      <c r="C699" s="97"/>
      <c r="D699" s="46"/>
      <c r="E699" s="46"/>
      <c r="F699" s="46"/>
    </row>
    <row r="700" spans="3:6" s="80" customFormat="1">
      <c r="C700" s="97"/>
      <c r="D700" s="46"/>
      <c r="E700" s="46"/>
      <c r="F700" s="46"/>
    </row>
    <row r="701" spans="3:6" s="80" customFormat="1">
      <c r="C701" s="97"/>
      <c r="D701" s="46"/>
      <c r="E701" s="46"/>
      <c r="F701" s="46"/>
    </row>
    <row r="702" spans="3:6" s="80" customFormat="1">
      <c r="C702" s="97"/>
      <c r="D702" s="46"/>
      <c r="E702" s="46"/>
      <c r="F702" s="46"/>
    </row>
    <row r="703" spans="3:6" s="80" customFormat="1">
      <c r="C703" s="97"/>
      <c r="D703" s="46"/>
      <c r="E703" s="46"/>
      <c r="F703" s="46"/>
    </row>
    <row r="704" spans="3:6" s="80" customFormat="1">
      <c r="C704" s="97"/>
      <c r="D704" s="46"/>
      <c r="E704" s="46"/>
      <c r="F704" s="46"/>
    </row>
    <row r="705" spans="3:6" s="80" customFormat="1">
      <c r="C705" s="97"/>
      <c r="D705" s="46"/>
      <c r="E705" s="46"/>
      <c r="F705" s="46"/>
    </row>
    <row r="706" spans="3:6" s="80" customFormat="1">
      <c r="C706" s="97"/>
      <c r="D706" s="46"/>
      <c r="E706" s="46"/>
      <c r="F706" s="46"/>
    </row>
    <row r="707" spans="3:6" s="80" customFormat="1">
      <c r="C707" s="97"/>
      <c r="D707" s="46"/>
      <c r="E707" s="46"/>
      <c r="F707" s="46"/>
    </row>
    <row r="708" spans="3:6" s="80" customFormat="1">
      <c r="C708" s="97"/>
      <c r="D708" s="46"/>
      <c r="E708" s="46"/>
      <c r="F708" s="46"/>
    </row>
    <row r="709" spans="3:6" s="80" customFormat="1">
      <c r="C709" s="97"/>
      <c r="D709" s="46"/>
      <c r="E709" s="46"/>
      <c r="F709" s="46"/>
    </row>
    <row r="710" spans="3:6" s="80" customFormat="1">
      <c r="C710" s="97"/>
      <c r="D710" s="46"/>
      <c r="E710" s="46"/>
      <c r="F710" s="46"/>
    </row>
    <row r="711" spans="3:6" s="80" customFormat="1">
      <c r="C711" s="97"/>
      <c r="D711" s="46"/>
      <c r="E711" s="46"/>
      <c r="F711" s="46"/>
    </row>
    <row r="712" spans="3:6" s="80" customFormat="1">
      <c r="C712" s="97"/>
      <c r="D712" s="46"/>
      <c r="E712" s="46"/>
      <c r="F712" s="46"/>
    </row>
    <row r="713" spans="3:6" s="80" customFormat="1">
      <c r="C713" s="97"/>
      <c r="D713" s="46"/>
      <c r="E713" s="46"/>
      <c r="F713" s="46"/>
    </row>
    <row r="714" spans="3:6" s="80" customFormat="1">
      <c r="C714" s="97"/>
      <c r="D714" s="46"/>
      <c r="E714" s="46"/>
      <c r="F714" s="46"/>
    </row>
    <row r="715" spans="3:6" s="80" customFormat="1">
      <c r="C715" s="97"/>
      <c r="D715" s="46"/>
      <c r="E715" s="46"/>
      <c r="F715" s="46"/>
    </row>
    <row r="716" spans="3:6" s="80" customFormat="1">
      <c r="C716" s="97"/>
      <c r="D716" s="46"/>
      <c r="E716" s="46"/>
      <c r="F716" s="46"/>
    </row>
    <row r="717" spans="3:6" s="80" customFormat="1">
      <c r="C717" s="97"/>
      <c r="D717" s="46"/>
      <c r="E717" s="46"/>
      <c r="F717" s="46"/>
    </row>
    <row r="718" spans="3:6" s="80" customFormat="1">
      <c r="C718" s="97"/>
      <c r="D718" s="46"/>
      <c r="E718" s="46"/>
      <c r="F718" s="46"/>
    </row>
    <row r="719" spans="3:6" s="80" customFormat="1">
      <c r="C719" s="97"/>
      <c r="D719" s="46"/>
      <c r="E719" s="46"/>
      <c r="F719" s="46"/>
    </row>
    <row r="720" spans="3:6" s="80" customFormat="1">
      <c r="C720" s="97"/>
      <c r="D720" s="46"/>
      <c r="E720" s="46"/>
      <c r="F720" s="46"/>
    </row>
    <row r="721" spans="3:6" s="80" customFormat="1">
      <c r="C721" s="97"/>
      <c r="D721" s="46"/>
      <c r="E721" s="46"/>
      <c r="F721" s="46"/>
    </row>
    <row r="722" spans="3:6" s="80" customFormat="1">
      <c r="C722" s="97"/>
      <c r="D722" s="46"/>
      <c r="E722" s="46"/>
      <c r="F722" s="46"/>
    </row>
    <row r="723" spans="3:6" s="80" customFormat="1">
      <c r="C723" s="97"/>
      <c r="D723" s="46"/>
      <c r="E723" s="46"/>
      <c r="F723" s="46"/>
    </row>
    <row r="724" spans="3:6" s="80" customFormat="1">
      <c r="C724" s="97"/>
      <c r="D724" s="46"/>
      <c r="E724" s="46"/>
      <c r="F724" s="46"/>
    </row>
    <row r="725" spans="3:6" s="80" customFormat="1">
      <c r="C725" s="97"/>
      <c r="D725" s="46"/>
      <c r="E725" s="46"/>
      <c r="F725" s="46"/>
    </row>
    <row r="726" spans="3:6" s="80" customFormat="1">
      <c r="C726" s="97"/>
      <c r="D726" s="46"/>
      <c r="E726" s="46"/>
      <c r="F726" s="46"/>
    </row>
    <row r="727" spans="3:6" s="80" customFormat="1">
      <c r="C727" s="97"/>
      <c r="D727" s="46"/>
      <c r="E727" s="46"/>
      <c r="F727" s="46"/>
    </row>
    <row r="728" spans="3:6" s="80" customFormat="1">
      <c r="C728" s="97"/>
      <c r="D728" s="46"/>
      <c r="E728" s="46"/>
      <c r="F728" s="46"/>
    </row>
    <row r="729" spans="3:6" s="80" customFormat="1">
      <c r="C729" s="97"/>
      <c r="D729" s="46"/>
      <c r="E729" s="46"/>
      <c r="F729" s="46"/>
    </row>
    <row r="730" spans="3:6" s="80" customFormat="1">
      <c r="C730" s="97"/>
      <c r="D730" s="46"/>
      <c r="E730" s="46"/>
      <c r="F730" s="46"/>
    </row>
    <row r="731" spans="3:6" s="80" customFormat="1">
      <c r="C731" s="97"/>
      <c r="D731" s="46"/>
      <c r="E731" s="46"/>
      <c r="F731" s="46"/>
    </row>
    <row r="732" spans="3:6" s="80" customFormat="1">
      <c r="C732" s="97"/>
      <c r="D732" s="46"/>
      <c r="E732" s="46"/>
      <c r="F732" s="46"/>
    </row>
    <row r="733" spans="3:6" s="80" customFormat="1">
      <c r="C733" s="97"/>
      <c r="D733" s="46"/>
      <c r="E733" s="46"/>
      <c r="F733" s="46"/>
    </row>
    <row r="734" spans="3:6" s="80" customFormat="1">
      <c r="C734" s="97"/>
      <c r="D734" s="46"/>
      <c r="E734" s="46"/>
      <c r="F734" s="46"/>
    </row>
    <row r="735" spans="3:6" s="80" customFormat="1">
      <c r="C735" s="97"/>
      <c r="D735" s="46"/>
      <c r="E735" s="46"/>
      <c r="F735" s="46"/>
    </row>
    <row r="736" spans="3:6" s="80" customFormat="1">
      <c r="C736" s="97"/>
      <c r="D736" s="46"/>
      <c r="E736" s="46"/>
      <c r="F736" s="46"/>
    </row>
    <row r="737" spans="3:6" s="80" customFormat="1">
      <c r="C737" s="97"/>
      <c r="D737" s="46"/>
      <c r="E737" s="46"/>
      <c r="F737" s="46"/>
    </row>
    <row r="738" spans="3:6" s="80" customFormat="1">
      <c r="C738" s="97"/>
      <c r="D738" s="46"/>
      <c r="E738" s="46"/>
      <c r="F738" s="46"/>
    </row>
    <row r="739" spans="3:6" s="80" customFormat="1">
      <c r="C739" s="97"/>
      <c r="D739" s="46"/>
      <c r="E739" s="46"/>
      <c r="F739" s="46"/>
    </row>
    <row r="740" spans="3:6" s="80" customFormat="1">
      <c r="C740" s="97"/>
      <c r="D740" s="46"/>
      <c r="E740" s="46"/>
      <c r="F740" s="46"/>
    </row>
    <row r="741" spans="3:6" s="80" customFormat="1">
      <c r="C741" s="97"/>
      <c r="D741" s="46"/>
      <c r="E741" s="46"/>
      <c r="F741" s="46"/>
    </row>
    <row r="742" spans="3:6" s="80" customFormat="1">
      <c r="C742" s="97"/>
      <c r="D742" s="46"/>
      <c r="E742" s="46"/>
      <c r="F742" s="46"/>
    </row>
    <row r="743" spans="3:6" s="80" customFormat="1">
      <c r="C743" s="97"/>
      <c r="D743" s="46"/>
      <c r="E743" s="46"/>
      <c r="F743" s="46"/>
    </row>
    <row r="744" spans="3:6" s="80" customFormat="1">
      <c r="C744" s="97"/>
      <c r="D744" s="46"/>
      <c r="E744" s="46"/>
      <c r="F744" s="46"/>
    </row>
    <row r="745" spans="3:6" s="80" customFormat="1">
      <c r="C745" s="97"/>
      <c r="D745" s="46"/>
      <c r="E745" s="46"/>
      <c r="F745" s="46"/>
    </row>
    <row r="746" spans="3:6" s="80" customFormat="1">
      <c r="C746" s="97"/>
      <c r="D746" s="46"/>
      <c r="E746" s="46"/>
      <c r="F746" s="46"/>
    </row>
    <row r="747" spans="3:6" s="80" customFormat="1">
      <c r="C747" s="97"/>
      <c r="D747" s="46"/>
      <c r="E747" s="46"/>
      <c r="F747" s="46"/>
    </row>
    <row r="748" spans="3:6" s="80" customFormat="1">
      <c r="C748" s="97"/>
      <c r="D748" s="46"/>
      <c r="E748" s="46"/>
      <c r="F748" s="46"/>
    </row>
    <row r="749" spans="3:6" s="80" customFormat="1">
      <c r="C749" s="97"/>
      <c r="D749" s="46"/>
      <c r="E749" s="46"/>
      <c r="F749" s="46"/>
    </row>
    <row r="750" spans="3:6" s="80" customFormat="1">
      <c r="C750" s="97"/>
      <c r="D750" s="46"/>
      <c r="E750" s="46"/>
      <c r="F750" s="46"/>
    </row>
    <row r="751" spans="3:6" s="80" customFormat="1">
      <c r="C751" s="97"/>
      <c r="D751" s="46"/>
      <c r="E751" s="46"/>
      <c r="F751" s="46"/>
    </row>
    <row r="752" spans="3:6" s="80" customFormat="1">
      <c r="C752" s="97"/>
      <c r="D752" s="46"/>
      <c r="E752" s="46"/>
      <c r="F752" s="46"/>
    </row>
    <row r="753" spans="3:6" s="80" customFormat="1">
      <c r="C753" s="97"/>
      <c r="D753" s="46"/>
      <c r="E753" s="46"/>
      <c r="F753" s="46"/>
    </row>
    <row r="754" spans="3:6" s="80" customFormat="1">
      <c r="C754" s="97"/>
      <c r="D754" s="46"/>
      <c r="E754" s="46"/>
      <c r="F754" s="46"/>
    </row>
    <row r="755" spans="3:6" s="80" customFormat="1">
      <c r="C755" s="97"/>
      <c r="D755" s="46"/>
      <c r="E755" s="46"/>
      <c r="F755" s="46"/>
    </row>
    <row r="756" spans="3:6" s="80" customFormat="1">
      <c r="C756" s="97"/>
      <c r="D756" s="46"/>
      <c r="E756" s="46"/>
      <c r="F756" s="46"/>
    </row>
    <row r="757" spans="3:6" s="80" customFormat="1">
      <c r="C757" s="97"/>
      <c r="D757" s="46"/>
      <c r="E757" s="46"/>
      <c r="F757" s="46"/>
    </row>
    <row r="758" spans="3:6" s="80" customFormat="1">
      <c r="C758" s="97"/>
      <c r="D758" s="46"/>
      <c r="E758" s="46"/>
      <c r="F758" s="46"/>
    </row>
    <row r="759" spans="3:6" s="80" customFormat="1">
      <c r="C759" s="97"/>
      <c r="D759" s="46"/>
      <c r="E759" s="46"/>
      <c r="F759" s="46"/>
    </row>
    <row r="760" spans="3:6" s="80" customFormat="1">
      <c r="C760" s="97"/>
      <c r="D760" s="46"/>
      <c r="E760" s="46"/>
      <c r="F760" s="46"/>
    </row>
    <row r="761" spans="3:6" s="80" customFormat="1">
      <c r="C761" s="97"/>
      <c r="D761" s="46"/>
      <c r="E761" s="46"/>
      <c r="F761" s="46"/>
    </row>
    <row r="762" spans="3:6" s="80" customFormat="1">
      <c r="C762" s="97"/>
      <c r="D762" s="46"/>
      <c r="E762" s="46"/>
      <c r="F762" s="46"/>
    </row>
    <row r="763" spans="3:6" s="80" customFormat="1">
      <c r="C763" s="97"/>
      <c r="D763" s="46"/>
      <c r="E763" s="46"/>
      <c r="F763" s="46"/>
    </row>
    <row r="764" spans="3:6" s="80" customFormat="1">
      <c r="C764" s="97"/>
      <c r="D764" s="46"/>
      <c r="E764" s="46"/>
      <c r="F764" s="46"/>
    </row>
    <row r="765" spans="3:6" s="80" customFormat="1">
      <c r="C765" s="97"/>
      <c r="D765" s="46"/>
      <c r="E765" s="46"/>
      <c r="F765" s="46"/>
    </row>
    <row r="766" spans="3:6" s="80" customFormat="1">
      <c r="C766" s="97"/>
      <c r="D766" s="46"/>
      <c r="E766" s="46"/>
      <c r="F766" s="46"/>
    </row>
    <row r="767" spans="3:6" s="80" customFormat="1">
      <c r="C767" s="97"/>
      <c r="D767" s="46"/>
      <c r="E767" s="46"/>
      <c r="F767" s="46"/>
    </row>
    <row r="768" spans="3:6" s="80" customFormat="1">
      <c r="C768" s="97"/>
      <c r="D768" s="46"/>
      <c r="E768" s="46"/>
      <c r="F768" s="46"/>
    </row>
    <row r="769" spans="3:6" s="80" customFormat="1">
      <c r="C769" s="97"/>
      <c r="D769" s="46"/>
      <c r="E769" s="46"/>
      <c r="F769" s="46"/>
    </row>
    <row r="770" spans="3:6" s="80" customFormat="1">
      <c r="C770" s="97"/>
      <c r="D770" s="46"/>
      <c r="E770" s="46"/>
      <c r="F770" s="46"/>
    </row>
    <row r="771" spans="3:6" s="80" customFormat="1">
      <c r="C771" s="97"/>
      <c r="D771" s="46"/>
      <c r="E771" s="46"/>
      <c r="F771" s="46"/>
    </row>
    <row r="772" spans="3:6" s="80" customFormat="1">
      <c r="C772" s="97"/>
      <c r="D772" s="46"/>
      <c r="E772" s="46"/>
      <c r="F772" s="46"/>
    </row>
    <row r="773" spans="3:6" s="80" customFormat="1">
      <c r="C773" s="97"/>
      <c r="D773" s="46"/>
      <c r="E773" s="46"/>
      <c r="F773" s="46"/>
    </row>
    <row r="774" spans="3:6" s="80" customFormat="1">
      <c r="C774" s="97"/>
      <c r="D774" s="46"/>
      <c r="E774" s="46"/>
      <c r="F774" s="46"/>
    </row>
    <row r="775" spans="3:6" s="80" customFormat="1">
      <c r="C775" s="97"/>
      <c r="D775" s="46"/>
      <c r="E775" s="46"/>
      <c r="F775" s="46"/>
    </row>
    <row r="776" spans="3:6" s="80" customFormat="1">
      <c r="C776" s="97"/>
      <c r="D776" s="46"/>
      <c r="E776" s="46"/>
      <c r="F776" s="46"/>
    </row>
    <row r="777" spans="3:6" s="80" customFormat="1">
      <c r="C777" s="97"/>
      <c r="D777" s="46"/>
      <c r="E777" s="46"/>
      <c r="F777" s="46"/>
    </row>
    <row r="778" spans="3:6" s="80" customFormat="1">
      <c r="C778" s="97"/>
      <c r="D778" s="46"/>
      <c r="E778" s="46"/>
      <c r="F778" s="46"/>
    </row>
    <row r="779" spans="3:6" s="80" customFormat="1">
      <c r="C779" s="97"/>
      <c r="D779" s="46"/>
      <c r="E779" s="46"/>
      <c r="F779" s="46"/>
    </row>
    <row r="780" spans="3:6" s="80" customFormat="1">
      <c r="C780" s="97"/>
      <c r="D780" s="46"/>
      <c r="E780" s="46"/>
      <c r="F780" s="46"/>
    </row>
    <row r="781" spans="3:6" s="80" customFormat="1">
      <c r="C781" s="97"/>
      <c r="D781" s="46"/>
      <c r="E781" s="46"/>
      <c r="F781" s="46"/>
    </row>
    <row r="782" spans="3:6" s="80" customFormat="1">
      <c r="C782" s="97"/>
      <c r="D782" s="46"/>
      <c r="E782" s="46"/>
      <c r="F782" s="46"/>
    </row>
    <row r="783" spans="3:6" s="80" customFormat="1">
      <c r="C783" s="97"/>
      <c r="D783" s="46"/>
      <c r="E783" s="46"/>
      <c r="F783" s="46"/>
    </row>
    <row r="784" spans="3:6" s="80" customFormat="1">
      <c r="C784" s="97"/>
      <c r="D784" s="46"/>
      <c r="E784" s="46"/>
      <c r="F784" s="46"/>
    </row>
    <row r="785" spans="3:6" s="80" customFormat="1">
      <c r="C785" s="97"/>
      <c r="D785" s="46"/>
      <c r="E785" s="46"/>
      <c r="F785" s="46"/>
    </row>
    <row r="786" spans="3:6" s="80" customFormat="1">
      <c r="C786" s="97"/>
      <c r="D786" s="46"/>
      <c r="E786" s="46"/>
      <c r="F786" s="46"/>
    </row>
    <row r="787" spans="3:6" s="80" customFormat="1">
      <c r="C787" s="97"/>
      <c r="D787" s="46"/>
      <c r="E787" s="46"/>
      <c r="F787" s="46"/>
    </row>
    <row r="788" spans="3:6" s="80" customFormat="1">
      <c r="C788" s="97"/>
      <c r="D788" s="46"/>
      <c r="E788" s="46"/>
      <c r="F788" s="46"/>
    </row>
    <row r="789" spans="3:6" s="80" customFormat="1">
      <c r="C789" s="97"/>
      <c r="D789" s="46"/>
      <c r="E789" s="46"/>
      <c r="F789" s="46"/>
    </row>
    <row r="790" spans="3:6" s="80" customFormat="1">
      <c r="C790" s="97"/>
      <c r="D790" s="46"/>
      <c r="E790" s="46"/>
      <c r="F790" s="46"/>
    </row>
    <row r="791" spans="3:6" s="80" customFormat="1">
      <c r="C791" s="97"/>
      <c r="D791" s="46"/>
      <c r="E791" s="46"/>
      <c r="F791" s="46"/>
    </row>
    <row r="792" spans="3:6" s="80" customFormat="1">
      <c r="C792" s="97"/>
      <c r="D792" s="46"/>
      <c r="E792" s="46"/>
      <c r="F792" s="46"/>
    </row>
    <row r="793" spans="3:6" s="80" customFormat="1">
      <c r="C793" s="97"/>
      <c r="D793" s="46"/>
      <c r="E793" s="46"/>
      <c r="F793" s="46"/>
    </row>
    <row r="794" spans="3:6" s="80" customFormat="1">
      <c r="C794" s="97"/>
      <c r="D794" s="46"/>
      <c r="E794" s="46"/>
      <c r="F794" s="46"/>
    </row>
    <row r="795" spans="3:6" s="80" customFormat="1">
      <c r="C795" s="97"/>
      <c r="D795" s="46"/>
      <c r="E795" s="46"/>
      <c r="F795" s="46"/>
    </row>
    <row r="796" spans="3:6" s="80" customFormat="1">
      <c r="C796" s="97"/>
      <c r="D796" s="46"/>
      <c r="E796" s="46"/>
      <c r="F796" s="46"/>
    </row>
    <row r="797" spans="3:6" s="80" customFormat="1">
      <c r="C797" s="97"/>
      <c r="D797" s="46"/>
      <c r="E797" s="46"/>
      <c r="F797" s="46"/>
    </row>
    <row r="798" spans="3:6" s="80" customFormat="1">
      <c r="C798" s="97"/>
      <c r="D798" s="46"/>
      <c r="E798" s="46"/>
      <c r="F798" s="46"/>
    </row>
    <row r="799" spans="3:6" s="80" customFormat="1">
      <c r="C799" s="97"/>
      <c r="D799" s="46"/>
      <c r="E799" s="46"/>
      <c r="F799" s="46"/>
    </row>
    <row r="800" spans="3:6" s="80" customFormat="1">
      <c r="C800" s="97"/>
      <c r="D800" s="46"/>
      <c r="E800" s="46"/>
      <c r="F800" s="46"/>
    </row>
    <row r="801" spans="3:6" s="80" customFormat="1">
      <c r="C801" s="97"/>
      <c r="D801" s="46"/>
      <c r="E801" s="46"/>
      <c r="F801" s="46"/>
    </row>
    <row r="802" spans="3:6" s="80" customFormat="1">
      <c r="C802" s="97"/>
      <c r="D802" s="46"/>
      <c r="E802" s="46"/>
      <c r="F802" s="46"/>
    </row>
    <row r="803" spans="3:6" s="80" customFormat="1">
      <c r="C803" s="97"/>
      <c r="D803" s="46"/>
      <c r="E803" s="46"/>
      <c r="F803" s="46"/>
    </row>
    <row r="804" spans="3:6" s="80" customFormat="1">
      <c r="C804" s="97"/>
      <c r="D804" s="46"/>
      <c r="E804" s="46"/>
      <c r="F804" s="46"/>
    </row>
    <row r="805" spans="3:6" s="80" customFormat="1">
      <c r="C805" s="97"/>
      <c r="D805" s="46"/>
      <c r="E805" s="46"/>
      <c r="F805" s="46"/>
    </row>
    <row r="806" spans="3:6" s="80" customFormat="1">
      <c r="C806" s="97"/>
      <c r="D806" s="46"/>
      <c r="E806" s="46"/>
      <c r="F806" s="46"/>
    </row>
    <row r="807" spans="3:6" s="80" customFormat="1">
      <c r="C807" s="97"/>
      <c r="D807" s="46"/>
      <c r="E807" s="46"/>
      <c r="F807" s="46"/>
    </row>
    <row r="808" spans="3:6" s="80" customFormat="1">
      <c r="C808" s="97"/>
      <c r="D808" s="46"/>
      <c r="E808" s="46"/>
      <c r="F808" s="46"/>
    </row>
    <row r="809" spans="3:6" s="80" customFormat="1">
      <c r="C809" s="97"/>
      <c r="D809" s="46"/>
      <c r="E809" s="46"/>
      <c r="F809" s="46"/>
    </row>
    <row r="810" spans="3:6" s="80" customFormat="1">
      <c r="C810" s="97"/>
      <c r="D810" s="46"/>
      <c r="E810" s="46"/>
      <c r="F810" s="46"/>
    </row>
    <row r="811" spans="3:6" s="80" customFormat="1">
      <c r="C811" s="97"/>
      <c r="D811" s="46"/>
      <c r="E811" s="46"/>
      <c r="F811" s="46"/>
    </row>
    <row r="812" spans="3:6" s="80" customFormat="1">
      <c r="C812" s="97"/>
      <c r="D812" s="46"/>
      <c r="E812" s="46"/>
      <c r="F812" s="46"/>
    </row>
    <row r="813" spans="3:6" s="80" customFormat="1">
      <c r="C813" s="97"/>
      <c r="D813" s="46"/>
      <c r="E813" s="46"/>
      <c r="F813" s="46"/>
    </row>
    <row r="814" spans="3:6" s="80" customFormat="1">
      <c r="C814" s="97"/>
      <c r="D814" s="46"/>
      <c r="E814" s="46"/>
      <c r="F814" s="46"/>
    </row>
    <row r="815" spans="3:6" s="80" customFormat="1">
      <c r="C815" s="97"/>
      <c r="D815" s="46"/>
      <c r="E815" s="46"/>
      <c r="F815" s="46"/>
    </row>
    <row r="816" spans="3:6" s="80" customFormat="1">
      <c r="C816" s="97"/>
      <c r="D816" s="46"/>
      <c r="E816" s="46"/>
      <c r="F816" s="46"/>
    </row>
    <row r="817" spans="3:6" s="80" customFormat="1">
      <c r="C817" s="97"/>
      <c r="D817" s="46"/>
      <c r="E817" s="46"/>
      <c r="F817" s="46"/>
    </row>
    <row r="818" spans="3:6" s="80" customFormat="1">
      <c r="C818" s="97"/>
      <c r="D818" s="46"/>
      <c r="E818" s="46"/>
      <c r="F818" s="46"/>
    </row>
    <row r="819" spans="3:6" s="80" customFormat="1">
      <c r="C819" s="97"/>
      <c r="D819" s="46"/>
      <c r="E819" s="46"/>
      <c r="F819" s="46"/>
    </row>
    <row r="820" spans="3:6" s="80" customFormat="1">
      <c r="C820" s="97"/>
      <c r="D820" s="46"/>
      <c r="E820" s="46"/>
      <c r="F820" s="46"/>
    </row>
    <row r="821" spans="3:6" s="80" customFormat="1">
      <c r="C821" s="97"/>
      <c r="D821" s="46"/>
      <c r="E821" s="46"/>
      <c r="F821" s="46"/>
    </row>
    <row r="822" spans="3:6" s="80" customFormat="1">
      <c r="C822" s="97"/>
      <c r="D822" s="46"/>
      <c r="E822" s="46"/>
      <c r="F822" s="46"/>
    </row>
    <row r="823" spans="3:6" s="80" customFormat="1">
      <c r="C823" s="97"/>
      <c r="D823" s="46"/>
      <c r="E823" s="46"/>
      <c r="F823" s="46"/>
    </row>
    <row r="824" spans="3:6" s="80" customFormat="1">
      <c r="C824" s="97"/>
      <c r="D824" s="46"/>
      <c r="E824" s="46"/>
      <c r="F824" s="46"/>
    </row>
    <row r="825" spans="3:6" s="80" customFormat="1">
      <c r="C825" s="97"/>
      <c r="D825" s="46"/>
      <c r="E825" s="46"/>
      <c r="F825" s="46"/>
    </row>
    <row r="826" spans="3:6" s="80" customFormat="1">
      <c r="C826" s="97"/>
      <c r="D826" s="46"/>
      <c r="E826" s="46"/>
      <c r="F826" s="46"/>
    </row>
    <row r="827" spans="3:6" s="80" customFormat="1">
      <c r="C827" s="97"/>
      <c r="D827" s="46"/>
      <c r="E827" s="46"/>
      <c r="F827" s="46"/>
    </row>
    <row r="828" spans="3:6" s="80" customFormat="1">
      <c r="C828" s="97"/>
      <c r="D828" s="46"/>
      <c r="E828" s="46"/>
      <c r="F828" s="46"/>
    </row>
    <row r="829" spans="3:6" s="80" customFormat="1">
      <c r="C829" s="97"/>
      <c r="D829" s="46"/>
      <c r="E829" s="46"/>
      <c r="F829" s="46"/>
    </row>
    <row r="830" spans="3:6" s="80" customFormat="1">
      <c r="C830" s="97"/>
      <c r="D830" s="46"/>
      <c r="E830" s="46"/>
      <c r="F830" s="46"/>
    </row>
    <row r="831" spans="3:6" s="80" customFormat="1">
      <c r="C831" s="97"/>
      <c r="D831" s="46"/>
      <c r="E831" s="46"/>
      <c r="F831" s="46"/>
    </row>
    <row r="832" spans="3:6" s="80" customFormat="1">
      <c r="C832" s="97"/>
      <c r="D832" s="46"/>
      <c r="E832" s="46"/>
      <c r="F832" s="46"/>
    </row>
    <row r="833" spans="3:6" s="80" customFormat="1">
      <c r="C833" s="97"/>
      <c r="D833" s="46"/>
      <c r="E833" s="46"/>
      <c r="F833" s="46"/>
    </row>
    <row r="834" spans="3:6" s="80" customFormat="1">
      <c r="C834" s="97"/>
      <c r="D834" s="46"/>
      <c r="E834" s="46"/>
      <c r="F834" s="46"/>
    </row>
    <row r="835" spans="3:6" s="80" customFormat="1">
      <c r="C835" s="97"/>
      <c r="D835" s="46"/>
      <c r="E835" s="46"/>
      <c r="F835" s="46"/>
    </row>
    <row r="836" spans="3:6" s="80" customFormat="1">
      <c r="C836" s="97"/>
      <c r="D836" s="46"/>
      <c r="E836" s="46"/>
      <c r="F836" s="46"/>
    </row>
    <row r="837" spans="3:6" s="80" customFormat="1">
      <c r="C837" s="97"/>
      <c r="D837" s="46"/>
      <c r="E837" s="46"/>
      <c r="F837" s="46"/>
    </row>
    <row r="838" spans="3:6" s="80" customFormat="1">
      <c r="C838" s="97"/>
      <c r="D838" s="46"/>
      <c r="E838" s="46"/>
      <c r="F838" s="46"/>
    </row>
    <row r="839" spans="3:6" s="80" customFormat="1">
      <c r="C839" s="97"/>
      <c r="D839" s="46"/>
      <c r="E839" s="46"/>
      <c r="F839" s="46"/>
    </row>
    <row r="840" spans="3:6" s="80" customFormat="1">
      <c r="C840" s="97"/>
      <c r="D840" s="46"/>
      <c r="E840" s="46"/>
      <c r="F840" s="46"/>
    </row>
    <row r="841" spans="3:6" s="80" customFormat="1">
      <c r="C841" s="97"/>
      <c r="D841" s="46"/>
      <c r="E841" s="46"/>
      <c r="F841" s="46"/>
    </row>
    <row r="842" spans="3:6" s="80" customFormat="1">
      <c r="C842" s="97"/>
      <c r="D842" s="46"/>
      <c r="E842" s="46"/>
      <c r="F842" s="46"/>
    </row>
    <row r="843" spans="3:6" s="80" customFormat="1">
      <c r="C843" s="97"/>
      <c r="D843" s="46"/>
      <c r="E843" s="46"/>
      <c r="F843" s="46"/>
    </row>
    <row r="844" spans="3:6" s="80" customFormat="1">
      <c r="C844" s="97"/>
      <c r="D844" s="46"/>
      <c r="E844" s="46"/>
      <c r="F844" s="46"/>
    </row>
    <row r="845" spans="3:6" s="80" customFormat="1">
      <c r="C845" s="97"/>
      <c r="D845" s="46"/>
      <c r="E845" s="46"/>
      <c r="F845" s="46"/>
    </row>
    <row r="846" spans="3:6" s="80" customFormat="1">
      <c r="C846" s="97"/>
      <c r="D846" s="46"/>
      <c r="E846" s="46"/>
      <c r="F846" s="46"/>
    </row>
    <row r="847" spans="3:6" s="80" customFormat="1">
      <c r="C847" s="97"/>
      <c r="D847" s="46"/>
      <c r="E847" s="46"/>
      <c r="F847" s="46"/>
    </row>
    <row r="848" spans="3:6" s="80" customFormat="1">
      <c r="C848" s="97"/>
      <c r="D848" s="46"/>
      <c r="E848" s="46"/>
      <c r="F848" s="46"/>
    </row>
    <row r="849" spans="3:6" s="80" customFormat="1">
      <c r="C849" s="97"/>
      <c r="D849" s="46"/>
      <c r="E849" s="46"/>
      <c r="F849" s="46"/>
    </row>
    <row r="850" spans="3:6" s="80" customFormat="1">
      <c r="C850" s="97"/>
      <c r="D850" s="46"/>
      <c r="E850" s="46"/>
      <c r="F850" s="46"/>
    </row>
    <row r="851" spans="3:6" s="80" customFormat="1">
      <c r="C851" s="97"/>
      <c r="D851" s="46"/>
      <c r="E851" s="46"/>
      <c r="F851" s="46"/>
    </row>
    <row r="852" spans="3:6" s="80" customFormat="1">
      <c r="C852" s="97"/>
      <c r="D852" s="46"/>
      <c r="E852" s="46"/>
      <c r="F852" s="46"/>
    </row>
    <row r="853" spans="3:6" s="80" customFormat="1">
      <c r="C853" s="97"/>
      <c r="D853" s="46"/>
      <c r="E853" s="46"/>
      <c r="F853" s="46"/>
    </row>
    <row r="854" spans="3:6" s="80" customFormat="1">
      <c r="C854" s="97"/>
      <c r="D854" s="46"/>
      <c r="E854" s="46"/>
      <c r="F854" s="46"/>
    </row>
    <row r="855" spans="3:6" s="80" customFormat="1">
      <c r="C855" s="97"/>
      <c r="D855" s="46"/>
      <c r="E855" s="46"/>
      <c r="F855" s="46"/>
    </row>
    <row r="856" spans="3:6" s="80" customFormat="1">
      <c r="C856" s="97"/>
      <c r="D856" s="46"/>
      <c r="E856" s="46"/>
      <c r="F856" s="46"/>
    </row>
    <row r="857" spans="3:6" s="80" customFormat="1">
      <c r="C857" s="97"/>
      <c r="D857" s="46"/>
      <c r="E857" s="46"/>
      <c r="F857" s="46"/>
    </row>
    <row r="858" spans="3:6" s="80" customFormat="1">
      <c r="C858" s="97"/>
      <c r="D858" s="46"/>
      <c r="E858" s="46"/>
      <c r="F858" s="46"/>
    </row>
    <row r="859" spans="3:6" s="80" customFormat="1">
      <c r="C859" s="97"/>
      <c r="D859" s="46"/>
      <c r="E859" s="46"/>
      <c r="F859" s="46"/>
    </row>
    <row r="860" spans="3:6" s="80" customFormat="1">
      <c r="C860" s="97"/>
      <c r="D860" s="46"/>
      <c r="E860" s="46"/>
      <c r="F860" s="46"/>
    </row>
    <row r="861" spans="3:6" s="80" customFormat="1">
      <c r="C861" s="97"/>
      <c r="D861" s="46"/>
      <c r="E861" s="46"/>
      <c r="F861" s="46"/>
    </row>
    <row r="862" spans="3:6" s="80" customFormat="1">
      <c r="C862" s="97"/>
      <c r="D862" s="46"/>
      <c r="E862" s="46"/>
      <c r="F862" s="46"/>
    </row>
    <row r="863" spans="3:6" s="80" customFormat="1">
      <c r="C863" s="97"/>
      <c r="D863" s="46"/>
      <c r="E863" s="46"/>
      <c r="F863" s="46"/>
    </row>
    <row r="864" spans="3:6" s="80" customFormat="1">
      <c r="C864" s="97"/>
      <c r="D864" s="46"/>
      <c r="E864" s="46"/>
      <c r="F864" s="46"/>
    </row>
    <row r="865" spans="3:6" s="80" customFormat="1">
      <c r="C865" s="97"/>
      <c r="D865" s="46"/>
      <c r="E865" s="46"/>
      <c r="F865" s="46"/>
    </row>
    <row r="866" spans="3:6" s="80" customFormat="1">
      <c r="C866" s="97"/>
      <c r="D866" s="46"/>
      <c r="E866" s="46"/>
      <c r="F866" s="46"/>
    </row>
    <row r="867" spans="3:6" s="80" customFormat="1">
      <c r="C867" s="97"/>
      <c r="D867" s="46"/>
      <c r="E867" s="46"/>
      <c r="F867" s="46"/>
    </row>
    <row r="868" spans="3:6" s="80" customFormat="1">
      <c r="C868" s="97"/>
      <c r="D868" s="46"/>
      <c r="E868" s="46"/>
      <c r="F868" s="46"/>
    </row>
    <row r="869" spans="3:6" s="80" customFormat="1">
      <c r="C869" s="97"/>
      <c r="D869" s="46"/>
      <c r="E869" s="46"/>
      <c r="F869" s="46"/>
    </row>
    <row r="870" spans="3:6" s="80" customFormat="1">
      <c r="C870" s="97"/>
      <c r="D870" s="46"/>
      <c r="E870" s="46"/>
      <c r="F870" s="46"/>
    </row>
    <row r="871" spans="3:6" s="80" customFormat="1">
      <c r="C871" s="97"/>
      <c r="D871" s="46"/>
      <c r="E871" s="46"/>
      <c r="F871" s="46"/>
    </row>
    <row r="872" spans="3:6" s="80" customFormat="1">
      <c r="C872" s="97"/>
      <c r="D872" s="46"/>
      <c r="E872" s="46"/>
      <c r="F872" s="46"/>
    </row>
    <row r="873" spans="3:6" s="80" customFormat="1">
      <c r="C873" s="97"/>
      <c r="D873" s="46"/>
      <c r="E873" s="46"/>
      <c r="F873" s="46"/>
    </row>
    <row r="874" spans="3:6" s="80" customFormat="1">
      <c r="C874" s="97"/>
      <c r="D874" s="46"/>
      <c r="E874" s="46"/>
      <c r="F874" s="46"/>
    </row>
    <row r="875" spans="3:6" s="80" customFormat="1">
      <c r="C875" s="97"/>
      <c r="D875" s="46"/>
      <c r="E875" s="46"/>
      <c r="F875" s="46"/>
    </row>
    <row r="876" spans="3:6" s="80" customFormat="1">
      <c r="C876" s="97"/>
      <c r="D876" s="46"/>
      <c r="E876" s="46"/>
      <c r="F876" s="46"/>
    </row>
    <row r="877" spans="3:6" s="80" customFormat="1">
      <c r="C877" s="97"/>
      <c r="D877" s="46"/>
      <c r="E877" s="46"/>
      <c r="F877" s="46"/>
    </row>
    <row r="878" spans="3:6" s="80" customFormat="1">
      <c r="C878" s="97"/>
      <c r="D878" s="46"/>
      <c r="E878" s="46"/>
      <c r="F878" s="46"/>
    </row>
    <row r="879" spans="3:6" s="80" customFormat="1">
      <c r="C879" s="97"/>
      <c r="D879" s="46"/>
      <c r="E879" s="46"/>
      <c r="F879" s="46"/>
    </row>
    <row r="880" spans="3:6" s="80" customFormat="1">
      <c r="C880" s="97"/>
      <c r="D880" s="46"/>
      <c r="E880" s="46"/>
      <c r="F880" s="46"/>
    </row>
    <row r="881" spans="3:6" s="80" customFormat="1">
      <c r="C881" s="97"/>
      <c r="D881" s="46"/>
      <c r="E881" s="46"/>
      <c r="F881" s="46"/>
    </row>
    <row r="882" spans="3:6" s="80" customFormat="1">
      <c r="C882" s="97"/>
      <c r="D882" s="46"/>
      <c r="E882" s="46"/>
      <c r="F882" s="46"/>
    </row>
    <row r="883" spans="3:6" s="80" customFormat="1">
      <c r="C883" s="97"/>
      <c r="D883" s="46"/>
      <c r="E883" s="46"/>
      <c r="F883" s="46"/>
    </row>
    <row r="884" spans="3:6" s="80" customFormat="1">
      <c r="C884" s="97"/>
      <c r="D884" s="46"/>
      <c r="E884" s="46"/>
      <c r="F884" s="46"/>
    </row>
    <row r="885" spans="3:6" s="80" customFormat="1">
      <c r="C885" s="97"/>
      <c r="D885" s="46"/>
      <c r="E885" s="46"/>
      <c r="F885" s="46"/>
    </row>
    <row r="886" spans="3:6" s="80" customFormat="1">
      <c r="C886" s="97"/>
      <c r="D886" s="46"/>
      <c r="E886" s="46"/>
      <c r="F886" s="46"/>
    </row>
    <row r="887" spans="3:6" s="80" customFormat="1">
      <c r="C887" s="97"/>
      <c r="D887" s="46"/>
      <c r="E887" s="46"/>
      <c r="F887" s="46"/>
    </row>
    <row r="888" spans="3:6" s="80" customFormat="1">
      <c r="C888" s="97"/>
      <c r="D888" s="46"/>
      <c r="E888" s="46"/>
      <c r="F888" s="46"/>
    </row>
    <row r="889" spans="3:6" s="80" customFormat="1">
      <c r="C889" s="97"/>
      <c r="D889" s="46"/>
      <c r="E889" s="46"/>
      <c r="F889" s="46"/>
    </row>
    <row r="890" spans="3:6" s="80" customFormat="1">
      <c r="C890" s="97"/>
      <c r="D890" s="46"/>
      <c r="E890" s="46"/>
      <c r="F890" s="46"/>
    </row>
    <row r="891" spans="3:6" s="80" customFormat="1">
      <c r="C891" s="97"/>
      <c r="D891" s="46"/>
      <c r="E891" s="46"/>
      <c r="F891" s="46"/>
    </row>
    <row r="892" spans="3:6" s="80" customFormat="1">
      <c r="C892" s="97"/>
      <c r="D892" s="46"/>
      <c r="E892" s="46"/>
      <c r="F892" s="46"/>
    </row>
    <row r="893" spans="3:6" s="80" customFormat="1">
      <c r="C893" s="97"/>
      <c r="D893" s="46"/>
      <c r="E893" s="46"/>
      <c r="F893" s="46"/>
    </row>
    <row r="894" spans="3:6" s="80" customFormat="1">
      <c r="C894" s="97"/>
      <c r="D894" s="46"/>
      <c r="E894" s="46"/>
      <c r="F894" s="46"/>
    </row>
    <row r="895" spans="3:6" s="80" customFormat="1">
      <c r="C895" s="97"/>
      <c r="D895" s="46"/>
      <c r="E895" s="46"/>
      <c r="F895" s="46"/>
    </row>
    <row r="896" spans="3:6" s="80" customFormat="1">
      <c r="C896" s="97"/>
      <c r="D896" s="46"/>
      <c r="E896" s="46"/>
      <c r="F896" s="46"/>
    </row>
    <row r="897" spans="3:6" s="80" customFormat="1">
      <c r="C897" s="97"/>
      <c r="D897" s="46"/>
      <c r="E897" s="46"/>
      <c r="F897" s="46"/>
    </row>
    <row r="898" spans="3:6" s="80" customFormat="1">
      <c r="C898" s="97"/>
      <c r="D898" s="46"/>
      <c r="E898" s="46"/>
      <c r="F898" s="46"/>
    </row>
    <row r="899" spans="3:6" s="80" customFormat="1">
      <c r="C899" s="97"/>
      <c r="D899" s="46"/>
      <c r="E899" s="46"/>
      <c r="F899" s="46"/>
    </row>
    <row r="900" spans="3:6" s="80" customFormat="1">
      <c r="C900" s="97"/>
      <c r="D900" s="46"/>
      <c r="E900" s="46"/>
      <c r="F900" s="46"/>
    </row>
    <row r="901" spans="3:6" s="80" customFormat="1">
      <c r="C901" s="97"/>
      <c r="D901" s="46"/>
      <c r="E901" s="46"/>
      <c r="F901" s="46"/>
    </row>
    <row r="902" spans="3:6" s="80" customFormat="1">
      <c r="C902" s="97"/>
      <c r="D902" s="46"/>
      <c r="E902" s="46"/>
      <c r="F902" s="46"/>
    </row>
    <row r="903" spans="3:6" s="80" customFormat="1">
      <c r="C903" s="97"/>
      <c r="D903" s="46"/>
      <c r="E903" s="46"/>
      <c r="F903" s="46"/>
    </row>
    <row r="904" spans="3:6" s="80" customFormat="1">
      <c r="C904" s="97"/>
      <c r="D904" s="46"/>
      <c r="E904" s="46"/>
      <c r="F904" s="46"/>
    </row>
    <row r="905" spans="3:6" s="80" customFormat="1">
      <c r="C905" s="97"/>
      <c r="D905" s="46"/>
      <c r="E905" s="46"/>
      <c r="F905" s="46"/>
    </row>
    <row r="906" spans="3:6" s="80" customFormat="1">
      <c r="C906" s="97"/>
      <c r="D906" s="46"/>
      <c r="E906" s="46"/>
      <c r="F906" s="46"/>
    </row>
    <row r="907" spans="3:6" s="80" customFormat="1">
      <c r="C907" s="97"/>
      <c r="D907" s="46"/>
      <c r="E907" s="46"/>
      <c r="F907" s="46"/>
    </row>
    <row r="908" spans="3:6" s="80" customFormat="1">
      <c r="C908" s="97"/>
      <c r="D908" s="46"/>
      <c r="E908" s="46"/>
      <c r="F908" s="46"/>
    </row>
    <row r="909" spans="3:6" s="80" customFormat="1">
      <c r="C909" s="97"/>
      <c r="D909" s="46"/>
      <c r="E909" s="46"/>
      <c r="F909" s="46"/>
    </row>
    <row r="910" spans="3:6" s="80" customFormat="1">
      <c r="C910" s="97"/>
      <c r="D910" s="46"/>
      <c r="E910" s="46"/>
      <c r="F910" s="46"/>
    </row>
    <row r="911" spans="3:6" s="80" customFormat="1">
      <c r="C911" s="97"/>
      <c r="D911" s="46"/>
      <c r="E911" s="46"/>
      <c r="F911" s="46"/>
    </row>
    <row r="912" spans="3:6" s="80" customFormat="1">
      <c r="C912" s="97"/>
      <c r="D912" s="46"/>
      <c r="E912" s="46"/>
      <c r="F912" s="46"/>
    </row>
    <row r="913" spans="3:6" s="80" customFormat="1">
      <c r="C913" s="97"/>
      <c r="D913" s="46"/>
      <c r="E913" s="46"/>
      <c r="F913" s="46"/>
    </row>
    <row r="914" spans="3:6" s="80" customFormat="1">
      <c r="C914" s="97"/>
      <c r="D914" s="46"/>
      <c r="E914" s="46"/>
      <c r="F914" s="46"/>
    </row>
    <row r="915" spans="3:6" s="80" customFormat="1">
      <c r="C915" s="97"/>
      <c r="D915" s="46"/>
      <c r="E915" s="46"/>
      <c r="F915" s="46"/>
    </row>
    <row r="916" spans="3:6" s="80" customFormat="1">
      <c r="C916" s="97"/>
      <c r="D916" s="46"/>
      <c r="E916" s="46"/>
      <c r="F916" s="46"/>
    </row>
    <row r="917" spans="3:6" s="80" customFormat="1">
      <c r="C917" s="97"/>
      <c r="D917" s="46"/>
      <c r="E917" s="46"/>
      <c r="F917" s="46"/>
    </row>
    <row r="918" spans="3:6" s="80" customFormat="1">
      <c r="C918" s="97"/>
      <c r="D918" s="46"/>
      <c r="E918" s="46"/>
      <c r="F918" s="46"/>
    </row>
    <row r="919" spans="3:6" s="80" customFormat="1">
      <c r="C919" s="97"/>
      <c r="D919" s="46"/>
      <c r="E919" s="46"/>
      <c r="F919" s="46"/>
    </row>
    <row r="920" spans="3:6" s="80" customFormat="1">
      <c r="C920" s="97"/>
      <c r="D920" s="46"/>
      <c r="E920" s="46"/>
      <c r="F920" s="46"/>
    </row>
    <row r="921" spans="3:6" s="80" customFormat="1">
      <c r="C921" s="97"/>
      <c r="D921" s="46"/>
      <c r="E921" s="46"/>
      <c r="F921" s="46"/>
    </row>
    <row r="922" spans="3:6" s="80" customFormat="1">
      <c r="C922" s="97"/>
      <c r="D922" s="46"/>
      <c r="E922" s="46"/>
      <c r="F922" s="46"/>
    </row>
    <row r="923" spans="3:6" s="80" customFormat="1">
      <c r="C923" s="97"/>
      <c r="D923" s="46"/>
      <c r="E923" s="46"/>
      <c r="F923" s="46"/>
    </row>
    <row r="924" spans="3:6" s="80" customFormat="1">
      <c r="C924" s="97"/>
      <c r="D924" s="46"/>
      <c r="E924" s="46"/>
      <c r="F924" s="46"/>
    </row>
    <row r="925" spans="3:6" s="80" customFormat="1">
      <c r="C925" s="97"/>
      <c r="D925" s="46"/>
      <c r="E925" s="46"/>
      <c r="F925" s="46"/>
    </row>
    <row r="926" spans="3:6" s="80" customFormat="1">
      <c r="C926" s="97"/>
      <c r="D926" s="46"/>
      <c r="E926" s="46"/>
      <c r="F926" s="46"/>
    </row>
    <row r="927" spans="3:6" s="80" customFormat="1">
      <c r="C927" s="97"/>
      <c r="D927" s="46"/>
      <c r="E927" s="46"/>
      <c r="F927" s="46"/>
    </row>
    <row r="928" spans="3:6" s="80" customFormat="1">
      <c r="C928" s="97"/>
      <c r="D928" s="46"/>
      <c r="E928" s="46"/>
      <c r="F928" s="46"/>
    </row>
    <row r="929" spans="3:6" s="80" customFormat="1">
      <c r="C929" s="97"/>
      <c r="D929" s="46"/>
      <c r="E929" s="46"/>
      <c r="F929" s="46"/>
    </row>
    <row r="930" spans="3:6" s="80" customFormat="1">
      <c r="C930" s="97"/>
      <c r="D930" s="46"/>
      <c r="E930" s="46"/>
      <c r="F930" s="46"/>
    </row>
    <row r="931" spans="3:6" s="80" customFormat="1">
      <c r="C931" s="97"/>
      <c r="D931" s="46"/>
      <c r="E931" s="46"/>
      <c r="F931" s="46"/>
    </row>
    <row r="932" spans="3:6" s="80" customFormat="1">
      <c r="C932" s="97"/>
      <c r="D932" s="46"/>
      <c r="E932" s="46"/>
      <c r="F932" s="46"/>
    </row>
    <row r="933" spans="3:6" s="80" customFormat="1">
      <c r="C933" s="97"/>
      <c r="D933" s="46"/>
      <c r="E933" s="46"/>
      <c r="F933" s="46"/>
    </row>
    <row r="934" spans="3:6" s="80" customFormat="1">
      <c r="C934" s="97"/>
      <c r="D934" s="46"/>
      <c r="E934" s="46"/>
      <c r="F934" s="46"/>
    </row>
    <row r="935" spans="3:6" s="80" customFormat="1">
      <c r="C935" s="97"/>
      <c r="D935" s="46"/>
      <c r="E935" s="46"/>
      <c r="F935" s="46"/>
    </row>
    <row r="936" spans="3:6" s="80" customFormat="1">
      <c r="C936" s="97"/>
      <c r="D936" s="46"/>
      <c r="E936" s="46"/>
      <c r="F936" s="46"/>
    </row>
    <row r="937" spans="3:6" s="80" customFormat="1">
      <c r="C937" s="97"/>
      <c r="D937" s="46"/>
      <c r="E937" s="46"/>
      <c r="F937" s="46"/>
    </row>
    <row r="938" spans="3:6" s="80" customFormat="1">
      <c r="C938" s="97"/>
      <c r="D938" s="46"/>
      <c r="E938" s="46"/>
      <c r="F938" s="46"/>
    </row>
    <row r="939" spans="3:6" s="80" customFormat="1">
      <c r="C939" s="97"/>
      <c r="D939" s="46"/>
      <c r="E939" s="46"/>
      <c r="F939" s="46"/>
    </row>
    <row r="940" spans="3:6" s="80" customFormat="1">
      <c r="C940" s="97"/>
      <c r="D940" s="46"/>
      <c r="E940" s="46"/>
      <c r="F940" s="46"/>
    </row>
    <row r="941" spans="3:6" s="80" customFormat="1">
      <c r="C941" s="97"/>
      <c r="D941" s="46"/>
      <c r="E941" s="46"/>
      <c r="F941" s="46"/>
    </row>
    <row r="942" spans="3:6" s="80" customFormat="1">
      <c r="C942" s="97"/>
      <c r="D942" s="46"/>
      <c r="E942" s="46"/>
      <c r="F942" s="46"/>
    </row>
    <row r="943" spans="3:6" s="80" customFormat="1">
      <c r="C943" s="97"/>
      <c r="D943" s="46"/>
      <c r="E943" s="46"/>
      <c r="F943" s="46"/>
    </row>
    <row r="944" spans="3:6" s="80" customFormat="1">
      <c r="C944" s="97"/>
      <c r="D944" s="46"/>
      <c r="E944" s="46"/>
      <c r="F944" s="46"/>
    </row>
    <row r="945" spans="3:6" s="80" customFormat="1">
      <c r="C945" s="97"/>
      <c r="D945" s="46"/>
      <c r="E945" s="46"/>
      <c r="F945" s="46"/>
    </row>
    <row r="946" spans="3:6" s="80" customFormat="1">
      <c r="C946" s="97"/>
      <c r="D946" s="46"/>
      <c r="E946" s="46"/>
      <c r="F946" s="46"/>
    </row>
    <row r="947" spans="3:6" s="80" customFormat="1">
      <c r="C947" s="97"/>
      <c r="D947" s="46"/>
      <c r="E947" s="46"/>
      <c r="F947" s="46"/>
    </row>
    <row r="948" spans="3:6" s="80" customFormat="1">
      <c r="C948" s="97"/>
      <c r="D948" s="46"/>
      <c r="E948" s="46"/>
      <c r="F948" s="46"/>
    </row>
    <row r="949" spans="3:6" s="80" customFormat="1">
      <c r="C949" s="97"/>
      <c r="D949" s="46"/>
      <c r="E949" s="46"/>
      <c r="F949" s="46"/>
    </row>
    <row r="950" spans="3:6" s="80" customFormat="1">
      <c r="C950" s="97"/>
      <c r="D950" s="46"/>
      <c r="E950" s="46"/>
      <c r="F950" s="46"/>
    </row>
    <row r="951" spans="3:6" s="80" customFormat="1">
      <c r="C951" s="97"/>
      <c r="D951" s="46"/>
      <c r="E951" s="46"/>
      <c r="F951" s="46"/>
    </row>
    <row r="952" spans="3:6" s="80" customFormat="1">
      <c r="C952" s="97"/>
      <c r="D952" s="46"/>
      <c r="E952" s="46"/>
      <c r="F952" s="46"/>
    </row>
    <row r="953" spans="3:6" s="80" customFormat="1">
      <c r="C953" s="97"/>
      <c r="D953" s="46"/>
      <c r="E953" s="46"/>
      <c r="F953" s="46"/>
    </row>
    <row r="954" spans="3:6" s="80" customFormat="1">
      <c r="C954" s="97"/>
      <c r="D954" s="46"/>
      <c r="E954" s="46"/>
      <c r="F954" s="46"/>
    </row>
    <row r="955" spans="3:6" s="80" customFormat="1">
      <c r="C955" s="97"/>
      <c r="D955" s="46"/>
      <c r="E955" s="46"/>
      <c r="F955" s="46"/>
    </row>
    <row r="956" spans="3:6" s="80" customFormat="1">
      <c r="C956" s="97"/>
      <c r="D956" s="46"/>
      <c r="E956" s="46"/>
      <c r="F956" s="46"/>
    </row>
    <row r="957" spans="3:6" s="80" customFormat="1">
      <c r="C957" s="97"/>
      <c r="D957" s="46"/>
      <c r="E957" s="46"/>
      <c r="F957" s="46"/>
    </row>
    <row r="958" spans="3:6" s="80" customFormat="1">
      <c r="C958" s="97"/>
      <c r="D958" s="46"/>
      <c r="E958" s="46"/>
      <c r="F958" s="46"/>
    </row>
    <row r="959" spans="3:6" s="80" customFormat="1">
      <c r="C959" s="97"/>
      <c r="D959" s="46"/>
      <c r="E959" s="46"/>
      <c r="F959" s="46"/>
    </row>
    <row r="960" spans="3:6" s="80" customFormat="1">
      <c r="C960" s="97"/>
      <c r="D960" s="46"/>
      <c r="E960" s="46"/>
      <c r="F960" s="46"/>
    </row>
    <row r="961" spans="3:6" s="80" customFormat="1">
      <c r="C961" s="97"/>
      <c r="D961" s="46"/>
      <c r="E961" s="46"/>
      <c r="F961" s="46"/>
    </row>
    <row r="962" spans="3:6" s="80" customFormat="1">
      <c r="C962" s="97"/>
      <c r="D962" s="46"/>
      <c r="E962" s="46"/>
      <c r="F962" s="46"/>
    </row>
    <row r="963" spans="3:6" s="80" customFormat="1">
      <c r="C963" s="97"/>
      <c r="D963" s="46"/>
      <c r="E963" s="46"/>
      <c r="F963" s="46"/>
    </row>
    <row r="964" spans="3:6" s="80" customFormat="1">
      <c r="C964" s="97"/>
      <c r="D964" s="46"/>
      <c r="E964" s="46"/>
      <c r="F964" s="46"/>
    </row>
    <row r="965" spans="3:6" s="80" customFormat="1">
      <c r="C965" s="97"/>
      <c r="D965" s="46"/>
      <c r="E965" s="46"/>
      <c r="F965" s="46"/>
    </row>
    <row r="966" spans="3:6" s="80" customFormat="1">
      <c r="C966" s="97"/>
      <c r="D966" s="46"/>
      <c r="E966" s="46"/>
      <c r="F966" s="46"/>
    </row>
    <row r="967" spans="3:6" s="80" customFormat="1">
      <c r="C967" s="97"/>
      <c r="D967" s="46"/>
      <c r="E967" s="46"/>
      <c r="F967" s="46"/>
    </row>
    <row r="968" spans="3:6" s="80" customFormat="1">
      <c r="C968" s="97"/>
      <c r="D968" s="46"/>
      <c r="E968" s="46"/>
      <c r="F968" s="46"/>
    </row>
    <row r="969" spans="3:6" s="80" customFormat="1">
      <c r="C969" s="97"/>
      <c r="D969" s="46"/>
      <c r="E969" s="46"/>
      <c r="F969" s="46"/>
    </row>
    <row r="970" spans="3:6" s="80" customFormat="1">
      <c r="C970" s="97"/>
      <c r="D970" s="46"/>
      <c r="E970" s="46"/>
      <c r="F970" s="46"/>
    </row>
    <row r="971" spans="3:6" s="80" customFormat="1">
      <c r="C971" s="97"/>
      <c r="D971" s="46"/>
      <c r="E971" s="46"/>
      <c r="F971" s="46"/>
    </row>
    <row r="972" spans="3:6" s="80" customFormat="1">
      <c r="C972" s="97"/>
      <c r="D972" s="46"/>
      <c r="E972" s="46"/>
      <c r="F972" s="46"/>
    </row>
    <row r="973" spans="3:6" s="80" customFormat="1">
      <c r="C973" s="97"/>
      <c r="D973" s="46"/>
      <c r="E973" s="46"/>
      <c r="F973" s="46"/>
    </row>
    <row r="974" spans="3:6" s="80" customFormat="1">
      <c r="C974" s="97"/>
      <c r="D974" s="46"/>
      <c r="E974" s="46"/>
      <c r="F974" s="46"/>
    </row>
    <row r="975" spans="3:6" s="80" customFormat="1">
      <c r="C975" s="97"/>
      <c r="D975" s="46"/>
      <c r="E975" s="46"/>
      <c r="F975" s="46"/>
    </row>
    <row r="976" spans="3:6" s="80" customFormat="1">
      <c r="C976" s="97"/>
      <c r="D976" s="46"/>
      <c r="E976" s="46"/>
      <c r="F976" s="46"/>
    </row>
    <row r="977" spans="3:6" s="80" customFormat="1">
      <c r="C977" s="97"/>
      <c r="D977" s="46"/>
      <c r="E977" s="46"/>
      <c r="F977" s="46"/>
    </row>
    <row r="978" spans="3:6" s="80" customFormat="1">
      <c r="C978" s="97"/>
      <c r="D978" s="46"/>
      <c r="E978" s="46"/>
      <c r="F978" s="46"/>
    </row>
    <row r="979" spans="3:6" s="80" customFormat="1">
      <c r="C979" s="97"/>
      <c r="D979" s="46"/>
      <c r="E979" s="46"/>
      <c r="F979" s="46"/>
    </row>
    <row r="980" spans="3:6" s="80" customFormat="1">
      <c r="C980" s="97"/>
      <c r="D980" s="46"/>
      <c r="E980" s="46"/>
      <c r="F980" s="46"/>
    </row>
    <row r="981" spans="3:6" s="80" customFormat="1">
      <c r="C981" s="97"/>
      <c r="D981" s="46"/>
      <c r="E981" s="46"/>
      <c r="F981" s="46"/>
    </row>
    <row r="982" spans="3:6" s="80" customFormat="1">
      <c r="C982" s="97"/>
      <c r="D982" s="46"/>
      <c r="E982" s="46"/>
      <c r="F982" s="46"/>
    </row>
    <row r="983" spans="3:6" s="80" customFormat="1">
      <c r="C983" s="97"/>
      <c r="D983" s="46"/>
      <c r="E983" s="46"/>
      <c r="F983" s="46"/>
    </row>
    <row r="984" spans="3:6" s="80" customFormat="1">
      <c r="C984" s="97"/>
      <c r="D984" s="46"/>
      <c r="E984" s="46"/>
      <c r="F984" s="46"/>
    </row>
    <row r="985" spans="3:6" s="80" customFormat="1">
      <c r="C985" s="97"/>
      <c r="D985" s="46"/>
      <c r="E985" s="46"/>
      <c r="F985" s="46"/>
    </row>
    <row r="986" spans="3:6" s="80" customFormat="1">
      <c r="C986" s="97"/>
      <c r="D986" s="46"/>
      <c r="E986" s="46"/>
      <c r="F986" s="46"/>
    </row>
    <row r="987" spans="3:6" s="80" customFormat="1">
      <c r="C987" s="97"/>
      <c r="D987" s="46"/>
      <c r="E987" s="46"/>
      <c r="F987" s="46"/>
    </row>
    <row r="988" spans="3:6" s="80" customFormat="1">
      <c r="C988" s="97"/>
      <c r="D988" s="46"/>
      <c r="E988" s="46"/>
      <c r="F988" s="46"/>
    </row>
    <row r="989" spans="3:6" s="80" customFormat="1">
      <c r="C989" s="97"/>
      <c r="D989" s="46"/>
      <c r="E989" s="46"/>
      <c r="F989" s="46"/>
    </row>
    <row r="990" spans="3:6" s="80" customFormat="1">
      <c r="C990" s="97"/>
      <c r="D990" s="46"/>
      <c r="E990" s="46"/>
      <c r="F990" s="46"/>
    </row>
    <row r="991" spans="3:6" s="80" customFormat="1">
      <c r="C991" s="97"/>
      <c r="D991" s="46"/>
      <c r="E991" s="46"/>
      <c r="F991" s="46"/>
    </row>
    <row r="992" spans="3:6" s="80" customFormat="1">
      <c r="C992" s="97"/>
      <c r="D992" s="46"/>
      <c r="E992" s="46"/>
      <c r="F992" s="46"/>
    </row>
    <row r="993" spans="3:860" s="80" customFormat="1">
      <c r="C993" s="97"/>
      <c r="D993" s="46"/>
      <c r="E993" s="46"/>
      <c r="F993" s="46"/>
    </row>
    <row r="994" spans="3:860" s="80" customFormat="1">
      <c r="C994" s="97"/>
      <c r="D994" s="46"/>
      <c r="E994" s="46"/>
      <c r="F994" s="46"/>
    </row>
    <row r="995" spans="3:860" s="80" customFormat="1">
      <c r="C995" s="97"/>
      <c r="D995" s="46"/>
      <c r="E995" s="46"/>
      <c r="F995" s="46"/>
    </row>
    <row r="996" spans="3:860" s="80" customFormat="1">
      <c r="C996" s="97"/>
      <c r="D996" s="46"/>
      <c r="E996" s="46"/>
      <c r="F996" s="46"/>
    </row>
    <row r="997" spans="3:860" s="80" customFormat="1">
      <c r="C997" s="97"/>
      <c r="D997" s="46"/>
      <c r="E997" s="46"/>
      <c r="F997" s="46"/>
    </row>
    <row r="998" spans="3:860" s="80" customFormat="1">
      <c r="C998" s="97"/>
      <c r="D998" s="46"/>
      <c r="E998" s="46"/>
      <c r="F998" s="46"/>
    </row>
    <row r="999" spans="3:860" s="80" customFormat="1">
      <c r="C999" s="97"/>
      <c r="D999" s="46"/>
      <c r="E999" s="46"/>
      <c r="F999" s="46"/>
    </row>
    <row r="1000" spans="3:860" s="80" customFormat="1">
      <c r="C1000" s="97"/>
      <c r="D1000" s="46"/>
      <c r="E1000" s="46"/>
      <c r="F1000" s="46"/>
    </row>
    <row r="1001" spans="3:860" s="80" customFormat="1">
      <c r="C1001" s="97"/>
      <c r="D1001" s="46"/>
      <c r="E1001" s="46"/>
      <c r="F1001" s="46"/>
    </row>
    <row r="1002" spans="3:860" s="80" customFormat="1">
      <c r="C1002" s="97"/>
      <c r="D1002" s="46"/>
      <c r="E1002" s="46"/>
      <c r="F1002" s="46"/>
    </row>
    <row r="1003" spans="3:860">
      <c r="C1003" s="408"/>
      <c r="D1003" s="46"/>
      <c r="E1003" s="46"/>
      <c r="F1003" s="46"/>
      <c r="H1003" s="1"/>
      <c r="L1003" s="1"/>
      <c r="O1003" s="1"/>
      <c r="R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  <c r="JY1003" s="1"/>
      <c r="JZ1003" s="1"/>
      <c r="KA1003" s="1"/>
      <c r="KB1003" s="1"/>
      <c r="KC1003" s="1"/>
      <c r="KD1003" s="1"/>
      <c r="KE1003" s="1"/>
      <c r="KF1003" s="1"/>
      <c r="KG1003" s="1"/>
      <c r="KH1003" s="1"/>
      <c r="KI1003" s="1"/>
      <c r="KJ1003" s="1"/>
      <c r="KK1003" s="1"/>
      <c r="KL1003" s="1"/>
      <c r="KM1003" s="1"/>
      <c r="KN1003" s="1"/>
      <c r="KO1003" s="1"/>
      <c r="KP1003" s="1"/>
      <c r="KQ1003" s="1"/>
      <c r="KR1003" s="1"/>
      <c r="KS1003" s="1"/>
      <c r="KT1003" s="1"/>
      <c r="KU1003" s="1"/>
      <c r="KV1003" s="1"/>
      <c r="KW1003" s="1"/>
      <c r="KX1003" s="1"/>
      <c r="KY1003" s="1"/>
      <c r="KZ1003" s="1"/>
      <c r="LA1003" s="1"/>
      <c r="LB1003" s="1"/>
      <c r="LC1003" s="1"/>
      <c r="LD1003" s="1"/>
      <c r="LE1003" s="1"/>
      <c r="LF1003" s="1"/>
      <c r="LG1003" s="1"/>
      <c r="LH1003" s="1"/>
      <c r="LI1003" s="1"/>
      <c r="LJ1003" s="1"/>
      <c r="LK1003" s="1"/>
      <c r="LL1003" s="1"/>
      <c r="LM1003" s="1"/>
      <c r="LN1003" s="1"/>
      <c r="LO1003" s="1"/>
      <c r="LP1003" s="1"/>
      <c r="LQ1003" s="1"/>
      <c r="LR1003" s="1"/>
      <c r="LS1003" s="1"/>
      <c r="LT1003" s="1"/>
      <c r="LU1003" s="1"/>
      <c r="LV1003" s="1"/>
      <c r="LW1003" s="1"/>
      <c r="LX1003" s="1"/>
      <c r="LY1003" s="1"/>
      <c r="LZ1003" s="1"/>
      <c r="MA1003" s="1"/>
      <c r="MB1003" s="1"/>
      <c r="MC1003" s="1"/>
      <c r="MD1003" s="1"/>
      <c r="ME1003" s="1"/>
      <c r="MF1003" s="1"/>
      <c r="MG1003" s="1"/>
      <c r="MH1003" s="1"/>
      <c r="MI1003" s="1"/>
      <c r="MJ1003" s="1"/>
      <c r="MK1003" s="1"/>
      <c r="ML1003" s="1"/>
      <c r="MM1003" s="1"/>
      <c r="MN1003" s="1"/>
      <c r="MO1003" s="1"/>
      <c r="MP1003" s="1"/>
      <c r="MQ1003" s="1"/>
      <c r="MR1003" s="1"/>
      <c r="MS1003" s="1"/>
      <c r="MT1003" s="1"/>
      <c r="MU1003" s="1"/>
      <c r="MV1003" s="1"/>
      <c r="MW1003" s="1"/>
      <c r="MX1003" s="1"/>
      <c r="MY1003" s="1"/>
      <c r="MZ1003" s="1"/>
      <c r="NA1003" s="1"/>
      <c r="NB1003" s="1"/>
      <c r="NC1003" s="1"/>
      <c r="ND1003" s="1"/>
      <c r="NE1003" s="1"/>
      <c r="NF1003" s="1"/>
      <c r="NG1003" s="1"/>
      <c r="NH1003" s="1"/>
      <c r="NI1003" s="1"/>
      <c r="NJ1003" s="1"/>
      <c r="NK1003" s="1"/>
      <c r="NL1003" s="1"/>
      <c r="NM1003" s="1"/>
      <c r="NN1003" s="1"/>
      <c r="NO1003" s="1"/>
      <c r="NP1003" s="1"/>
      <c r="NQ1003" s="1"/>
      <c r="NR1003" s="1"/>
      <c r="NS1003" s="1"/>
      <c r="NT1003" s="1"/>
      <c r="NU1003" s="1"/>
      <c r="NV1003" s="1"/>
      <c r="NW1003" s="1"/>
      <c r="NX1003" s="1"/>
      <c r="NY1003" s="1"/>
      <c r="NZ1003" s="1"/>
      <c r="OA1003" s="1"/>
      <c r="OB1003" s="1"/>
      <c r="OC1003" s="1"/>
      <c r="OD1003" s="1"/>
      <c r="OE1003" s="1"/>
      <c r="OF1003" s="1"/>
      <c r="OG1003" s="1"/>
      <c r="OH1003" s="1"/>
      <c r="OI1003" s="1"/>
      <c r="OJ1003" s="1"/>
      <c r="OK1003" s="1"/>
      <c r="OL1003" s="1"/>
      <c r="OM1003" s="1"/>
      <c r="ON1003" s="1"/>
      <c r="OO1003" s="1"/>
      <c r="OP1003" s="1"/>
      <c r="OQ1003" s="1"/>
      <c r="OR1003" s="1"/>
      <c r="OS1003" s="1"/>
      <c r="OT1003" s="1"/>
      <c r="OU1003" s="1"/>
      <c r="OV1003" s="1"/>
      <c r="OW1003" s="1"/>
      <c r="OX1003" s="1"/>
      <c r="OY1003" s="1"/>
      <c r="OZ1003" s="1"/>
      <c r="PA1003" s="1"/>
      <c r="PB1003" s="1"/>
      <c r="PC1003" s="1"/>
      <c r="PD1003" s="1"/>
      <c r="PE1003" s="1"/>
      <c r="PF1003" s="1"/>
      <c r="PG1003" s="1"/>
      <c r="PH1003" s="1"/>
      <c r="PI1003" s="1"/>
      <c r="PJ1003" s="1"/>
      <c r="PK1003" s="1"/>
      <c r="PL1003" s="1"/>
      <c r="PM1003" s="1"/>
      <c r="PN1003" s="1"/>
      <c r="PO1003" s="1"/>
      <c r="PP1003" s="1"/>
      <c r="PQ1003" s="1"/>
      <c r="PR1003" s="1"/>
      <c r="PS1003" s="1"/>
      <c r="PT1003" s="1"/>
      <c r="PU1003" s="1"/>
      <c r="PV1003" s="1"/>
      <c r="PW1003" s="1"/>
      <c r="PX1003" s="1"/>
      <c r="PY1003" s="1"/>
      <c r="PZ1003" s="1"/>
      <c r="QA1003" s="1"/>
      <c r="QB1003" s="1"/>
      <c r="QC1003" s="1"/>
      <c r="QD1003" s="1"/>
      <c r="QE1003" s="1"/>
      <c r="QF1003" s="1"/>
      <c r="QG1003" s="1"/>
      <c r="QH1003" s="1"/>
      <c r="QI1003" s="1"/>
      <c r="QJ1003" s="1"/>
      <c r="QK1003" s="1"/>
      <c r="QL1003" s="1"/>
      <c r="QM1003" s="1"/>
      <c r="QN1003" s="1"/>
      <c r="QO1003" s="1"/>
      <c r="QP1003" s="1"/>
      <c r="QQ1003" s="1"/>
      <c r="QR1003" s="1"/>
      <c r="QS1003" s="1"/>
      <c r="QT1003" s="1"/>
      <c r="QU1003" s="1"/>
      <c r="QV1003" s="1"/>
      <c r="QW1003" s="1"/>
      <c r="QX1003" s="1"/>
      <c r="QY1003" s="1"/>
      <c r="QZ1003" s="1"/>
      <c r="RA1003" s="1"/>
      <c r="RB1003" s="1"/>
      <c r="RC1003" s="1"/>
      <c r="RD1003" s="1"/>
      <c r="RE1003" s="1"/>
      <c r="RF1003" s="1"/>
      <c r="RG1003" s="1"/>
      <c r="RH1003" s="1"/>
      <c r="RI1003" s="1"/>
      <c r="RJ1003" s="1"/>
      <c r="RK1003" s="1"/>
      <c r="RL1003" s="1"/>
      <c r="RM1003" s="1"/>
      <c r="RN1003" s="1"/>
      <c r="RO1003" s="1"/>
      <c r="RP1003" s="1"/>
      <c r="RQ1003" s="1"/>
      <c r="RR1003" s="1"/>
      <c r="RS1003" s="1"/>
      <c r="RT1003" s="1"/>
      <c r="RU1003" s="1"/>
      <c r="RV1003" s="1"/>
      <c r="RW1003" s="1"/>
      <c r="RX1003" s="1"/>
      <c r="RY1003" s="1"/>
      <c r="RZ1003" s="1"/>
      <c r="SA1003" s="1"/>
      <c r="SB1003" s="1"/>
      <c r="SC1003" s="1"/>
      <c r="SD1003" s="1"/>
      <c r="SE1003" s="1"/>
      <c r="SF1003" s="1"/>
      <c r="SG1003" s="1"/>
      <c r="SH1003" s="1"/>
      <c r="SI1003" s="1"/>
      <c r="SJ1003" s="1"/>
      <c r="SK1003" s="1"/>
      <c r="SL1003" s="1"/>
      <c r="SM1003" s="1"/>
      <c r="SN1003" s="1"/>
      <c r="SO1003" s="1"/>
      <c r="SP1003" s="1"/>
      <c r="SQ1003" s="1"/>
      <c r="SR1003" s="1"/>
      <c r="SS1003" s="1"/>
      <c r="ST1003" s="1"/>
      <c r="SU1003" s="1"/>
      <c r="SV1003" s="1"/>
      <c r="SW1003" s="1"/>
      <c r="SX1003" s="1"/>
      <c r="SY1003" s="1"/>
      <c r="SZ1003" s="1"/>
      <c r="TA1003" s="1"/>
      <c r="TB1003" s="1"/>
      <c r="TC1003" s="1"/>
      <c r="TD1003" s="1"/>
      <c r="TE1003" s="1"/>
      <c r="TF1003" s="1"/>
      <c r="TG1003" s="1"/>
      <c r="TH1003" s="1"/>
      <c r="TI1003" s="1"/>
      <c r="TJ1003" s="1"/>
      <c r="TK1003" s="1"/>
      <c r="TL1003" s="1"/>
      <c r="TM1003" s="1"/>
      <c r="TN1003" s="1"/>
      <c r="TO1003" s="1"/>
      <c r="TP1003" s="1"/>
      <c r="TQ1003" s="1"/>
      <c r="TR1003" s="1"/>
      <c r="TS1003" s="1"/>
      <c r="TT1003" s="1"/>
      <c r="TU1003" s="1"/>
      <c r="TV1003" s="1"/>
      <c r="TW1003" s="1"/>
      <c r="TX1003" s="1"/>
      <c r="TY1003" s="1"/>
      <c r="TZ1003" s="1"/>
      <c r="UA1003" s="1"/>
      <c r="UB1003" s="1"/>
      <c r="UC1003" s="1"/>
      <c r="UD1003" s="1"/>
      <c r="UE1003" s="1"/>
      <c r="UF1003" s="1"/>
      <c r="UG1003" s="1"/>
      <c r="UH1003" s="1"/>
      <c r="UI1003" s="1"/>
      <c r="UJ1003" s="1"/>
      <c r="UK1003" s="1"/>
      <c r="UL1003" s="1"/>
      <c r="UM1003" s="1"/>
      <c r="UN1003" s="1"/>
      <c r="UO1003" s="1"/>
      <c r="UP1003" s="1"/>
      <c r="UQ1003" s="1"/>
      <c r="UR1003" s="1"/>
      <c r="US1003" s="1"/>
      <c r="UT1003" s="1"/>
      <c r="UU1003" s="1"/>
      <c r="UV1003" s="1"/>
      <c r="UW1003" s="1"/>
      <c r="UX1003" s="1"/>
      <c r="UY1003" s="1"/>
      <c r="UZ1003" s="1"/>
      <c r="VA1003" s="1"/>
      <c r="VB1003" s="1"/>
      <c r="VC1003" s="1"/>
      <c r="VD1003" s="1"/>
      <c r="VE1003" s="1"/>
      <c r="VF1003" s="1"/>
      <c r="VG1003" s="1"/>
      <c r="VH1003" s="1"/>
      <c r="VI1003" s="1"/>
      <c r="VJ1003" s="1"/>
      <c r="VK1003" s="1"/>
      <c r="VL1003" s="1"/>
      <c r="VM1003" s="1"/>
      <c r="VN1003" s="1"/>
      <c r="VO1003" s="1"/>
      <c r="VP1003" s="1"/>
      <c r="VQ1003" s="1"/>
      <c r="VR1003" s="1"/>
      <c r="VS1003" s="1"/>
      <c r="VT1003" s="1"/>
      <c r="VU1003" s="1"/>
      <c r="VV1003" s="1"/>
      <c r="VW1003" s="1"/>
      <c r="VX1003" s="1"/>
      <c r="VY1003" s="1"/>
      <c r="VZ1003" s="1"/>
      <c r="WA1003" s="1"/>
      <c r="WB1003" s="1"/>
      <c r="WC1003" s="1"/>
      <c r="WD1003" s="1"/>
      <c r="WE1003" s="1"/>
      <c r="WF1003" s="1"/>
      <c r="WG1003" s="1"/>
      <c r="WH1003" s="1"/>
      <c r="WI1003" s="1"/>
      <c r="WJ1003" s="1"/>
      <c r="WK1003" s="1"/>
      <c r="WL1003" s="1"/>
      <c r="WM1003" s="1"/>
      <c r="WN1003" s="1"/>
      <c r="WO1003" s="1"/>
      <c r="WP1003" s="1"/>
      <c r="WQ1003" s="1"/>
      <c r="WR1003" s="1"/>
      <c r="WS1003" s="1"/>
      <c r="WT1003" s="1"/>
      <c r="WU1003" s="1"/>
      <c r="WV1003" s="1"/>
      <c r="WW1003" s="1"/>
      <c r="WX1003" s="1"/>
      <c r="WY1003" s="1"/>
      <c r="WZ1003" s="1"/>
      <c r="XA1003" s="1"/>
      <c r="XB1003" s="1"/>
      <c r="XC1003" s="1"/>
      <c r="XD1003" s="1"/>
      <c r="XE1003" s="1"/>
      <c r="XF1003" s="1"/>
      <c r="XG1003" s="1"/>
      <c r="XH1003" s="1"/>
      <c r="XI1003" s="1"/>
      <c r="XJ1003" s="1"/>
      <c r="XK1003" s="1"/>
      <c r="XL1003" s="1"/>
      <c r="XM1003" s="1"/>
      <c r="XN1003" s="1"/>
      <c r="XO1003" s="1"/>
      <c r="XP1003" s="1"/>
      <c r="XQ1003" s="1"/>
      <c r="XR1003" s="1"/>
      <c r="XS1003" s="1"/>
      <c r="XT1003" s="1"/>
      <c r="XU1003" s="1"/>
      <c r="XV1003" s="1"/>
      <c r="XW1003" s="1"/>
      <c r="XX1003" s="1"/>
      <c r="XY1003" s="1"/>
      <c r="XZ1003" s="1"/>
      <c r="YA1003" s="1"/>
      <c r="YB1003" s="1"/>
      <c r="YC1003" s="1"/>
      <c r="YD1003" s="1"/>
      <c r="YE1003" s="1"/>
      <c r="YF1003" s="1"/>
      <c r="YG1003" s="1"/>
      <c r="YH1003" s="1"/>
      <c r="YI1003" s="1"/>
      <c r="YJ1003" s="1"/>
      <c r="YK1003" s="1"/>
      <c r="YL1003" s="1"/>
      <c r="YM1003" s="1"/>
      <c r="YN1003" s="1"/>
      <c r="YO1003" s="1"/>
      <c r="YP1003" s="1"/>
      <c r="YQ1003" s="1"/>
      <c r="YR1003" s="1"/>
      <c r="YS1003" s="1"/>
      <c r="YT1003" s="1"/>
      <c r="YU1003" s="1"/>
      <c r="YV1003" s="1"/>
      <c r="YW1003" s="1"/>
      <c r="YX1003" s="1"/>
      <c r="YY1003" s="1"/>
      <c r="YZ1003" s="1"/>
      <c r="ZA1003" s="1"/>
      <c r="ZB1003" s="1"/>
      <c r="ZC1003" s="1"/>
      <c r="ZD1003" s="1"/>
      <c r="ZE1003" s="1"/>
      <c r="ZF1003" s="1"/>
      <c r="ZG1003" s="1"/>
      <c r="ZH1003" s="1"/>
      <c r="ZI1003" s="1"/>
      <c r="ZJ1003" s="1"/>
      <c r="ZK1003" s="1"/>
      <c r="ZL1003" s="1"/>
      <c r="ZM1003" s="1"/>
      <c r="ZN1003" s="1"/>
      <c r="ZO1003" s="1"/>
      <c r="ZP1003" s="1"/>
      <c r="ZQ1003" s="1"/>
      <c r="ZR1003" s="1"/>
      <c r="ZS1003" s="1"/>
      <c r="ZT1003" s="1"/>
      <c r="ZU1003" s="1"/>
      <c r="ZV1003" s="1"/>
      <c r="ZW1003" s="1"/>
      <c r="ZX1003" s="1"/>
      <c r="ZY1003" s="1"/>
      <c r="ZZ1003" s="1"/>
      <c r="AAA1003" s="1"/>
      <c r="AAB1003" s="1"/>
      <c r="AAC1003" s="1"/>
      <c r="AAD1003" s="1"/>
      <c r="AAE1003" s="1"/>
      <c r="AAF1003" s="1"/>
      <c r="AAG1003" s="1"/>
      <c r="AAH1003" s="1"/>
      <c r="AAI1003" s="1"/>
      <c r="AAJ1003" s="1"/>
      <c r="AAK1003" s="1"/>
      <c r="AAL1003" s="1"/>
      <c r="AAM1003" s="1"/>
      <c r="AAN1003" s="1"/>
      <c r="AAO1003" s="1"/>
      <c r="AAP1003" s="1"/>
      <c r="AAQ1003" s="1"/>
      <c r="AAR1003" s="1"/>
      <c r="AAS1003" s="1"/>
      <c r="AAT1003" s="1"/>
      <c r="AAU1003" s="1"/>
      <c r="AAV1003" s="1"/>
      <c r="AAW1003" s="1"/>
      <c r="AAX1003" s="1"/>
      <c r="AAY1003" s="1"/>
      <c r="AAZ1003" s="1"/>
      <c r="ABA1003" s="1"/>
      <c r="ABB1003" s="1"/>
      <c r="ABC1003" s="1"/>
      <c r="ABD1003" s="1"/>
      <c r="ABE1003" s="1"/>
      <c r="ABF1003" s="1"/>
      <c r="ABG1003" s="1"/>
      <c r="ABH1003" s="1"/>
      <c r="ABI1003" s="1"/>
      <c r="ABJ1003" s="1"/>
      <c r="ABK1003" s="1"/>
      <c r="ABL1003" s="1"/>
      <c r="ABM1003" s="1"/>
      <c r="ABN1003" s="1"/>
      <c r="ABO1003" s="1"/>
      <c r="ABP1003" s="1"/>
      <c r="ABQ1003" s="1"/>
      <c r="ABR1003" s="1"/>
      <c r="ABS1003" s="1"/>
      <c r="ABT1003" s="1"/>
      <c r="ABU1003" s="1"/>
      <c r="ABV1003" s="1"/>
      <c r="ABW1003" s="1"/>
      <c r="ABX1003" s="1"/>
      <c r="ABY1003" s="1"/>
      <c r="ABZ1003" s="1"/>
      <c r="ACA1003" s="1"/>
      <c r="ACB1003" s="1"/>
      <c r="ACC1003" s="1"/>
      <c r="ACD1003" s="1"/>
      <c r="ACE1003" s="1"/>
      <c r="ACF1003" s="1"/>
      <c r="ACG1003" s="1"/>
      <c r="ACH1003" s="1"/>
      <c r="ACI1003" s="1"/>
      <c r="ACJ1003" s="1"/>
      <c r="ACK1003" s="1"/>
      <c r="ACL1003" s="1"/>
      <c r="ACM1003" s="1"/>
      <c r="ACN1003" s="1"/>
      <c r="ACO1003" s="1"/>
      <c r="ACP1003" s="1"/>
      <c r="ACQ1003" s="1"/>
      <c r="ACR1003" s="1"/>
      <c r="ACS1003" s="1"/>
      <c r="ACT1003" s="1"/>
      <c r="ACU1003" s="1"/>
      <c r="ACV1003" s="1"/>
      <c r="ACW1003" s="1"/>
      <c r="ACX1003" s="1"/>
      <c r="ACY1003" s="1"/>
      <c r="ACZ1003" s="1"/>
      <c r="ADA1003" s="1"/>
      <c r="ADB1003" s="1"/>
      <c r="ADC1003" s="1"/>
      <c r="ADD1003" s="1"/>
      <c r="ADE1003" s="1"/>
      <c r="ADF1003" s="1"/>
      <c r="ADG1003" s="1"/>
      <c r="ADH1003" s="1"/>
      <c r="ADI1003" s="1"/>
      <c r="ADJ1003" s="1"/>
      <c r="ADK1003" s="1"/>
      <c r="ADL1003" s="1"/>
      <c r="ADM1003" s="1"/>
      <c r="ADN1003" s="1"/>
      <c r="ADO1003" s="1"/>
      <c r="ADP1003" s="1"/>
      <c r="ADQ1003" s="1"/>
      <c r="ADR1003" s="1"/>
      <c r="ADS1003" s="1"/>
      <c r="ADT1003" s="1"/>
      <c r="ADU1003" s="1"/>
      <c r="ADV1003" s="1"/>
      <c r="ADW1003" s="1"/>
      <c r="ADX1003" s="1"/>
      <c r="ADY1003" s="1"/>
      <c r="ADZ1003" s="1"/>
      <c r="AEA1003" s="1"/>
      <c r="AEB1003" s="1"/>
      <c r="AEC1003" s="1"/>
      <c r="AED1003" s="1"/>
      <c r="AEE1003" s="1"/>
      <c r="AEF1003" s="1"/>
      <c r="AEG1003" s="1"/>
      <c r="AEH1003" s="1"/>
      <c r="AEI1003" s="1"/>
      <c r="AEJ1003" s="1"/>
      <c r="AEK1003" s="1"/>
      <c r="AEL1003" s="1"/>
      <c r="AEM1003" s="1"/>
      <c r="AEN1003" s="1"/>
      <c r="AEO1003" s="1"/>
      <c r="AEP1003" s="1"/>
      <c r="AEQ1003" s="1"/>
      <c r="AER1003" s="1"/>
      <c r="AES1003" s="1"/>
      <c r="AET1003" s="1"/>
      <c r="AEU1003" s="1"/>
      <c r="AEV1003" s="1"/>
      <c r="AEW1003" s="1"/>
      <c r="AEX1003" s="1"/>
      <c r="AEY1003" s="1"/>
      <c r="AEZ1003" s="1"/>
      <c r="AFA1003" s="1"/>
      <c r="AFB1003" s="1"/>
      <c r="AFC1003" s="1"/>
      <c r="AFD1003" s="1"/>
      <c r="AFE1003" s="1"/>
      <c r="AFF1003" s="1"/>
      <c r="AFG1003" s="1"/>
      <c r="AFH1003" s="1"/>
      <c r="AFI1003" s="1"/>
      <c r="AFJ1003" s="1"/>
      <c r="AFK1003" s="1"/>
      <c r="AFL1003" s="1"/>
      <c r="AFM1003" s="1"/>
      <c r="AFN1003" s="1"/>
      <c r="AFO1003" s="1"/>
      <c r="AFP1003" s="1"/>
      <c r="AFQ1003" s="1"/>
      <c r="AFR1003" s="1"/>
      <c r="AFS1003" s="1"/>
      <c r="AFT1003" s="1"/>
      <c r="AFU1003" s="1"/>
      <c r="AFV1003" s="1"/>
      <c r="AFW1003" s="1"/>
      <c r="AFX1003" s="1"/>
      <c r="AFY1003" s="1"/>
      <c r="AFZ1003" s="1"/>
      <c r="AGA1003" s="1"/>
      <c r="AGB1003" s="1"/>
    </row>
  </sheetData>
  <mergeCells count="7">
    <mergeCell ref="R1:R2"/>
    <mergeCell ref="S1:S3"/>
    <mergeCell ref="A44:B44"/>
    <mergeCell ref="A1:B3"/>
    <mergeCell ref="C1:G1"/>
    <mergeCell ref="H1:N1"/>
    <mergeCell ref="O1:Q1"/>
  </mergeCells>
  <pageMargins left="0.7" right="0.7" top="0.75" bottom="0.75" header="0.3" footer="0.3"/>
  <pageSetup paperSize="9" scale="28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view="pageBreakPreview" topLeftCell="A16" zoomScale="60" workbookViewId="0">
      <selection activeCell="M9" sqref="M9"/>
    </sheetView>
  </sheetViews>
  <sheetFormatPr defaultColWidth="9.109375" defaultRowHeight="10.199999999999999"/>
  <cols>
    <col min="1" max="1" width="5.109375" style="380" customWidth="1"/>
    <col min="2" max="2" width="22.5546875" style="380" customWidth="1"/>
    <col min="3" max="3" width="13.109375" style="380" customWidth="1"/>
    <col min="4" max="5" width="12" style="380" customWidth="1"/>
    <col min="6" max="6" width="9.6640625" style="380" customWidth="1"/>
    <col min="7" max="7" width="15" style="380" customWidth="1"/>
    <col min="8" max="8" width="13" style="380" customWidth="1"/>
    <col min="9" max="9" width="11.109375" style="380" customWidth="1"/>
    <col min="10" max="10" width="11.33203125" style="380" customWidth="1"/>
    <col min="11" max="11" width="11.6640625" style="380" customWidth="1"/>
    <col min="12" max="12" width="10.6640625" style="380" customWidth="1"/>
    <col min="13" max="13" width="12.5546875" style="380" customWidth="1"/>
    <col min="14" max="14" width="11.109375" style="380" customWidth="1"/>
    <col min="15" max="15" width="8.33203125" style="380" customWidth="1"/>
    <col min="16" max="17" width="9" style="380" customWidth="1"/>
    <col min="18" max="18" width="7" style="380" customWidth="1"/>
    <col min="19" max="19" width="10.88671875" style="380" bestFit="1" customWidth="1"/>
    <col min="20" max="16384" width="9.109375" style="380"/>
  </cols>
  <sheetData>
    <row r="1" spans="1:19">
      <c r="A1" s="738"/>
      <c r="B1" s="739"/>
      <c r="C1" s="744" t="s">
        <v>67</v>
      </c>
      <c r="D1" s="745"/>
      <c r="E1" s="746"/>
      <c r="F1" s="746"/>
      <c r="G1" s="747"/>
      <c r="H1" s="748" t="s">
        <v>68</v>
      </c>
      <c r="I1" s="749"/>
      <c r="J1" s="749"/>
      <c r="K1" s="749"/>
      <c r="L1" s="749"/>
      <c r="M1" s="750"/>
      <c r="N1" s="747"/>
      <c r="O1" s="751" t="s">
        <v>150</v>
      </c>
      <c r="P1" s="752"/>
      <c r="Q1" s="752"/>
      <c r="R1" s="731" t="s">
        <v>64</v>
      </c>
      <c r="S1" s="733" t="s">
        <v>66</v>
      </c>
    </row>
    <row r="2" spans="1:19">
      <c r="A2" s="740"/>
      <c r="B2" s="741"/>
      <c r="C2" s="586" t="s">
        <v>38</v>
      </c>
      <c r="D2" s="587" t="s">
        <v>40</v>
      </c>
      <c r="E2" s="588" t="s">
        <v>225</v>
      </c>
      <c r="F2" s="588" t="s">
        <v>226</v>
      </c>
      <c r="G2" s="589" t="s">
        <v>42</v>
      </c>
      <c r="H2" s="590" t="s">
        <v>44</v>
      </c>
      <c r="I2" s="591" t="s">
        <v>46</v>
      </c>
      <c r="J2" s="591" t="s">
        <v>48</v>
      </c>
      <c r="K2" s="591" t="s">
        <v>50</v>
      </c>
      <c r="L2" s="590" t="s">
        <v>52</v>
      </c>
      <c r="M2" s="591" t="s">
        <v>54</v>
      </c>
      <c r="N2" s="591" t="s">
        <v>56</v>
      </c>
      <c r="O2" s="590" t="s">
        <v>58</v>
      </c>
      <c r="P2" s="591" t="s">
        <v>60</v>
      </c>
      <c r="Q2" s="592" t="s">
        <v>62</v>
      </c>
      <c r="R2" s="732"/>
      <c r="S2" s="734"/>
    </row>
    <row r="3" spans="1:19" ht="71.400000000000006">
      <c r="A3" s="742"/>
      <c r="B3" s="743"/>
      <c r="C3" s="593" t="s">
        <v>39</v>
      </c>
      <c r="D3" s="594" t="s">
        <v>41</v>
      </c>
      <c r="E3" s="595" t="s">
        <v>227</v>
      </c>
      <c r="F3" s="595" t="s">
        <v>228</v>
      </c>
      <c r="G3" s="596" t="s">
        <v>43</v>
      </c>
      <c r="H3" s="597" t="s">
        <v>45</v>
      </c>
      <c r="I3" s="598" t="s">
        <v>47</v>
      </c>
      <c r="J3" s="599" t="s">
        <v>49</v>
      </c>
      <c r="K3" s="598" t="s">
        <v>51</v>
      </c>
      <c r="L3" s="597" t="s">
        <v>53</v>
      </c>
      <c r="M3" s="596" t="s">
        <v>55</v>
      </c>
      <c r="N3" s="596" t="s">
        <v>57</v>
      </c>
      <c r="O3" s="597" t="s">
        <v>59</v>
      </c>
      <c r="P3" s="596" t="s">
        <v>61</v>
      </c>
      <c r="Q3" s="598" t="s">
        <v>70</v>
      </c>
      <c r="R3" s="600" t="s">
        <v>65</v>
      </c>
      <c r="S3" s="735"/>
    </row>
    <row r="4" spans="1:19">
      <c r="A4" s="601" t="s">
        <v>151</v>
      </c>
      <c r="B4" s="602" t="s">
        <v>152</v>
      </c>
      <c r="C4" s="603">
        <f>D4+G4</f>
        <v>459254844.79307252</v>
      </c>
      <c r="D4" s="604">
        <f>E4+F4</f>
        <v>459254844.79307252</v>
      </c>
      <c r="E4" s="604">
        <f t="shared" ref="E4" si="0">E5+E6+E7</f>
        <v>459002409.09807253</v>
      </c>
      <c r="F4" s="604">
        <f>F5+F6+F7</f>
        <v>252435.69500000001</v>
      </c>
      <c r="G4" s="604">
        <f>G5+G6+G7</f>
        <v>0</v>
      </c>
      <c r="H4" s="603">
        <f>I4+J4+K4</f>
        <v>35714064</v>
      </c>
      <c r="I4" s="603"/>
      <c r="J4" s="603"/>
      <c r="K4" s="603">
        <f>K5+K6+K7</f>
        <v>35714064</v>
      </c>
      <c r="L4" s="603">
        <f>L5+L6+L7</f>
        <v>73478594.200000003</v>
      </c>
      <c r="M4" s="603">
        <f>M5+M6+M7</f>
        <v>73478594.200000003</v>
      </c>
      <c r="N4" s="603"/>
      <c r="O4" s="603"/>
      <c r="P4" s="603"/>
      <c r="Q4" s="603"/>
      <c r="R4" s="603"/>
      <c r="S4" s="603">
        <f>C4+H4+L4+O4+R4</f>
        <v>568447502.99307251</v>
      </c>
    </row>
    <row r="5" spans="1:19">
      <c r="A5" s="605" t="s">
        <v>409</v>
      </c>
      <c r="B5" s="606" t="s">
        <v>152</v>
      </c>
      <c r="C5" s="603">
        <f t="shared" ref="C5:C37" si="1">D5+G5</f>
        <v>379509627.15082508</v>
      </c>
      <c r="D5" s="607">
        <f>E5+F5</f>
        <v>379509627.15082508</v>
      </c>
      <c r="E5" s="608">
        <f>SUMIF('РБ здрав'!$K:$K,'HF-HP'!A5,'РБ здрав'!$H:$H)+SUMIF('067'!E:E,'HF-HP'!A:A,'067'!C:C)</f>
        <v>379257624.75082511</v>
      </c>
      <c r="F5" s="608">
        <f>SUMIF('МБ здрав+образ'!$AE:$AE,'HF-HP'!A5,'МБ здрав+образ'!$G:$G)+'039'!E23</f>
        <v>252002.4</v>
      </c>
      <c r="G5" s="607"/>
      <c r="H5" s="603">
        <f t="shared" ref="H5:H11" si="2">I5+J5+K5</f>
        <v>35604062</v>
      </c>
      <c r="I5" s="607"/>
      <c r="J5" s="607"/>
      <c r="K5" s="607">
        <f>'ООУ предпр '!I3+'ООУ предпр '!M6+'ООУ предпр '!M7+'ООУ предпр '!M8+'ООУ предпр '!M9+'ООУ предпр '!M10+'ООУ предпр '!M11+'ООУ предпр '!N8-'ООУ предпр '!I9</f>
        <v>35604062</v>
      </c>
      <c r="L5" s="609">
        <f>M5+N5</f>
        <v>72542937.200000003</v>
      </c>
      <c r="M5" s="607">
        <f>'ООУ население'!I3+'ООУ население'!M6+'ООУ население'!M7+'ООУ население'!M8+'ООУ население'!M9+'ООУ население'!M10+'ООУ население'!M11+'ООУ население'!N8+ОДХ!B42-'ООУ население'!I9-'ООУ население'!M9</f>
        <v>72542937.200000003</v>
      </c>
      <c r="N5" s="607"/>
      <c r="O5" s="609"/>
      <c r="P5" s="607"/>
      <c r="Q5" s="607"/>
      <c r="R5" s="603"/>
      <c r="S5" s="603">
        <f t="shared" ref="S5:S38" si="3">C5+H5+L5+O5+R5</f>
        <v>487656626.35082507</v>
      </c>
    </row>
    <row r="6" spans="1:19" ht="40.799999999999997">
      <c r="A6" s="605" t="s">
        <v>765</v>
      </c>
      <c r="B6" s="606" t="s">
        <v>155</v>
      </c>
      <c r="C6" s="603">
        <f t="shared" si="1"/>
        <v>32628903.544567399</v>
      </c>
      <c r="D6" s="607">
        <f t="shared" ref="D6:D7" si="4">E6+F6</f>
        <v>32628903.544567399</v>
      </c>
      <c r="E6" s="608">
        <f>SUMIF('РБ здрав'!$K:$K,'HF-HP'!A6,'РБ здрав'!$H:$H)+SUMIF('067'!E:E,'HF-HP'!A:A,'067'!C:C)</f>
        <v>32628903.544567399</v>
      </c>
      <c r="F6" s="608">
        <f>SUMIF('МБ здрав+образ'!$AE:$AE,'HF-HP'!A6,'МБ здрав+образ'!$G:$G)</f>
        <v>0</v>
      </c>
      <c r="G6" s="607"/>
      <c r="H6" s="603">
        <f t="shared" si="2"/>
        <v>110002</v>
      </c>
      <c r="I6" s="607"/>
      <c r="J6" s="607"/>
      <c r="K6" s="607">
        <f>'ООУ предпр '!I9</f>
        <v>110002</v>
      </c>
      <c r="L6" s="609">
        <f t="shared" ref="L6:L37" si="5">M6+N6</f>
        <v>935657</v>
      </c>
      <c r="M6" s="607">
        <f>'ООУ население'!I9+'ООУ население'!M9</f>
        <v>935657</v>
      </c>
      <c r="N6" s="607"/>
      <c r="O6" s="609"/>
      <c r="P6" s="607"/>
      <c r="Q6" s="607"/>
      <c r="R6" s="603"/>
      <c r="S6" s="603">
        <f>C6+H6+L6+O6+R6</f>
        <v>33674562.544567399</v>
      </c>
    </row>
    <row r="7" spans="1:19" ht="40.799999999999997">
      <c r="A7" s="605" t="s">
        <v>776</v>
      </c>
      <c r="B7" s="606" t="s">
        <v>157</v>
      </c>
      <c r="C7" s="603">
        <f t="shared" si="1"/>
        <v>47116314.097680002</v>
      </c>
      <c r="D7" s="607">
        <f t="shared" si="4"/>
        <v>47116314.097680002</v>
      </c>
      <c r="E7" s="608">
        <f>SUMIF('РБ здрав'!$K:$K,'HF-HP'!A7,'РБ здрав'!$H:$H)+SUMIF('067'!E:E,'HF-HP'!A:A,'067'!C:C)</f>
        <v>47115880.802680001</v>
      </c>
      <c r="F7" s="608">
        <f>SUMIF('МБ здрав+образ'!$AE:$AE,'HF-HP'!A7,'МБ здрав+образ'!$G:$G)</f>
        <v>433.29500000000002</v>
      </c>
      <c r="G7" s="607"/>
      <c r="H7" s="603">
        <f t="shared" si="2"/>
        <v>0</v>
      </c>
      <c r="I7" s="607"/>
      <c r="J7" s="607"/>
      <c r="K7" s="607"/>
      <c r="L7" s="609">
        <f t="shared" si="5"/>
        <v>0</v>
      </c>
      <c r="M7" s="607"/>
      <c r="N7" s="607"/>
      <c r="O7" s="609"/>
      <c r="P7" s="607"/>
      <c r="Q7" s="607"/>
      <c r="R7" s="603"/>
      <c r="S7" s="603">
        <f t="shared" si="3"/>
        <v>47116314.097680002</v>
      </c>
    </row>
    <row r="8" spans="1:19">
      <c r="A8" s="601" t="s">
        <v>158</v>
      </c>
      <c r="B8" s="601" t="s">
        <v>159</v>
      </c>
      <c r="C8" s="603">
        <f t="shared" si="1"/>
        <v>0</v>
      </c>
      <c r="D8" s="604">
        <f>E8+F8</f>
        <v>0</v>
      </c>
      <c r="E8" s="604">
        <f>E9+E10+E11</f>
        <v>0</v>
      </c>
      <c r="F8" s="604"/>
      <c r="G8" s="603"/>
      <c r="H8" s="603">
        <f t="shared" si="2"/>
        <v>550908</v>
      </c>
      <c r="I8" s="603"/>
      <c r="J8" s="603"/>
      <c r="K8" s="603">
        <f>K9+K10+K11</f>
        <v>550908</v>
      </c>
      <c r="L8" s="603">
        <f>L9+L10+L11</f>
        <v>745289</v>
      </c>
      <c r="M8" s="603">
        <f>M9+M10+M11</f>
        <v>745289</v>
      </c>
      <c r="N8" s="603"/>
      <c r="O8" s="603"/>
      <c r="P8" s="603"/>
      <c r="Q8" s="603"/>
      <c r="R8" s="603"/>
      <c r="S8" s="603">
        <f t="shared" si="3"/>
        <v>1296197</v>
      </c>
    </row>
    <row r="9" spans="1:19" ht="20.399999999999999">
      <c r="A9" s="605" t="s">
        <v>805</v>
      </c>
      <c r="B9" s="610" t="s">
        <v>160</v>
      </c>
      <c r="C9" s="603">
        <f t="shared" si="1"/>
        <v>0</v>
      </c>
      <c r="D9" s="607">
        <f>E9+F9</f>
        <v>0</v>
      </c>
      <c r="E9" s="608">
        <f>SUMIF('РБ здрав'!$K:$K,'HF-HP'!A9,'РБ здрав'!$H:$H)+SUMIF('067'!E:E,'HF-HP'!A:A,'067'!C:C)</f>
        <v>0</v>
      </c>
      <c r="F9" s="608">
        <f>SUMIF('МБ здрав+образ'!$AE:$AE,'HF-HP'!A9,'МБ здрав+образ'!$G:$G)</f>
        <v>0</v>
      </c>
      <c r="G9" s="611"/>
      <c r="H9" s="603">
        <f t="shared" si="2"/>
        <v>251922</v>
      </c>
      <c r="I9" s="611"/>
      <c r="J9" s="611"/>
      <c r="K9" s="611">
        <f>'ООУ предпр '!E18+'ООУ предпр '!E20</f>
        <v>251922</v>
      </c>
      <c r="L9" s="609">
        <f t="shared" si="5"/>
        <v>529726</v>
      </c>
      <c r="M9" s="611">
        <f>'ООУ население'!D18+'ООУ население'!D20</f>
        <v>529726</v>
      </c>
      <c r="N9" s="611"/>
      <c r="O9" s="603"/>
      <c r="P9" s="611"/>
      <c r="Q9" s="611"/>
      <c r="R9" s="603"/>
      <c r="S9" s="603">
        <f t="shared" si="3"/>
        <v>781648</v>
      </c>
    </row>
    <row r="10" spans="1:19" ht="20.399999999999999">
      <c r="A10" s="612" t="s">
        <v>420</v>
      </c>
      <c r="B10" s="613" t="s">
        <v>162</v>
      </c>
      <c r="C10" s="603">
        <f t="shared" si="1"/>
        <v>0</v>
      </c>
      <c r="D10" s="607">
        <f t="shared" ref="D10:D11" si="6">E10+F10</f>
        <v>0</v>
      </c>
      <c r="E10" s="608">
        <f>SUMIF('РБ здрав'!$K:$K,'HF-HP'!A10,'РБ здрав'!$H:$H)+SUMIF('067'!E:E,'HF-HP'!A:A,'067'!C:C)</f>
        <v>0</v>
      </c>
      <c r="F10" s="608">
        <f>SUMIF('МБ здрав+образ'!$AE:$AE,'HF-HP'!A10,'МБ здрав+образ'!$G:$G)</f>
        <v>0</v>
      </c>
      <c r="G10" s="611"/>
      <c r="H10" s="603">
        <f t="shared" si="2"/>
        <v>298986</v>
      </c>
      <c r="I10" s="611"/>
      <c r="J10" s="611"/>
      <c r="K10" s="611">
        <f>'ООУ предпр '!E19</f>
        <v>298986</v>
      </c>
      <c r="L10" s="609">
        <f t="shared" si="5"/>
        <v>215563</v>
      </c>
      <c r="M10" s="611">
        <f>'ООУ население'!D19</f>
        <v>215563</v>
      </c>
      <c r="N10" s="611"/>
      <c r="O10" s="603"/>
      <c r="P10" s="611"/>
      <c r="Q10" s="611"/>
      <c r="R10" s="603"/>
      <c r="S10" s="603">
        <f>C10+H10+L10+O10+R10</f>
        <v>514549</v>
      </c>
    </row>
    <row r="11" spans="1:19" ht="20.399999999999999">
      <c r="A11" s="605" t="s">
        <v>806</v>
      </c>
      <c r="B11" s="606" t="s">
        <v>278</v>
      </c>
      <c r="C11" s="603">
        <f t="shared" si="1"/>
        <v>0</v>
      </c>
      <c r="D11" s="607">
        <f t="shared" si="6"/>
        <v>0</v>
      </c>
      <c r="E11" s="608">
        <f>SUMIF('РБ здрав'!$K:$K,'HF-HP'!A11,'РБ здрав'!$H:$H)+SUMIF('067'!E:E,'HF-HP'!A:A,'067'!C:C)</f>
        <v>0</v>
      </c>
      <c r="F11" s="608">
        <f>SUMIF('МБ здрав+образ'!$AE:$AE,'HF-HP'!A11,'МБ здрав+образ'!$G:$G)</f>
        <v>0</v>
      </c>
      <c r="G11" s="611"/>
      <c r="H11" s="603">
        <f t="shared" si="2"/>
        <v>0</v>
      </c>
      <c r="I11" s="611"/>
      <c r="J11" s="611"/>
      <c r="K11" s="611"/>
      <c r="L11" s="609">
        <f t="shared" si="5"/>
        <v>0</v>
      </c>
      <c r="M11" s="611"/>
      <c r="N11" s="611"/>
      <c r="O11" s="603"/>
      <c r="P11" s="611"/>
      <c r="Q11" s="611"/>
      <c r="R11" s="603"/>
      <c r="S11" s="603">
        <f t="shared" si="3"/>
        <v>0</v>
      </c>
    </row>
    <row r="12" spans="1:19" ht="20.399999999999999">
      <c r="A12" s="614" t="s">
        <v>165</v>
      </c>
      <c r="B12" s="601" t="s">
        <v>166</v>
      </c>
      <c r="C12" s="603">
        <f t="shared" si="1"/>
        <v>439689976.68372554</v>
      </c>
      <c r="D12" s="604">
        <f>E12+F12</f>
        <v>439689976.68372554</v>
      </c>
      <c r="E12" s="604">
        <f t="shared" ref="E12" si="7">E13+E14+E15+E16+E17</f>
        <v>438523232.86372554</v>
      </c>
      <c r="F12" s="604">
        <f>F13+F14+F15+F16+F17</f>
        <v>1166743.82</v>
      </c>
      <c r="G12" s="604">
        <f>G13+G14+G15+G16+G17</f>
        <v>0</v>
      </c>
      <c r="H12" s="603">
        <f>I12+J12+K12</f>
        <v>76869637</v>
      </c>
      <c r="I12" s="603">
        <f>выплаты!M32</f>
        <v>24075448</v>
      </c>
      <c r="J12" s="603"/>
      <c r="K12" s="603">
        <f>K13+K14+K15+K16+K17-выплаты!M32</f>
        <v>52794189</v>
      </c>
      <c r="L12" s="603">
        <f>L13+L14+L15+L16+L17</f>
        <v>184365691.19999999</v>
      </c>
      <c r="M12" s="603">
        <f>M13+M14+M15+M16+M17</f>
        <v>184365691.19999999</v>
      </c>
      <c r="N12" s="603"/>
      <c r="O12" s="603"/>
      <c r="P12" s="603"/>
      <c r="Q12" s="603"/>
      <c r="R12" s="603"/>
      <c r="S12" s="603">
        <f t="shared" si="3"/>
        <v>700925304.88372552</v>
      </c>
    </row>
    <row r="13" spans="1:19">
      <c r="A13" s="605" t="s">
        <v>807</v>
      </c>
      <c r="B13" s="606" t="s">
        <v>168</v>
      </c>
      <c r="C13" s="603">
        <f t="shared" si="1"/>
        <v>365950553.78319001</v>
      </c>
      <c r="D13" s="607">
        <f>E13+F13</f>
        <v>365950553.78319001</v>
      </c>
      <c r="E13" s="608">
        <f>SUMIF('РБ здрав'!$K:$K,'HF-HP'!A13,'РБ здрав'!$H:$H)+SUMIF('067'!E:E,'HF-HP'!A:A,'067'!C:C)</f>
        <v>365930553.78319001</v>
      </c>
      <c r="F13" s="608">
        <f>SUMIF('МБ здрав+образ'!$AE:$AE,'HF-HP'!A13,'МБ здрав+образ'!$G:$G)+'039'!E13</f>
        <v>20000</v>
      </c>
      <c r="G13" s="607"/>
      <c r="H13" s="603">
        <f t="shared" ref="H13:H37" si="8">I13+J13+K13</f>
        <v>25230114</v>
      </c>
      <c r="I13" s="607"/>
      <c r="J13" s="607"/>
      <c r="K13" s="607">
        <f>'ООУ предпр '!J3+'ООУ предпр '!M12</f>
        <v>25230114</v>
      </c>
      <c r="L13" s="609">
        <f t="shared" si="5"/>
        <v>36129888</v>
      </c>
      <c r="M13" s="611">
        <f>'ООУ население'!J3+'ООУ население'!M12</f>
        <v>36129888</v>
      </c>
      <c r="N13" s="611"/>
      <c r="O13" s="603"/>
      <c r="P13" s="611"/>
      <c r="Q13" s="611"/>
      <c r="R13" s="603"/>
      <c r="S13" s="603">
        <f t="shared" si="3"/>
        <v>427310555.78319001</v>
      </c>
    </row>
    <row r="14" spans="1:19" ht="20.399999999999999">
      <c r="A14" s="605" t="s">
        <v>808</v>
      </c>
      <c r="B14" s="606" t="s">
        <v>170</v>
      </c>
      <c r="C14" s="603">
        <f t="shared" si="1"/>
        <v>0</v>
      </c>
      <c r="D14" s="607">
        <f t="shared" ref="D14:D17" si="9">E14+F14</f>
        <v>0</v>
      </c>
      <c r="E14" s="608">
        <f>SUMIF('РБ здрав'!$K:$K,'HF-HP'!A14,'РБ здрав'!$H:$H)+SUMIF('067'!E:E,'HF-HP'!A:A,'067'!C:C)</f>
        <v>0</v>
      </c>
      <c r="F14" s="608">
        <f>SUMIF('МБ здрав+образ'!$AE:$AE,'HF-HP'!A14,'МБ здрав+образ'!$G:$G)</f>
        <v>0</v>
      </c>
      <c r="G14" s="607"/>
      <c r="H14" s="603">
        <f t="shared" si="8"/>
        <v>2813839</v>
      </c>
      <c r="I14" s="607"/>
      <c r="J14" s="607"/>
      <c r="K14" s="607">
        <f>'ООУ предпр '!L3+'ООУ предпр '!M14</f>
        <v>2813839</v>
      </c>
      <c r="L14" s="609">
        <f t="shared" si="5"/>
        <v>30307782</v>
      </c>
      <c r="M14" s="611">
        <f>'ООУ население'!L3+'ООУ население'!M14</f>
        <v>30307782</v>
      </c>
      <c r="N14" s="611"/>
      <c r="O14" s="603"/>
      <c r="P14" s="611"/>
      <c r="Q14" s="611"/>
      <c r="R14" s="603"/>
      <c r="S14" s="603">
        <f>C14+H14+L14+O14+R14</f>
        <v>33121621</v>
      </c>
    </row>
    <row r="15" spans="1:19">
      <c r="A15" s="605" t="s">
        <v>809</v>
      </c>
      <c r="B15" s="606" t="s">
        <v>172</v>
      </c>
      <c r="C15" s="603">
        <f t="shared" si="1"/>
        <v>22824452.4850506</v>
      </c>
      <c r="D15" s="607">
        <f t="shared" si="9"/>
        <v>22824452.4850506</v>
      </c>
      <c r="E15" s="608">
        <f>SUMIF('РБ здрав'!$K:$K,'HF-HP'!A15,'РБ здрав'!$H:$H)+SUMIF('067'!E:E,'HF-HP'!A:A,'067'!C:C)</f>
        <v>22824452.4850506</v>
      </c>
      <c r="F15" s="608">
        <f>SUMIF('МБ здрав+образ'!$AE:$AE,'HF-HP'!A15,'МБ здрав+образ'!$G:$G)</f>
        <v>0</v>
      </c>
      <c r="G15" s="607"/>
      <c r="H15" s="603">
        <f t="shared" si="8"/>
        <v>39169962</v>
      </c>
      <c r="I15" s="607"/>
      <c r="J15" s="607"/>
      <c r="K15" s="607">
        <f>'ООУ предпр '!M15</f>
        <v>39169962</v>
      </c>
      <c r="L15" s="609">
        <f t="shared" si="5"/>
        <v>94308611.200000003</v>
      </c>
      <c r="M15" s="611">
        <f>'ООУ население'!M15+ОДХ!B40</f>
        <v>94308611.200000003</v>
      </c>
      <c r="N15" s="611"/>
      <c r="O15" s="603"/>
      <c r="P15" s="611"/>
      <c r="Q15" s="611"/>
      <c r="R15" s="603"/>
      <c r="S15" s="603">
        <f>C15+H15+L15+O15+R15</f>
        <v>156303025.68505061</v>
      </c>
    </row>
    <row r="16" spans="1:19" ht="30" customHeight="1">
      <c r="A16" s="605" t="s">
        <v>810</v>
      </c>
      <c r="B16" s="606" t="s">
        <v>174</v>
      </c>
      <c r="C16" s="603">
        <f t="shared" si="1"/>
        <v>50914970.415484898</v>
      </c>
      <c r="D16" s="607">
        <f>E16+F16</f>
        <v>50914970.415484898</v>
      </c>
      <c r="E16" s="608">
        <f>SUMIF('РБ здрав'!$K:$K,'HF-HP'!A16,'РБ здрав'!$H:$H)+SUMIF('067'!E:E,'HF-HP'!A:A,'067'!C:C)</f>
        <v>49768226.595484897</v>
      </c>
      <c r="F16" s="608">
        <f>SUMIF('МБ здрав+образ'!$AE:$AE,'HF-HP'!A16,'МБ здрав+образ'!$G:$G)+'039'!E14+'039'!E19+'039'!E24+'039'!C24</f>
        <v>1146743.82</v>
      </c>
      <c r="G16" s="607"/>
      <c r="H16" s="603">
        <f t="shared" si="8"/>
        <v>9618297</v>
      </c>
      <c r="I16" s="607"/>
      <c r="J16" s="607"/>
      <c r="K16" s="607">
        <f>'ООУ предпр '!K3+'ООУ предпр '!M13</f>
        <v>9618297</v>
      </c>
      <c r="L16" s="609">
        <f t="shared" si="5"/>
        <v>23584272</v>
      </c>
      <c r="M16" s="611">
        <f>'ООУ население'!K3+'ООУ население'!M13</f>
        <v>23584272</v>
      </c>
      <c r="N16" s="611"/>
      <c r="O16" s="603"/>
      <c r="P16" s="611"/>
      <c r="Q16" s="611"/>
      <c r="R16" s="603"/>
      <c r="S16" s="603">
        <f t="shared" si="3"/>
        <v>84117539.415484905</v>
      </c>
    </row>
    <row r="17" spans="1:20" ht="20.399999999999999">
      <c r="A17" s="612" t="s">
        <v>422</v>
      </c>
      <c r="B17" s="615" t="s">
        <v>176</v>
      </c>
      <c r="C17" s="603">
        <f t="shared" si="1"/>
        <v>0</v>
      </c>
      <c r="D17" s="607">
        <f t="shared" si="9"/>
        <v>0</v>
      </c>
      <c r="E17" s="608">
        <f>SUMIF('РБ здрав'!$K:$K,'HF-HP'!A17,'РБ здрав'!$H:$H)+SUMIF('067'!E:E,'HF-HP'!A:A,'067'!C:C)</f>
        <v>0</v>
      </c>
      <c r="F17" s="608">
        <f>SUMIF('МБ здрав+образ'!$AE:$AE,'HF-HP'!A17,'МБ здрав+образ'!$G:$G)</f>
        <v>0</v>
      </c>
      <c r="G17" s="611"/>
      <c r="H17" s="603">
        <f t="shared" si="8"/>
        <v>37425</v>
      </c>
      <c r="I17" s="611"/>
      <c r="J17" s="611"/>
      <c r="K17" s="607">
        <f>'ООУ предпр '!E24</f>
        <v>37425</v>
      </c>
      <c r="L17" s="609">
        <f t="shared" si="5"/>
        <v>35138</v>
      </c>
      <c r="M17" s="611">
        <f>'ООУ население'!D24</f>
        <v>35138</v>
      </c>
      <c r="N17" s="611"/>
      <c r="O17" s="603"/>
      <c r="P17" s="611"/>
      <c r="Q17" s="611"/>
      <c r="R17" s="603"/>
      <c r="S17" s="603">
        <f t="shared" si="3"/>
        <v>72563</v>
      </c>
      <c r="T17" s="616"/>
    </row>
    <row r="18" spans="1:20" ht="20.399999999999999">
      <c r="A18" s="601" t="s">
        <v>177</v>
      </c>
      <c r="B18" s="602" t="s">
        <v>178</v>
      </c>
      <c r="C18" s="603">
        <f t="shared" si="1"/>
        <v>53214324.213480003</v>
      </c>
      <c r="D18" s="604">
        <f>E18+F18</f>
        <v>53214324.213480003</v>
      </c>
      <c r="E18" s="604">
        <f t="shared" ref="E18" si="10">E19+E20+E21</f>
        <v>52587898.617680006</v>
      </c>
      <c r="F18" s="604">
        <f>F19+F20+F21</f>
        <v>626425.59579999989</v>
      </c>
      <c r="G18" s="604">
        <f>G19+G20+G21</f>
        <v>0</v>
      </c>
      <c r="H18" s="603">
        <f t="shared" si="8"/>
        <v>0</v>
      </c>
      <c r="I18" s="603"/>
      <c r="J18" s="603"/>
      <c r="K18" s="603"/>
      <c r="L18" s="609">
        <f t="shared" si="5"/>
        <v>0</v>
      </c>
      <c r="M18" s="603"/>
      <c r="N18" s="603"/>
      <c r="O18" s="603"/>
      <c r="P18" s="603"/>
      <c r="Q18" s="603"/>
      <c r="R18" s="603"/>
      <c r="S18" s="603">
        <f t="shared" si="3"/>
        <v>53214324.213480003</v>
      </c>
      <c r="T18" s="617"/>
    </row>
    <row r="19" spans="1:20" ht="51">
      <c r="A19" s="612" t="s">
        <v>766</v>
      </c>
      <c r="B19" s="606" t="s">
        <v>180</v>
      </c>
      <c r="C19" s="603">
        <f t="shared" si="1"/>
        <v>53214324.213480003</v>
      </c>
      <c r="D19" s="607">
        <f>E19+F19</f>
        <v>53214324.213480003</v>
      </c>
      <c r="E19" s="608">
        <f>SUMIF('РБ здрав'!$K:$K,'HF-HP'!A19,'РБ здрав'!$H:$H)+SUMIF('067'!E:E,'HF-HP'!A:A,'067'!C:C)</f>
        <v>52587898.617680006</v>
      </c>
      <c r="F19" s="608">
        <f>SUMIF('МБ здрав+образ'!$AE:$AE,'HF-HP'!A19,'МБ здрав+образ'!$G:$G)</f>
        <v>626425.59579999989</v>
      </c>
      <c r="G19" s="611"/>
      <c r="H19" s="603">
        <f t="shared" si="8"/>
        <v>0</v>
      </c>
      <c r="I19" s="611"/>
      <c r="J19" s="611"/>
      <c r="K19" s="611"/>
      <c r="L19" s="609">
        <f t="shared" si="5"/>
        <v>0</v>
      </c>
      <c r="M19" s="611"/>
      <c r="N19" s="611"/>
      <c r="O19" s="603"/>
      <c r="P19" s="611"/>
      <c r="Q19" s="611"/>
      <c r="R19" s="603"/>
      <c r="S19" s="603">
        <f t="shared" si="3"/>
        <v>53214324.213480003</v>
      </c>
      <c r="T19" s="616"/>
    </row>
    <row r="20" spans="1:20" ht="20.399999999999999">
      <c r="A20" s="612" t="s">
        <v>811</v>
      </c>
      <c r="B20" s="615" t="s">
        <v>182</v>
      </c>
      <c r="C20" s="603">
        <f t="shared" si="1"/>
        <v>0</v>
      </c>
      <c r="D20" s="607">
        <f t="shared" ref="D20" si="11">E20+F20</f>
        <v>0</v>
      </c>
      <c r="E20" s="608">
        <f>SUMIF('РБ здрав'!$K:$K,'HF-HP'!A20,'РБ здрав'!$H:$H)+SUMIF('067'!E:E,'HF-HP'!A:A,'067'!C:C)</f>
        <v>0</v>
      </c>
      <c r="F20" s="608">
        <f>SUMIF('МБ здрав+образ'!$AE:$AE,'HF-HP'!A20,'МБ здрав+образ'!$G:$G)</f>
        <v>0</v>
      </c>
      <c r="G20" s="611"/>
      <c r="H20" s="603">
        <f t="shared" si="8"/>
        <v>0</v>
      </c>
      <c r="I20" s="611"/>
      <c r="J20" s="611"/>
      <c r="K20" s="611"/>
      <c r="L20" s="609">
        <f t="shared" si="5"/>
        <v>0</v>
      </c>
      <c r="M20" s="611"/>
      <c r="N20" s="611"/>
      <c r="O20" s="603"/>
      <c r="P20" s="611"/>
      <c r="Q20" s="611"/>
      <c r="R20" s="603"/>
      <c r="S20" s="603">
        <f t="shared" si="3"/>
        <v>0</v>
      </c>
      <c r="T20" s="616"/>
    </row>
    <row r="21" spans="1:20" ht="20.399999999999999">
      <c r="A21" s="612" t="s">
        <v>820</v>
      </c>
      <c r="B21" s="615" t="s">
        <v>183</v>
      </c>
      <c r="C21" s="603">
        <f t="shared" si="1"/>
        <v>0</v>
      </c>
      <c r="D21" s="607">
        <f>E21+F21</f>
        <v>0</v>
      </c>
      <c r="E21" s="608">
        <f>SUMIF('РБ здрав'!$K:$K,'HF-HP'!A21,'РБ здрав'!$H:$H)+SUMIF('067'!E:E,'HF-HP'!A:A,'067'!C:C)</f>
        <v>0</v>
      </c>
      <c r="F21" s="608">
        <f>SUMIF('МБ здрав+образ'!$AE:$AE,'HF-HP'!A21,'МБ здрав+образ'!$G:$G)</f>
        <v>0</v>
      </c>
      <c r="G21" s="611"/>
      <c r="H21" s="603">
        <f t="shared" si="8"/>
        <v>0</v>
      </c>
      <c r="I21" s="611"/>
      <c r="J21" s="611"/>
      <c r="K21" s="611"/>
      <c r="L21" s="609">
        <f t="shared" si="5"/>
        <v>0</v>
      </c>
      <c r="M21" s="611"/>
      <c r="N21" s="611"/>
      <c r="O21" s="603"/>
      <c r="P21" s="611"/>
      <c r="Q21" s="611"/>
      <c r="R21" s="603"/>
      <c r="S21" s="603">
        <f t="shared" si="3"/>
        <v>0</v>
      </c>
      <c r="T21" s="616"/>
    </row>
    <row r="22" spans="1:20" ht="20.399999999999999">
      <c r="A22" s="601" t="s">
        <v>184</v>
      </c>
      <c r="B22" s="602" t="s">
        <v>185</v>
      </c>
      <c r="C22" s="603">
        <f t="shared" si="1"/>
        <v>109339854.98436001</v>
      </c>
      <c r="D22" s="604">
        <f>E22+F22</f>
        <v>109339854.98436001</v>
      </c>
      <c r="E22" s="604">
        <f t="shared" ref="E22" si="12">E23+E24+E25</f>
        <v>98704514.914480001</v>
      </c>
      <c r="F22" s="604">
        <f>F23+F24+F25</f>
        <v>10635340.069880001</v>
      </c>
      <c r="G22" s="604">
        <f>G23+G24+G25</f>
        <v>0</v>
      </c>
      <c r="H22" s="603">
        <f t="shared" si="8"/>
        <v>0</v>
      </c>
      <c r="I22" s="603"/>
      <c r="J22" s="603"/>
      <c r="K22" s="603"/>
      <c r="L22" s="603">
        <f>L23+L24</f>
        <v>397756300</v>
      </c>
      <c r="M22" s="603">
        <f>M23+M24+M25</f>
        <v>397756300</v>
      </c>
      <c r="N22" s="603"/>
      <c r="O22" s="603"/>
      <c r="P22" s="603"/>
      <c r="Q22" s="603"/>
      <c r="R22" s="603"/>
      <c r="S22" s="603">
        <f t="shared" si="3"/>
        <v>507096154.98435998</v>
      </c>
      <c r="T22" s="617"/>
    </row>
    <row r="23" spans="1:20">
      <c r="A23" s="605" t="s">
        <v>779</v>
      </c>
      <c r="B23" s="606" t="s">
        <v>187</v>
      </c>
      <c r="C23" s="603">
        <f t="shared" si="1"/>
        <v>109339854.98436001</v>
      </c>
      <c r="D23" s="607">
        <f>E23+F23</f>
        <v>109339854.98436001</v>
      </c>
      <c r="E23" s="608">
        <f>SUMIF('РБ здрав'!$K:$K,'HF-HP'!A23,'РБ здрав'!$H:$H)+SUMIF('067'!E:E,'HF-HP'!A:A,'067'!C:C)</f>
        <v>98704514.914480001</v>
      </c>
      <c r="F23" s="608">
        <f>SUMIF('МБ здрав+образ'!$AE:$AE,'HF-HP'!A23,'МБ здрав+образ'!$G:$G)</f>
        <v>10635340.069880001</v>
      </c>
      <c r="G23" s="611"/>
      <c r="H23" s="603">
        <f t="shared" si="8"/>
        <v>0</v>
      </c>
      <c r="I23" s="611"/>
      <c r="J23" s="611"/>
      <c r="K23" s="611"/>
      <c r="L23" s="609">
        <f t="shared" si="5"/>
        <v>397756300</v>
      </c>
      <c r="M23" s="611">
        <f>'ЛС розница'!R26+'ЛС розница'!R27</f>
        <v>397756300</v>
      </c>
      <c r="N23" s="611"/>
      <c r="O23" s="603"/>
      <c r="P23" s="611"/>
      <c r="Q23" s="611"/>
      <c r="R23" s="603"/>
      <c r="S23" s="603">
        <f t="shared" si="3"/>
        <v>507096154.98435998</v>
      </c>
      <c r="T23" s="617"/>
    </row>
    <row r="24" spans="1:20" ht="51">
      <c r="A24" s="605" t="s">
        <v>812</v>
      </c>
      <c r="B24" s="606" t="s">
        <v>189</v>
      </c>
      <c r="C24" s="603">
        <f t="shared" si="1"/>
        <v>0</v>
      </c>
      <c r="D24" s="607">
        <f t="shared" ref="D24" si="13">E24+F24</f>
        <v>0</v>
      </c>
      <c r="E24" s="608">
        <f>SUMIF('РБ здрав'!$K:$K,'HF-HP'!A24,'РБ здрав'!$H:$H)+SUMIF('067'!E:E,'HF-HP'!A:A,'067'!C:C)</f>
        <v>0</v>
      </c>
      <c r="F24" s="608">
        <f>SUMIF('МБ здрав+образ'!$AE:$AE,'HF-HP'!A24,'МБ здрав+образ'!$G:$G)</f>
        <v>0</v>
      </c>
      <c r="G24" s="611"/>
      <c r="H24" s="603">
        <f t="shared" si="8"/>
        <v>0</v>
      </c>
      <c r="I24" s="611"/>
      <c r="J24" s="611"/>
      <c r="K24" s="611"/>
      <c r="L24" s="609">
        <f t="shared" si="5"/>
        <v>0</v>
      </c>
      <c r="M24" s="611"/>
      <c r="N24" s="611"/>
      <c r="O24" s="603"/>
      <c r="P24" s="611"/>
      <c r="Q24" s="611"/>
      <c r="R24" s="603"/>
      <c r="S24" s="603">
        <f t="shared" si="3"/>
        <v>0</v>
      </c>
      <c r="T24" s="617"/>
    </row>
    <row r="25" spans="1:20" ht="40.799999999999997">
      <c r="A25" s="605" t="s">
        <v>813</v>
      </c>
      <c r="B25" s="618" t="s">
        <v>191</v>
      </c>
      <c r="C25" s="603">
        <f t="shared" si="1"/>
        <v>0</v>
      </c>
      <c r="D25" s="607">
        <f>E25+F25</f>
        <v>0</v>
      </c>
      <c r="E25" s="608">
        <f>SUMIF('РБ здрав'!$K:$K,'HF-HP'!A25,'РБ здрав'!$H:$H)+SUMIF('067'!E:E,'HF-HP'!A:A,'067'!C:C)</f>
        <v>0</v>
      </c>
      <c r="F25" s="608">
        <f>SUMIF('МБ здрав+образ'!$AE:$AE,'HF-HP'!A25,'МБ здрав+образ'!$G:$G)</f>
        <v>0</v>
      </c>
      <c r="G25" s="611"/>
      <c r="H25" s="603">
        <f t="shared" si="8"/>
        <v>0</v>
      </c>
      <c r="I25" s="611"/>
      <c r="J25" s="611"/>
      <c r="K25" s="611"/>
      <c r="L25" s="609">
        <f t="shared" si="5"/>
        <v>0</v>
      </c>
      <c r="M25" s="611"/>
      <c r="N25" s="611"/>
      <c r="O25" s="603"/>
      <c r="P25" s="611"/>
      <c r="Q25" s="611"/>
      <c r="R25" s="603"/>
      <c r="S25" s="603">
        <f t="shared" si="3"/>
        <v>0</v>
      </c>
      <c r="T25" s="616"/>
    </row>
    <row r="26" spans="1:20" ht="20.399999999999999">
      <c r="A26" s="601" t="s">
        <v>768</v>
      </c>
      <c r="B26" s="602" t="s">
        <v>193</v>
      </c>
      <c r="C26" s="603">
        <f t="shared" si="1"/>
        <v>68186803.908458531</v>
      </c>
      <c r="D26" s="604">
        <f>E26+F26</f>
        <v>68186803.908458531</v>
      </c>
      <c r="E26" s="604">
        <f>SUMIF('РБ здрав'!$K:$K,'HF-HP'!A26,'РБ здрав'!$H:$H)+SUMIF('067'!E:E,'HF-HP'!A:A,'067'!C:C)</f>
        <v>28714934.309688531</v>
      </c>
      <c r="F26" s="604">
        <f>SUMIF('МБ здрав+образ'!$AE:$AE,'HF-HP'!A26,'МБ здрав+образ'!$G:$G)</f>
        <v>39471869.598769993</v>
      </c>
      <c r="G26" s="603"/>
      <c r="H26" s="603">
        <f t="shared" si="8"/>
        <v>0</v>
      </c>
      <c r="I26" s="603"/>
      <c r="J26" s="603"/>
      <c r="K26" s="603"/>
      <c r="L26" s="609">
        <f t="shared" si="5"/>
        <v>0</v>
      </c>
      <c r="M26" s="603"/>
      <c r="N26" s="603"/>
      <c r="O26" s="603"/>
      <c r="P26" s="603"/>
      <c r="Q26" s="603"/>
      <c r="R26" s="603"/>
      <c r="S26" s="603">
        <f t="shared" si="3"/>
        <v>68186803.908458531</v>
      </c>
      <c r="T26" s="617"/>
    </row>
    <row r="27" spans="1:20" ht="20.399999999999999">
      <c r="A27" s="601" t="s">
        <v>194</v>
      </c>
      <c r="B27" s="602" t="s">
        <v>195</v>
      </c>
      <c r="C27" s="603">
        <f t="shared" si="1"/>
        <v>27671962.330019999</v>
      </c>
      <c r="D27" s="604">
        <f>E27+F27</f>
        <v>27671962.330019999</v>
      </c>
      <c r="E27" s="604">
        <f t="shared" ref="E27" si="14">E28+E29+E30+E31</f>
        <v>23427354.2652</v>
      </c>
      <c r="F27" s="604">
        <f>F28+F29+F30+F31</f>
        <v>4244608.06482</v>
      </c>
      <c r="G27" s="604">
        <f>G28+G29+G30+G31</f>
        <v>0</v>
      </c>
      <c r="H27" s="603">
        <f t="shared" si="8"/>
        <v>6992940</v>
      </c>
      <c r="I27" s="603">
        <f>I28+I29+I30+I31</f>
        <v>6992940</v>
      </c>
      <c r="J27" s="603"/>
      <c r="K27" s="603">
        <f>K28+K29+K30+K31</f>
        <v>0</v>
      </c>
      <c r="L27" s="609">
        <f t="shared" si="5"/>
        <v>0</v>
      </c>
      <c r="M27" s="603"/>
      <c r="N27" s="603"/>
      <c r="O27" s="603"/>
      <c r="P27" s="603"/>
      <c r="Q27" s="603"/>
      <c r="R27" s="603"/>
      <c r="S27" s="603">
        <f t="shared" si="3"/>
        <v>34664902.330019996</v>
      </c>
      <c r="T27" s="617"/>
    </row>
    <row r="28" spans="1:20" ht="20.399999999999999">
      <c r="A28" s="612" t="s">
        <v>772</v>
      </c>
      <c r="B28" s="606" t="s">
        <v>197</v>
      </c>
      <c r="C28" s="603">
        <f t="shared" si="1"/>
        <v>21476393.114019997</v>
      </c>
      <c r="D28" s="607">
        <f>E28+F28</f>
        <v>21476393.114019997</v>
      </c>
      <c r="E28" s="608">
        <f>SUMIF('РБ здрав'!$K:$K,'HF-HP'!A28,'РБ здрав'!$H:$H)+SUMIF('067'!E:E,'HF-HP'!A:A,'067'!C:C)</f>
        <v>17231785.049199998</v>
      </c>
      <c r="F28" s="608">
        <f>SUMIF('МБ здрав+образ'!$AE:$AE,'HF-HP'!A28,'МБ здрав+образ'!$G:$G)</f>
        <v>4244608.06482</v>
      </c>
      <c r="G28" s="611"/>
      <c r="H28" s="603">
        <f t="shared" si="8"/>
        <v>0</v>
      </c>
      <c r="I28" s="611"/>
      <c r="J28" s="611"/>
      <c r="K28" s="611"/>
      <c r="L28" s="609">
        <f t="shared" si="5"/>
        <v>0</v>
      </c>
      <c r="M28" s="611"/>
      <c r="N28" s="611"/>
      <c r="O28" s="603"/>
      <c r="P28" s="611"/>
      <c r="Q28" s="611"/>
      <c r="R28" s="603"/>
      <c r="S28" s="603">
        <f t="shared" si="3"/>
        <v>21476393.114019997</v>
      </c>
      <c r="T28" s="617"/>
    </row>
    <row r="29" spans="1:20" ht="20.399999999999999">
      <c r="A29" s="612" t="s">
        <v>763</v>
      </c>
      <c r="B29" s="615" t="s">
        <v>199</v>
      </c>
      <c r="C29" s="603">
        <f t="shared" si="1"/>
        <v>6195569.2160000009</v>
      </c>
      <c r="D29" s="607">
        <f t="shared" ref="D29" si="15">E29+F29</f>
        <v>6195569.2160000009</v>
      </c>
      <c r="E29" s="608">
        <f>SUMIF('РБ здрав'!$K:$K,'HF-HP'!A29,'РБ здрав'!$H:$H)+SUMIF('067'!E:E,'HF-HP'!A:A,'067'!C:C)</f>
        <v>6195569.2160000009</v>
      </c>
      <c r="F29" s="608">
        <f>SUMIF('МБ здрав+образ'!$AE:$AE,'HF-HP'!A29,'МБ здрав+образ'!$G:$G)</f>
        <v>0</v>
      </c>
      <c r="G29" s="611"/>
      <c r="H29" s="603">
        <f t="shared" si="8"/>
        <v>0</v>
      </c>
      <c r="I29" s="611"/>
      <c r="J29" s="611"/>
      <c r="K29" s="611"/>
      <c r="L29" s="609">
        <f t="shared" si="5"/>
        <v>0</v>
      </c>
      <c r="M29" s="611"/>
      <c r="N29" s="611"/>
      <c r="O29" s="603"/>
      <c r="P29" s="611"/>
      <c r="Q29" s="611"/>
      <c r="R29" s="603"/>
      <c r="S29" s="603">
        <f t="shared" si="3"/>
        <v>6195569.2160000009</v>
      </c>
      <c r="T29" s="616"/>
    </row>
    <row r="30" spans="1:20" ht="20.399999999999999">
      <c r="A30" s="605" t="s">
        <v>814</v>
      </c>
      <c r="B30" s="606" t="s">
        <v>201</v>
      </c>
      <c r="C30" s="603">
        <f t="shared" si="1"/>
        <v>0</v>
      </c>
      <c r="D30" s="607">
        <f t="shared" ref="D30:D37" si="16">E30+F30</f>
        <v>0</v>
      </c>
      <c r="E30" s="608">
        <f>SUMIF('РБ здрав'!$K:$K,'HF-HP'!A30,'РБ здрав'!$H:$H)+SUMIF('067'!E:E,'HF-HP'!A:A,'067'!C:C)</f>
        <v>0</v>
      </c>
      <c r="F30" s="608">
        <f>SUMIF('МБ здрав+образ'!$AE:$AE,'HF-HP'!A30,'МБ здрав+образ'!$G:$G)</f>
        <v>0</v>
      </c>
      <c r="G30" s="611"/>
      <c r="H30" s="603">
        <f t="shared" si="8"/>
        <v>6992940</v>
      </c>
      <c r="I30" s="611">
        <f>премии!R36</f>
        <v>6992940</v>
      </c>
      <c r="J30" s="611"/>
      <c r="K30" s="611"/>
      <c r="L30" s="609">
        <f t="shared" si="5"/>
        <v>0</v>
      </c>
      <c r="M30" s="611"/>
      <c r="N30" s="611"/>
      <c r="O30" s="603"/>
      <c r="P30" s="611"/>
      <c r="Q30" s="611"/>
      <c r="R30" s="603"/>
      <c r="S30" s="603">
        <f t="shared" si="3"/>
        <v>6992940</v>
      </c>
      <c r="T30" s="616"/>
    </row>
    <row r="31" spans="1:20" ht="20.399999999999999">
      <c r="A31" s="612" t="s">
        <v>815</v>
      </c>
      <c r="B31" s="615" t="s">
        <v>203</v>
      </c>
      <c r="C31" s="603">
        <f t="shared" si="1"/>
        <v>0</v>
      </c>
      <c r="D31" s="607">
        <f t="shared" si="16"/>
        <v>0</v>
      </c>
      <c r="E31" s="608">
        <f>SUMIF('РБ здрав'!$K:$K,'HF-HP'!A31,'РБ здрав'!$H:$H)+SUMIF('067'!E:E,'HF-HP'!A:A,'067'!C:C)</f>
        <v>0</v>
      </c>
      <c r="F31" s="608">
        <f>SUMIF('МБ здрав+образ'!$AE:$AE,'HF-HP'!A31,'МБ здрав+образ'!$G:$G)</f>
        <v>0</v>
      </c>
      <c r="G31" s="611"/>
      <c r="H31" s="603">
        <f t="shared" si="8"/>
        <v>0</v>
      </c>
      <c r="I31" s="611"/>
      <c r="J31" s="611"/>
      <c r="K31" s="611"/>
      <c r="L31" s="609">
        <f t="shared" si="5"/>
        <v>0</v>
      </c>
      <c r="M31" s="611"/>
      <c r="N31" s="611"/>
      <c r="O31" s="603"/>
      <c r="P31" s="611"/>
      <c r="Q31" s="611"/>
      <c r="R31" s="603"/>
      <c r="S31" s="603">
        <f t="shared" si="3"/>
        <v>0</v>
      </c>
      <c r="T31" s="616"/>
    </row>
    <row r="32" spans="1:20">
      <c r="A32" s="601" t="s">
        <v>204</v>
      </c>
      <c r="B32" s="602" t="s">
        <v>205</v>
      </c>
      <c r="C32" s="603">
        <f t="shared" si="1"/>
        <v>0</v>
      </c>
      <c r="D32" s="604">
        <f t="shared" si="16"/>
        <v>0</v>
      </c>
      <c r="E32" s="604">
        <f>E33+E34+E35</f>
        <v>0</v>
      </c>
      <c r="F32" s="604"/>
      <c r="G32" s="603"/>
      <c r="H32" s="603">
        <f t="shared" si="8"/>
        <v>0</v>
      </c>
      <c r="I32" s="603"/>
      <c r="J32" s="603"/>
      <c r="K32" s="603"/>
      <c r="L32" s="609">
        <f t="shared" si="5"/>
        <v>0</v>
      </c>
      <c r="M32" s="603"/>
      <c r="N32" s="603"/>
      <c r="O32" s="603"/>
      <c r="P32" s="603"/>
      <c r="Q32" s="603"/>
      <c r="R32" s="603"/>
      <c r="S32" s="603">
        <f t="shared" si="3"/>
        <v>0</v>
      </c>
      <c r="T32" s="617"/>
    </row>
    <row r="33" spans="1:20" ht="20.399999999999999">
      <c r="A33" s="612" t="s">
        <v>816</v>
      </c>
      <c r="B33" s="615" t="s">
        <v>207</v>
      </c>
      <c r="C33" s="603">
        <f t="shared" si="1"/>
        <v>0</v>
      </c>
      <c r="D33" s="607">
        <f t="shared" si="16"/>
        <v>0</v>
      </c>
      <c r="E33" s="608">
        <f>SUMIF('РБ здрав'!$K:$K,'HF-HP'!A33,'РБ здрав'!$H:$H)+SUMIF('067'!E:E,'HF-HP'!A:A,'067'!C:C)</f>
        <v>0</v>
      </c>
      <c r="F33" s="608">
        <f>SUMIF('МБ здрав+образ'!$AE:$AE,'HF-HP'!A33,'МБ здрав+образ'!$G:$G)</f>
        <v>0</v>
      </c>
      <c r="G33" s="611"/>
      <c r="H33" s="603">
        <f t="shared" si="8"/>
        <v>0</v>
      </c>
      <c r="I33" s="611"/>
      <c r="J33" s="611"/>
      <c r="K33" s="611"/>
      <c r="L33" s="609">
        <f t="shared" si="5"/>
        <v>0</v>
      </c>
      <c r="M33" s="611"/>
      <c r="N33" s="611"/>
      <c r="O33" s="603"/>
      <c r="P33" s="611"/>
      <c r="Q33" s="611"/>
      <c r="R33" s="603"/>
      <c r="S33" s="603">
        <f t="shared" si="3"/>
        <v>0</v>
      </c>
      <c r="T33" s="617"/>
    </row>
    <row r="34" spans="1:20" ht="30.6">
      <c r="A34" s="605" t="s">
        <v>817</v>
      </c>
      <c r="B34" s="606" t="s">
        <v>209</v>
      </c>
      <c r="C34" s="603">
        <f t="shared" si="1"/>
        <v>0</v>
      </c>
      <c r="D34" s="607">
        <f t="shared" si="16"/>
        <v>0</v>
      </c>
      <c r="E34" s="608">
        <f>SUMIF('РБ здрав'!$K:$K,'HF-HP'!A34,'РБ здрав'!$H:$H)+SUMIF('067'!E:E,'HF-HP'!A:A,'067'!C:C)</f>
        <v>0</v>
      </c>
      <c r="F34" s="608">
        <f>SUMIF('МБ здрав+образ'!$AE:$AE,'HF-HP'!A34,'МБ здрав+образ'!$G:$G)</f>
        <v>0</v>
      </c>
      <c r="G34" s="611"/>
      <c r="H34" s="603">
        <f t="shared" si="8"/>
        <v>0</v>
      </c>
      <c r="I34" s="611"/>
      <c r="J34" s="611"/>
      <c r="K34" s="611"/>
      <c r="L34" s="609">
        <f t="shared" si="5"/>
        <v>0</v>
      </c>
      <c r="M34" s="611"/>
      <c r="N34" s="611"/>
      <c r="O34" s="603"/>
      <c r="P34" s="611"/>
      <c r="Q34" s="611"/>
      <c r="R34" s="603"/>
      <c r="S34" s="603">
        <f t="shared" si="3"/>
        <v>0</v>
      </c>
      <c r="T34" s="617"/>
    </row>
    <row r="35" spans="1:20">
      <c r="A35" s="605" t="s">
        <v>818</v>
      </c>
      <c r="B35" s="606" t="s">
        <v>211</v>
      </c>
      <c r="C35" s="603">
        <f t="shared" si="1"/>
        <v>0</v>
      </c>
      <c r="D35" s="607">
        <f t="shared" si="16"/>
        <v>0</v>
      </c>
      <c r="E35" s="608">
        <f>SUMIF('РБ здрав'!$K:$K,'HF-HP'!A35,'РБ здрав'!$H:$H)+SUMIF('067'!E:E,'HF-HP'!A:A,'067'!C:C)</f>
        <v>0</v>
      </c>
      <c r="F35" s="608">
        <f>SUMIF('МБ здрав+образ'!$AE:$AE,'HF-HP'!A35,'МБ здрав+образ'!$G:$G)</f>
        <v>0</v>
      </c>
      <c r="G35" s="611"/>
      <c r="H35" s="603">
        <f t="shared" si="8"/>
        <v>0</v>
      </c>
      <c r="I35" s="611"/>
      <c r="J35" s="611"/>
      <c r="K35" s="611"/>
      <c r="L35" s="609">
        <f t="shared" si="5"/>
        <v>0</v>
      </c>
      <c r="M35" s="611"/>
      <c r="N35" s="611"/>
      <c r="O35" s="603"/>
      <c r="P35" s="611"/>
      <c r="Q35" s="611"/>
      <c r="R35" s="603"/>
      <c r="S35" s="603">
        <f t="shared" si="3"/>
        <v>0</v>
      </c>
      <c r="T35" s="617"/>
    </row>
    <row r="36" spans="1:20">
      <c r="A36" s="601" t="s">
        <v>819</v>
      </c>
      <c r="B36" s="602" t="s">
        <v>213</v>
      </c>
      <c r="C36" s="603">
        <f t="shared" si="1"/>
        <v>0</v>
      </c>
      <c r="D36" s="604">
        <f t="shared" si="16"/>
        <v>0</v>
      </c>
      <c r="E36" s="604">
        <f>SUMIF('РБ здрав'!$K:$K,'HF-HP'!A36,'РБ здрав'!$H:$H)+SUMIF('067'!E:E,'HF-HP'!A:A,'067'!C:C)</f>
        <v>0</v>
      </c>
      <c r="F36" s="604">
        <f>SUMIF('МБ здрав+образ'!$AE:$AE,'HF-HP'!A36,'МБ здрав+образ'!$G:$G)</f>
        <v>0</v>
      </c>
      <c r="G36" s="603"/>
      <c r="H36" s="603">
        <f t="shared" si="8"/>
        <v>0</v>
      </c>
      <c r="I36" s="603"/>
      <c r="J36" s="603"/>
      <c r="K36" s="603"/>
      <c r="L36" s="609">
        <f t="shared" si="5"/>
        <v>0</v>
      </c>
      <c r="M36" s="603"/>
      <c r="N36" s="603"/>
      <c r="O36" s="603"/>
      <c r="P36" s="603"/>
      <c r="Q36" s="603"/>
      <c r="R36" s="603"/>
      <c r="S36" s="603">
        <f t="shared" si="3"/>
        <v>0</v>
      </c>
      <c r="T36" s="617"/>
    </row>
    <row r="37" spans="1:20" ht="20.399999999999999">
      <c r="A37" s="601" t="s">
        <v>774</v>
      </c>
      <c r="B37" s="602" t="s">
        <v>215</v>
      </c>
      <c r="C37" s="603">
        <f t="shared" si="1"/>
        <v>4361030.7971400004</v>
      </c>
      <c r="D37" s="604">
        <f t="shared" si="16"/>
        <v>4361030.7971400004</v>
      </c>
      <c r="E37" s="604">
        <f>SUMIF('РБ здрав'!$K:$K,'HF-HP'!A37,'РБ здрав'!$H:$H)+SUMIF('067'!E:E,'HF-HP'!A:A,'067'!C:C)</f>
        <v>2296202.3359400001</v>
      </c>
      <c r="F37" s="604">
        <f>SUMIF('МБ здрав+образ'!$AE:$AE,'HF-HP'!A37,'МБ здрав+образ'!$G:$G)</f>
        <v>2064828.4612</v>
      </c>
      <c r="G37" s="603"/>
      <c r="H37" s="603">
        <f t="shared" si="8"/>
        <v>0</v>
      </c>
      <c r="I37" s="603"/>
      <c r="J37" s="603"/>
      <c r="K37" s="603"/>
      <c r="L37" s="609">
        <f t="shared" si="5"/>
        <v>0</v>
      </c>
      <c r="M37" s="603"/>
      <c r="N37" s="603"/>
      <c r="O37" s="603"/>
      <c r="P37" s="603"/>
      <c r="Q37" s="619"/>
      <c r="R37" s="603"/>
      <c r="S37" s="603">
        <f t="shared" si="3"/>
        <v>4361030.7971400004</v>
      </c>
      <c r="T37" s="617"/>
    </row>
    <row r="38" spans="1:20">
      <c r="A38" s="736" t="s">
        <v>66</v>
      </c>
      <c r="B38" s="737"/>
      <c r="C38" s="603">
        <f t="shared" ref="C38:G38" si="17">C37+C36+C32+C27+C26+C22+C18+C12+C8+C4</f>
        <v>1161718797.7102566</v>
      </c>
      <c r="D38" s="603">
        <f t="shared" si="17"/>
        <v>1161718797.7102566</v>
      </c>
      <c r="E38" s="603">
        <f t="shared" si="17"/>
        <v>1103256546.4047866</v>
      </c>
      <c r="F38" s="603">
        <f t="shared" si="17"/>
        <v>58462251.30546999</v>
      </c>
      <c r="G38" s="603">
        <f t="shared" si="17"/>
        <v>0</v>
      </c>
      <c r="H38" s="603">
        <f>H37+H36+H32+H27+H26+H22+H18+H12+H8+H4</f>
        <v>120127549</v>
      </c>
      <c r="I38" s="603">
        <f t="shared" ref="I38:R38" si="18">I37+I36+I32+I27+I26+I22+I18+I12+I8+I4</f>
        <v>31068388</v>
      </c>
      <c r="J38" s="603">
        <f t="shared" si="18"/>
        <v>0</v>
      </c>
      <c r="K38" s="603">
        <f t="shared" si="18"/>
        <v>89059161</v>
      </c>
      <c r="L38" s="603">
        <f t="shared" si="18"/>
        <v>656345874.4000001</v>
      </c>
      <c r="M38" s="603">
        <f t="shared" si="18"/>
        <v>656345874.4000001</v>
      </c>
      <c r="N38" s="603">
        <f t="shared" si="18"/>
        <v>0</v>
      </c>
      <c r="O38" s="603">
        <f t="shared" si="18"/>
        <v>0</v>
      </c>
      <c r="P38" s="603">
        <f t="shared" si="18"/>
        <v>0</v>
      </c>
      <c r="Q38" s="603">
        <f t="shared" si="18"/>
        <v>0</v>
      </c>
      <c r="R38" s="603">
        <f t="shared" si="18"/>
        <v>0</v>
      </c>
      <c r="S38" s="603">
        <f t="shared" si="3"/>
        <v>1938192221.1102567</v>
      </c>
      <c r="T38" s="617"/>
    </row>
    <row r="39" spans="1:20">
      <c r="A39" s="620"/>
      <c r="B39" s="621"/>
      <c r="C39" s="622"/>
      <c r="D39" s="620"/>
      <c r="E39" s="620"/>
      <c r="F39" s="620"/>
      <c r="G39" s="620"/>
      <c r="H39" s="623"/>
      <c r="I39" s="623"/>
      <c r="J39" s="623"/>
      <c r="K39" s="623"/>
      <c r="L39" s="623"/>
      <c r="M39" s="623"/>
      <c r="N39" s="623"/>
      <c r="O39" s="623"/>
      <c r="P39" s="623"/>
      <c r="Q39" s="623"/>
      <c r="R39" s="623"/>
      <c r="S39" s="624"/>
      <c r="T39" s="616"/>
    </row>
    <row r="40" spans="1:20">
      <c r="A40" s="620"/>
      <c r="B40" s="621"/>
      <c r="C40" s="622"/>
      <c r="D40" s="620"/>
      <c r="E40" s="620"/>
      <c r="F40" s="620"/>
      <c r="G40" s="620"/>
      <c r="H40" s="623"/>
      <c r="I40" s="623"/>
      <c r="J40" s="623"/>
      <c r="K40" s="623"/>
      <c r="L40" s="623"/>
      <c r="M40" s="623"/>
      <c r="N40" s="623"/>
      <c r="O40" s="623"/>
      <c r="P40" s="623"/>
      <c r="Q40" s="623"/>
      <c r="R40" s="623"/>
      <c r="S40" s="625"/>
      <c r="T40" s="616"/>
    </row>
    <row r="41" spans="1:20">
      <c r="A41" s="620"/>
      <c r="B41" s="621"/>
      <c r="C41" s="620"/>
      <c r="D41" s="620"/>
      <c r="E41" s="620"/>
      <c r="F41" s="620"/>
      <c r="G41" s="620"/>
      <c r="H41" s="623"/>
      <c r="I41" s="623"/>
      <c r="J41" s="623"/>
      <c r="K41" s="623"/>
      <c r="L41" s="626"/>
      <c r="M41" s="623"/>
      <c r="N41" s="623"/>
      <c r="O41" s="623"/>
      <c r="P41" s="623"/>
      <c r="Q41" s="623"/>
      <c r="R41" s="623"/>
      <c r="S41" s="627"/>
      <c r="T41" s="616"/>
    </row>
    <row r="42" spans="1:20">
      <c r="A42" s="620"/>
      <c r="B42" s="621"/>
      <c r="C42" s="620"/>
      <c r="D42" s="620"/>
      <c r="E42" s="622"/>
      <c r="F42" s="620"/>
      <c r="G42" s="620"/>
      <c r="H42" s="623"/>
      <c r="I42" s="623"/>
      <c r="J42" s="623"/>
      <c r="K42" s="623"/>
      <c r="L42" s="623"/>
      <c r="M42" s="623"/>
      <c r="N42" s="623"/>
      <c r="O42" s="623"/>
      <c r="P42" s="623"/>
      <c r="Q42" s="623"/>
      <c r="R42" s="623"/>
      <c r="S42" s="627"/>
      <c r="T42" s="616"/>
    </row>
    <row r="43" spans="1:20">
      <c r="A43" s="620"/>
      <c r="B43" s="621"/>
      <c r="C43" s="620"/>
      <c r="D43" s="620"/>
      <c r="E43" s="620"/>
      <c r="F43" s="620"/>
      <c r="G43" s="620"/>
      <c r="H43" s="623"/>
      <c r="I43" s="623"/>
      <c r="J43" s="623"/>
      <c r="K43" s="623"/>
      <c r="L43" s="623"/>
      <c r="M43" s="623"/>
      <c r="N43" s="623"/>
      <c r="O43" s="623"/>
      <c r="P43" s="623"/>
      <c r="Q43" s="623"/>
      <c r="R43" s="623"/>
      <c r="S43" s="628"/>
      <c r="T43" s="616"/>
    </row>
    <row r="44" spans="1:20">
      <c r="A44" s="620"/>
      <c r="B44" s="621"/>
      <c r="C44" s="620"/>
      <c r="D44" s="620"/>
      <c r="E44" s="620"/>
      <c r="F44" s="620"/>
      <c r="G44" s="620"/>
      <c r="H44" s="626"/>
      <c r="I44" s="623"/>
      <c r="J44" s="623"/>
      <c r="K44" s="623"/>
      <c r="L44" s="623"/>
      <c r="M44" s="623"/>
      <c r="N44" s="623"/>
      <c r="O44" s="623"/>
      <c r="P44" s="623"/>
      <c r="Q44" s="623"/>
      <c r="R44" s="623"/>
      <c r="S44" s="625"/>
      <c r="T44" s="616"/>
    </row>
    <row r="45" spans="1:20">
      <c r="A45" s="620"/>
      <c r="B45" s="621"/>
      <c r="C45" s="620"/>
      <c r="D45" s="620"/>
      <c r="E45" s="620"/>
      <c r="F45" s="620"/>
      <c r="G45" s="622"/>
      <c r="H45" s="623"/>
      <c r="I45" s="623"/>
      <c r="J45" s="623"/>
      <c r="K45" s="626"/>
      <c r="L45" s="626"/>
      <c r="M45" s="623"/>
      <c r="N45" s="623"/>
      <c r="O45" s="623"/>
      <c r="P45" s="623"/>
      <c r="Q45" s="623"/>
      <c r="R45" s="623"/>
      <c r="S45" s="625"/>
      <c r="T45" s="616"/>
    </row>
    <row r="46" spans="1:20">
      <c r="A46" s="620"/>
      <c r="B46" s="621"/>
      <c r="C46" s="620"/>
      <c r="D46" s="622"/>
      <c r="E46" s="622"/>
      <c r="F46" s="622"/>
      <c r="G46" s="622"/>
      <c r="H46" s="623"/>
      <c r="I46" s="623"/>
      <c r="J46" s="623"/>
      <c r="K46" s="623"/>
      <c r="L46" s="623"/>
      <c r="M46" s="623"/>
      <c r="N46" s="623"/>
      <c r="O46" s="623"/>
      <c r="P46" s="623"/>
      <c r="Q46" s="623"/>
      <c r="R46" s="623"/>
      <c r="S46" s="625"/>
      <c r="T46" s="616"/>
    </row>
    <row r="47" spans="1:20">
      <c r="A47" s="620"/>
      <c r="B47" s="621"/>
      <c r="C47" s="620"/>
      <c r="D47" s="620"/>
      <c r="E47" s="620"/>
      <c r="F47" s="620"/>
      <c r="G47" s="620"/>
      <c r="H47" s="623"/>
      <c r="I47" s="623"/>
      <c r="J47" s="623"/>
      <c r="K47" s="623"/>
      <c r="L47" s="623"/>
      <c r="M47" s="623"/>
      <c r="N47" s="623"/>
      <c r="O47" s="623"/>
      <c r="P47" s="623"/>
      <c r="Q47" s="623"/>
      <c r="R47" s="623"/>
      <c r="S47" s="625"/>
      <c r="T47" s="616"/>
    </row>
    <row r="48" spans="1:20">
      <c r="A48" s="620"/>
      <c r="B48" s="621"/>
      <c r="C48" s="620"/>
      <c r="D48" s="620"/>
      <c r="E48" s="620"/>
      <c r="F48" s="620"/>
      <c r="G48" s="620"/>
      <c r="H48" s="623"/>
      <c r="I48" s="623"/>
      <c r="J48" s="623"/>
      <c r="K48" s="623"/>
      <c r="L48" s="623"/>
      <c r="M48" s="623"/>
      <c r="N48" s="623"/>
      <c r="O48" s="623"/>
      <c r="P48" s="623"/>
      <c r="Q48" s="623"/>
      <c r="R48" s="623"/>
      <c r="S48" s="625"/>
      <c r="T48" s="616"/>
    </row>
    <row r="49" spans="1:19">
      <c r="A49" s="620"/>
      <c r="B49" s="621"/>
      <c r="C49" s="620"/>
      <c r="D49" s="620"/>
      <c r="E49" s="620"/>
      <c r="F49" s="620"/>
      <c r="G49" s="620"/>
      <c r="H49" s="623"/>
      <c r="I49" s="623"/>
      <c r="J49" s="623"/>
      <c r="K49" s="623"/>
      <c r="L49" s="623"/>
      <c r="M49" s="623"/>
      <c r="N49" s="623"/>
      <c r="O49" s="623"/>
      <c r="P49" s="623"/>
      <c r="Q49" s="623"/>
      <c r="R49" s="623"/>
      <c r="S49" s="625"/>
    </row>
    <row r="50" spans="1:19">
      <c r="A50" s="620"/>
      <c r="B50" s="621"/>
      <c r="C50" s="620"/>
      <c r="D50" s="620"/>
      <c r="E50" s="620"/>
      <c r="F50" s="620"/>
      <c r="G50" s="620"/>
      <c r="H50" s="623"/>
      <c r="I50" s="623"/>
      <c r="J50" s="623"/>
      <c r="K50" s="623"/>
      <c r="L50" s="623"/>
      <c r="M50" s="623"/>
      <c r="N50" s="623"/>
      <c r="O50" s="623"/>
      <c r="P50" s="623"/>
      <c r="Q50" s="623"/>
      <c r="R50" s="623"/>
      <c r="S50" s="623"/>
    </row>
    <row r="51" spans="1:19">
      <c r="A51" s="620"/>
      <c r="B51" s="621"/>
      <c r="C51" s="620"/>
      <c r="D51" s="620"/>
      <c r="E51" s="620"/>
      <c r="F51" s="620"/>
      <c r="G51" s="620"/>
      <c r="H51" s="623"/>
      <c r="I51" s="623"/>
      <c r="J51" s="623"/>
      <c r="K51" s="623"/>
      <c r="L51" s="623"/>
      <c r="M51" s="623"/>
      <c r="N51" s="623"/>
      <c r="O51" s="623"/>
      <c r="P51" s="623"/>
      <c r="Q51" s="623"/>
      <c r="R51" s="623"/>
      <c r="S51" s="623"/>
    </row>
    <row r="52" spans="1:19">
      <c r="A52" s="620"/>
      <c r="B52" s="621"/>
      <c r="C52" s="620"/>
      <c r="D52" s="620"/>
      <c r="E52" s="620"/>
      <c r="F52" s="620"/>
      <c r="G52" s="620"/>
      <c r="H52" s="623"/>
      <c r="I52" s="623"/>
      <c r="J52" s="623"/>
      <c r="K52" s="623"/>
      <c r="L52" s="623"/>
      <c r="M52" s="623"/>
      <c r="N52" s="623"/>
      <c r="O52" s="623"/>
      <c r="P52" s="623"/>
      <c r="Q52" s="623"/>
      <c r="R52" s="623"/>
      <c r="S52" s="623"/>
    </row>
    <row r="53" spans="1:19">
      <c r="A53" s="620"/>
      <c r="B53" s="621"/>
      <c r="C53" s="620"/>
      <c r="D53" s="620"/>
      <c r="E53" s="620"/>
      <c r="F53" s="620"/>
      <c r="G53" s="620"/>
      <c r="H53" s="623"/>
      <c r="I53" s="623"/>
      <c r="J53" s="623"/>
      <c r="K53" s="623"/>
      <c r="L53" s="623"/>
      <c r="M53" s="623"/>
      <c r="N53" s="623"/>
      <c r="O53" s="623"/>
      <c r="P53" s="623"/>
      <c r="Q53" s="623"/>
      <c r="R53" s="623"/>
      <c r="S53" s="623"/>
    </row>
    <row r="54" spans="1:19">
      <c r="A54" s="620"/>
      <c r="B54" s="621"/>
      <c r="C54" s="620"/>
      <c r="D54" s="620"/>
      <c r="E54" s="620"/>
      <c r="F54" s="620"/>
      <c r="G54" s="620"/>
      <c r="H54" s="623"/>
      <c r="I54" s="623"/>
      <c r="J54" s="623"/>
      <c r="K54" s="623"/>
      <c r="L54" s="623"/>
      <c r="M54" s="623"/>
      <c r="N54" s="623"/>
      <c r="O54" s="623"/>
      <c r="P54" s="623"/>
      <c r="Q54" s="623"/>
      <c r="R54" s="623"/>
      <c r="S54" s="623"/>
    </row>
    <row r="55" spans="1:19">
      <c r="A55" s="620"/>
      <c r="B55" s="621"/>
      <c r="C55" s="620"/>
      <c r="D55" s="620"/>
      <c r="E55" s="620"/>
      <c r="F55" s="620"/>
      <c r="G55" s="620"/>
      <c r="H55" s="623"/>
      <c r="I55" s="623"/>
      <c r="J55" s="623"/>
      <c r="K55" s="623"/>
      <c r="L55" s="623"/>
      <c r="M55" s="623"/>
      <c r="N55" s="623"/>
      <c r="O55" s="623"/>
      <c r="P55" s="623"/>
      <c r="Q55" s="623"/>
      <c r="R55" s="623"/>
      <c r="S55" s="623"/>
    </row>
    <row r="56" spans="1:19">
      <c r="A56" s="620"/>
      <c r="B56" s="621"/>
      <c r="C56" s="620"/>
      <c r="D56" s="620"/>
      <c r="E56" s="620"/>
      <c r="F56" s="620"/>
      <c r="G56" s="620"/>
      <c r="H56" s="623"/>
      <c r="I56" s="623"/>
      <c r="J56" s="623"/>
      <c r="K56" s="623"/>
      <c r="L56" s="623"/>
      <c r="M56" s="623"/>
      <c r="N56" s="623"/>
      <c r="O56" s="623"/>
      <c r="P56" s="623"/>
      <c r="Q56" s="623"/>
      <c r="R56" s="623"/>
      <c r="S56" s="623"/>
    </row>
    <row r="57" spans="1:19">
      <c r="A57" s="620"/>
      <c r="B57" s="621"/>
      <c r="C57" s="620"/>
      <c r="D57" s="620"/>
      <c r="E57" s="620"/>
      <c r="F57" s="620"/>
      <c r="G57" s="620"/>
      <c r="H57" s="623"/>
      <c r="I57" s="623"/>
      <c r="J57" s="623"/>
      <c r="K57" s="623"/>
      <c r="L57" s="623"/>
      <c r="M57" s="623"/>
      <c r="N57" s="623"/>
      <c r="O57" s="623"/>
      <c r="P57" s="623"/>
      <c r="Q57" s="623"/>
      <c r="R57" s="623"/>
      <c r="S57" s="623"/>
    </row>
    <row r="58" spans="1:19">
      <c r="A58" s="620"/>
      <c r="B58" s="621"/>
      <c r="C58" s="620"/>
      <c r="D58" s="620"/>
      <c r="E58" s="620"/>
      <c r="F58" s="620"/>
      <c r="G58" s="620"/>
      <c r="H58" s="623"/>
      <c r="I58" s="623"/>
      <c r="J58" s="623"/>
      <c r="K58" s="623"/>
      <c r="L58" s="623"/>
      <c r="M58" s="623"/>
      <c r="N58" s="623"/>
      <c r="O58" s="623"/>
      <c r="P58" s="623"/>
      <c r="Q58" s="623"/>
      <c r="R58" s="623"/>
      <c r="S58" s="623"/>
    </row>
    <row r="59" spans="1:19">
      <c r="A59" s="620"/>
      <c r="B59" s="621"/>
      <c r="C59" s="620"/>
      <c r="D59" s="620"/>
      <c r="E59" s="620"/>
      <c r="F59" s="620"/>
      <c r="G59" s="620"/>
      <c r="H59" s="623"/>
      <c r="I59" s="623"/>
      <c r="J59" s="623"/>
      <c r="K59" s="623"/>
      <c r="L59" s="623"/>
      <c r="M59" s="623"/>
      <c r="N59" s="623"/>
      <c r="O59" s="623"/>
      <c r="P59" s="623"/>
      <c r="Q59" s="623"/>
      <c r="R59" s="623"/>
      <c r="S59" s="623"/>
    </row>
    <row r="60" spans="1:19">
      <c r="A60" s="620"/>
      <c r="B60" s="621"/>
      <c r="C60" s="620"/>
      <c r="D60" s="620"/>
      <c r="E60" s="620"/>
      <c r="F60" s="620"/>
      <c r="G60" s="620"/>
      <c r="H60" s="623"/>
      <c r="I60" s="623"/>
      <c r="J60" s="623"/>
      <c r="K60" s="623"/>
      <c r="L60" s="623"/>
      <c r="M60" s="623"/>
      <c r="N60" s="623"/>
      <c r="O60" s="623"/>
      <c r="P60" s="623"/>
      <c r="Q60" s="623"/>
      <c r="R60" s="623"/>
      <c r="S60" s="623"/>
    </row>
    <row r="61" spans="1:19">
      <c r="A61" s="620"/>
      <c r="B61" s="621"/>
      <c r="C61" s="620"/>
      <c r="D61" s="620"/>
      <c r="E61" s="620"/>
      <c r="F61" s="620"/>
      <c r="G61" s="620"/>
      <c r="H61" s="623"/>
      <c r="I61" s="623"/>
      <c r="J61" s="623"/>
      <c r="K61" s="623"/>
      <c r="L61" s="623"/>
      <c r="M61" s="623"/>
      <c r="N61" s="623"/>
      <c r="O61" s="623"/>
      <c r="P61" s="623"/>
      <c r="Q61" s="623"/>
      <c r="R61" s="623"/>
      <c r="S61" s="623"/>
    </row>
    <row r="62" spans="1:19">
      <c r="A62" s="620"/>
      <c r="B62" s="621"/>
      <c r="C62" s="620"/>
      <c r="D62" s="620"/>
      <c r="E62" s="620"/>
      <c r="F62" s="620"/>
      <c r="G62" s="620"/>
      <c r="H62" s="623"/>
      <c r="I62" s="623"/>
      <c r="J62" s="623"/>
      <c r="K62" s="623"/>
      <c r="L62" s="623"/>
      <c r="M62" s="623"/>
      <c r="N62" s="623"/>
      <c r="O62" s="623"/>
      <c r="P62" s="623"/>
      <c r="Q62" s="623"/>
      <c r="R62" s="623"/>
      <c r="S62" s="623"/>
    </row>
    <row r="63" spans="1:19">
      <c r="A63" s="620"/>
      <c r="B63" s="621"/>
      <c r="C63" s="620"/>
      <c r="D63" s="620"/>
      <c r="E63" s="620"/>
      <c r="F63" s="620"/>
      <c r="G63" s="620"/>
      <c r="H63" s="623"/>
      <c r="I63" s="623"/>
      <c r="J63" s="623"/>
      <c r="K63" s="623"/>
      <c r="L63" s="623"/>
      <c r="M63" s="623"/>
      <c r="N63" s="623"/>
      <c r="O63" s="623"/>
      <c r="P63" s="623"/>
      <c r="Q63" s="623"/>
      <c r="R63" s="623"/>
      <c r="S63" s="623"/>
    </row>
    <row r="64" spans="1:19">
      <c r="A64" s="620"/>
      <c r="B64" s="621"/>
      <c r="C64" s="620"/>
      <c r="D64" s="620"/>
      <c r="E64" s="620"/>
      <c r="F64" s="620"/>
      <c r="G64" s="620"/>
      <c r="H64" s="623"/>
      <c r="I64" s="623"/>
      <c r="J64" s="623"/>
      <c r="K64" s="623"/>
      <c r="L64" s="623"/>
      <c r="M64" s="623"/>
      <c r="N64" s="623"/>
      <c r="O64" s="623"/>
      <c r="P64" s="623"/>
      <c r="Q64" s="623"/>
      <c r="R64" s="623"/>
      <c r="S64" s="623"/>
    </row>
    <row r="65" spans="1:19">
      <c r="A65" s="620"/>
      <c r="B65" s="621"/>
      <c r="C65" s="620"/>
      <c r="D65" s="620"/>
      <c r="E65" s="620"/>
      <c r="F65" s="620"/>
      <c r="G65" s="620"/>
      <c r="H65" s="623"/>
      <c r="I65" s="623"/>
      <c r="J65" s="623"/>
      <c r="K65" s="623"/>
      <c r="L65" s="623"/>
      <c r="M65" s="623"/>
      <c r="N65" s="623"/>
      <c r="O65" s="623"/>
      <c r="P65" s="623"/>
      <c r="Q65" s="623"/>
      <c r="R65" s="623"/>
      <c r="S65" s="623"/>
    </row>
    <row r="66" spans="1:19">
      <c r="A66" s="620"/>
      <c r="B66" s="621"/>
      <c r="C66" s="620"/>
      <c r="D66" s="620"/>
      <c r="E66" s="620"/>
      <c r="F66" s="620"/>
      <c r="G66" s="620"/>
      <c r="H66" s="623"/>
      <c r="I66" s="623"/>
      <c r="J66" s="623"/>
      <c r="K66" s="623"/>
      <c r="L66" s="623"/>
      <c r="M66" s="623"/>
      <c r="N66" s="623"/>
      <c r="O66" s="623"/>
      <c r="P66" s="623"/>
      <c r="Q66" s="623"/>
      <c r="R66" s="623"/>
      <c r="S66" s="623"/>
    </row>
    <row r="67" spans="1:19">
      <c r="A67" s="620"/>
      <c r="B67" s="621"/>
      <c r="C67" s="620"/>
      <c r="D67" s="620"/>
      <c r="E67" s="620"/>
      <c r="F67" s="620"/>
      <c r="G67" s="620"/>
      <c r="H67" s="623"/>
      <c r="I67" s="623"/>
      <c r="J67" s="623"/>
      <c r="K67" s="623"/>
      <c r="L67" s="623"/>
      <c r="M67" s="623"/>
      <c r="N67" s="623"/>
      <c r="O67" s="623"/>
      <c r="P67" s="623"/>
      <c r="Q67" s="623"/>
      <c r="R67" s="623"/>
      <c r="S67" s="623"/>
    </row>
    <row r="68" spans="1:19">
      <c r="A68" s="620"/>
      <c r="B68" s="621"/>
      <c r="C68" s="620"/>
      <c r="D68" s="620"/>
      <c r="E68" s="620"/>
      <c r="F68" s="620"/>
      <c r="G68" s="620"/>
      <c r="H68" s="623"/>
      <c r="I68" s="623"/>
      <c r="J68" s="623"/>
      <c r="K68" s="623"/>
      <c r="L68" s="623"/>
      <c r="M68" s="623"/>
      <c r="N68" s="623"/>
      <c r="O68" s="623"/>
      <c r="P68" s="623"/>
      <c r="Q68" s="623"/>
      <c r="R68" s="623"/>
      <c r="S68" s="623"/>
    </row>
    <row r="69" spans="1:19">
      <c r="A69" s="620"/>
      <c r="B69" s="621"/>
      <c r="C69" s="620"/>
      <c r="D69" s="620"/>
      <c r="E69" s="620"/>
      <c r="F69" s="620"/>
      <c r="G69" s="620"/>
      <c r="H69" s="623"/>
      <c r="I69" s="623"/>
      <c r="J69" s="623"/>
      <c r="K69" s="623"/>
      <c r="L69" s="623"/>
      <c r="M69" s="623"/>
      <c r="N69" s="623"/>
      <c r="O69" s="623"/>
      <c r="P69" s="623"/>
      <c r="Q69" s="623"/>
      <c r="R69" s="623"/>
      <c r="S69" s="623"/>
    </row>
    <row r="70" spans="1:19">
      <c r="A70" s="620"/>
      <c r="B70" s="621"/>
      <c r="C70" s="620"/>
      <c r="D70" s="620"/>
      <c r="E70" s="620"/>
      <c r="F70" s="620"/>
      <c r="G70" s="620"/>
      <c r="H70" s="623"/>
      <c r="I70" s="623"/>
      <c r="J70" s="623"/>
      <c r="K70" s="623"/>
      <c r="L70" s="623"/>
      <c r="M70" s="623"/>
      <c r="N70" s="623"/>
      <c r="O70" s="623"/>
      <c r="P70" s="623"/>
      <c r="Q70" s="623"/>
      <c r="R70" s="623"/>
      <c r="S70" s="623"/>
    </row>
    <row r="71" spans="1:19">
      <c r="A71" s="620"/>
      <c r="B71" s="621"/>
      <c r="C71" s="620"/>
      <c r="D71" s="620"/>
      <c r="E71" s="620"/>
      <c r="F71" s="620"/>
      <c r="G71" s="620"/>
      <c r="H71" s="623"/>
      <c r="I71" s="623"/>
      <c r="J71" s="623"/>
      <c r="K71" s="623"/>
      <c r="L71" s="623"/>
      <c r="M71" s="623"/>
      <c r="N71" s="623"/>
      <c r="O71" s="623"/>
      <c r="P71" s="623"/>
      <c r="Q71" s="623"/>
      <c r="R71" s="623"/>
      <c r="S71" s="623"/>
    </row>
    <row r="72" spans="1:19">
      <c r="A72" s="620"/>
      <c r="B72" s="621"/>
      <c r="C72" s="620"/>
      <c r="D72" s="620"/>
      <c r="E72" s="620"/>
      <c r="F72" s="620"/>
      <c r="G72" s="620"/>
      <c r="H72" s="623"/>
      <c r="I72" s="623"/>
      <c r="J72" s="623"/>
      <c r="K72" s="623"/>
      <c r="L72" s="623"/>
      <c r="M72" s="623"/>
      <c r="N72" s="623"/>
      <c r="O72" s="623"/>
      <c r="P72" s="623"/>
      <c r="Q72" s="623"/>
      <c r="R72" s="623"/>
      <c r="S72" s="623"/>
    </row>
    <row r="73" spans="1:19">
      <c r="A73" s="620"/>
      <c r="B73" s="621"/>
      <c r="C73" s="620"/>
      <c r="D73" s="620"/>
      <c r="E73" s="620"/>
      <c r="F73" s="620"/>
      <c r="G73" s="620"/>
      <c r="H73" s="623"/>
      <c r="I73" s="623"/>
      <c r="J73" s="623"/>
      <c r="K73" s="623"/>
      <c r="L73" s="623"/>
      <c r="M73" s="623"/>
      <c r="N73" s="623"/>
      <c r="O73" s="623"/>
      <c r="P73" s="623"/>
      <c r="Q73" s="623"/>
      <c r="R73" s="623"/>
      <c r="S73" s="623"/>
    </row>
    <row r="74" spans="1:19">
      <c r="A74" s="620"/>
      <c r="B74" s="621"/>
      <c r="C74" s="620"/>
      <c r="D74" s="620"/>
      <c r="E74" s="620"/>
      <c r="F74" s="620"/>
      <c r="G74" s="620"/>
      <c r="H74" s="623"/>
      <c r="I74" s="623"/>
      <c r="J74" s="623"/>
      <c r="K74" s="623"/>
      <c r="L74" s="623"/>
      <c r="M74" s="623"/>
      <c r="N74" s="623"/>
      <c r="O74" s="623"/>
      <c r="P74" s="623"/>
      <c r="Q74" s="623"/>
      <c r="R74" s="623"/>
      <c r="S74" s="623"/>
    </row>
    <row r="75" spans="1:19">
      <c r="A75" s="620"/>
      <c r="B75" s="621"/>
      <c r="C75" s="620"/>
      <c r="D75" s="620"/>
      <c r="E75" s="620"/>
      <c r="F75" s="620"/>
      <c r="G75" s="620"/>
      <c r="H75" s="623"/>
      <c r="I75" s="623"/>
      <c r="J75" s="623"/>
      <c r="K75" s="623"/>
      <c r="L75" s="623"/>
      <c r="M75" s="623"/>
      <c r="N75" s="623"/>
      <c r="O75" s="623"/>
      <c r="P75" s="623"/>
      <c r="Q75" s="623"/>
      <c r="R75" s="623"/>
      <c r="S75" s="623"/>
    </row>
    <row r="76" spans="1:19">
      <c r="A76" s="620"/>
      <c r="B76" s="621"/>
      <c r="C76" s="620"/>
      <c r="D76" s="620"/>
      <c r="E76" s="620"/>
      <c r="F76" s="620"/>
      <c r="G76" s="620"/>
      <c r="H76" s="623"/>
      <c r="I76" s="623"/>
      <c r="J76" s="623"/>
      <c r="K76" s="623"/>
      <c r="L76" s="623"/>
      <c r="M76" s="623"/>
      <c r="N76" s="623"/>
      <c r="O76" s="623"/>
      <c r="P76" s="623"/>
      <c r="Q76" s="623"/>
      <c r="R76" s="623"/>
      <c r="S76" s="623"/>
    </row>
    <row r="77" spans="1:19">
      <c r="A77" s="620"/>
      <c r="B77" s="621"/>
      <c r="C77" s="620"/>
      <c r="D77" s="620"/>
      <c r="E77" s="620"/>
      <c r="F77" s="620"/>
      <c r="G77" s="620"/>
      <c r="H77" s="623"/>
      <c r="I77" s="623"/>
      <c r="J77" s="623"/>
      <c r="K77" s="623"/>
      <c r="L77" s="623"/>
      <c r="M77" s="623"/>
      <c r="N77" s="623"/>
      <c r="O77" s="623"/>
      <c r="P77" s="623"/>
      <c r="Q77" s="623"/>
      <c r="R77" s="623"/>
      <c r="S77" s="623"/>
    </row>
    <row r="78" spans="1:19">
      <c r="A78" s="620"/>
      <c r="B78" s="621"/>
      <c r="C78" s="620"/>
      <c r="D78" s="620"/>
      <c r="E78" s="620"/>
      <c r="F78" s="620"/>
      <c r="G78" s="620"/>
      <c r="H78" s="623"/>
      <c r="I78" s="623"/>
      <c r="J78" s="623"/>
      <c r="K78" s="623"/>
      <c r="L78" s="623"/>
      <c r="M78" s="623"/>
      <c r="N78" s="623"/>
      <c r="O78" s="623"/>
      <c r="P78" s="623"/>
      <c r="Q78" s="623"/>
      <c r="R78" s="623"/>
      <c r="S78" s="623"/>
    </row>
    <row r="79" spans="1:19">
      <c r="A79" s="620"/>
      <c r="B79" s="621"/>
      <c r="C79" s="620"/>
      <c r="D79" s="620"/>
      <c r="E79" s="620"/>
      <c r="F79" s="620"/>
      <c r="G79" s="620"/>
      <c r="H79" s="623"/>
      <c r="I79" s="623"/>
      <c r="J79" s="623"/>
      <c r="K79" s="623"/>
      <c r="L79" s="623"/>
      <c r="M79" s="623"/>
      <c r="N79" s="623"/>
      <c r="O79" s="623"/>
      <c r="P79" s="623"/>
      <c r="Q79" s="623"/>
      <c r="R79" s="623"/>
      <c r="S79" s="623"/>
    </row>
    <row r="80" spans="1:19">
      <c r="A80" s="620"/>
      <c r="B80" s="621"/>
      <c r="C80" s="620"/>
      <c r="D80" s="620"/>
      <c r="E80" s="620"/>
      <c r="F80" s="620"/>
      <c r="G80" s="620"/>
      <c r="H80" s="623"/>
      <c r="I80" s="623"/>
      <c r="J80" s="623"/>
      <c r="K80" s="623"/>
      <c r="L80" s="623"/>
      <c r="M80" s="623"/>
      <c r="N80" s="623"/>
      <c r="O80" s="623"/>
      <c r="P80" s="623"/>
      <c r="Q80" s="623"/>
      <c r="R80" s="623"/>
      <c r="S80" s="623"/>
    </row>
    <row r="81" spans="1:19">
      <c r="A81" s="620"/>
      <c r="B81" s="621"/>
      <c r="C81" s="620"/>
      <c r="D81" s="620"/>
      <c r="E81" s="620"/>
      <c r="F81" s="620"/>
      <c r="G81" s="620"/>
      <c r="H81" s="623"/>
      <c r="I81" s="623"/>
      <c r="J81" s="623"/>
      <c r="K81" s="623"/>
      <c r="L81" s="623"/>
      <c r="M81" s="623"/>
      <c r="N81" s="623"/>
      <c r="O81" s="623"/>
      <c r="P81" s="623"/>
      <c r="Q81" s="623"/>
      <c r="R81" s="623"/>
      <c r="S81" s="623"/>
    </row>
    <row r="82" spans="1:19">
      <c r="A82" s="620"/>
      <c r="B82" s="621"/>
      <c r="C82" s="620"/>
      <c r="D82" s="620"/>
      <c r="E82" s="620"/>
      <c r="F82" s="620"/>
      <c r="G82" s="620"/>
      <c r="H82" s="623"/>
      <c r="I82" s="623"/>
      <c r="J82" s="623"/>
      <c r="K82" s="623"/>
      <c r="L82" s="623"/>
      <c r="M82" s="623"/>
      <c r="N82" s="623"/>
      <c r="O82" s="623"/>
      <c r="P82" s="623"/>
      <c r="Q82" s="623"/>
      <c r="R82" s="623"/>
      <c r="S82" s="623"/>
    </row>
    <row r="83" spans="1:19">
      <c r="A83" s="620"/>
      <c r="B83" s="621"/>
      <c r="C83" s="620"/>
      <c r="D83" s="620"/>
      <c r="E83" s="620"/>
      <c r="F83" s="620"/>
      <c r="G83" s="620"/>
      <c r="H83" s="623"/>
      <c r="I83" s="623"/>
      <c r="J83" s="623"/>
      <c r="K83" s="623"/>
      <c r="L83" s="623"/>
      <c r="M83" s="623"/>
      <c r="N83" s="623"/>
      <c r="O83" s="623"/>
      <c r="P83" s="623"/>
      <c r="Q83" s="623"/>
      <c r="R83" s="623"/>
      <c r="S83" s="623"/>
    </row>
    <row r="84" spans="1:19">
      <c r="A84" s="620"/>
      <c r="B84" s="621"/>
      <c r="C84" s="620"/>
      <c r="D84" s="620"/>
      <c r="E84" s="620"/>
      <c r="F84" s="620"/>
      <c r="G84" s="620"/>
      <c r="H84" s="623"/>
      <c r="I84" s="623"/>
      <c r="J84" s="623"/>
      <c r="K84" s="623"/>
      <c r="L84" s="623"/>
      <c r="M84" s="623"/>
      <c r="N84" s="623"/>
      <c r="O84" s="623"/>
      <c r="P84" s="623"/>
      <c r="Q84" s="623"/>
      <c r="R84" s="623"/>
      <c r="S84" s="623"/>
    </row>
    <row r="85" spans="1:19">
      <c r="A85" s="620"/>
      <c r="B85" s="621"/>
      <c r="C85" s="620"/>
      <c r="D85" s="620"/>
      <c r="E85" s="620"/>
      <c r="F85" s="620"/>
      <c r="G85" s="620"/>
      <c r="H85" s="623"/>
      <c r="I85" s="623"/>
      <c r="J85" s="623"/>
      <c r="K85" s="623"/>
      <c r="L85" s="623"/>
      <c r="M85" s="623"/>
      <c r="N85" s="623"/>
      <c r="O85" s="623"/>
      <c r="P85" s="623"/>
      <c r="Q85" s="623"/>
      <c r="R85" s="623"/>
      <c r="S85" s="623"/>
    </row>
    <row r="86" spans="1:19">
      <c r="A86" s="620"/>
      <c r="B86" s="621"/>
      <c r="C86" s="620"/>
      <c r="D86" s="620"/>
      <c r="E86" s="620"/>
      <c r="F86" s="620"/>
      <c r="G86" s="620"/>
      <c r="H86" s="623"/>
      <c r="I86" s="623"/>
      <c r="J86" s="623"/>
      <c r="K86" s="623"/>
      <c r="L86" s="623"/>
      <c r="M86" s="623"/>
      <c r="N86" s="623"/>
      <c r="O86" s="623"/>
      <c r="P86" s="623"/>
      <c r="Q86" s="623"/>
      <c r="R86" s="623"/>
      <c r="S86" s="623"/>
    </row>
    <row r="87" spans="1:19">
      <c r="A87" s="620"/>
      <c r="B87" s="621"/>
      <c r="C87" s="620"/>
      <c r="D87" s="620"/>
      <c r="E87" s="620"/>
      <c r="F87" s="620"/>
      <c r="G87" s="620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</row>
    <row r="88" spans="1:19">
      <c r="A88" s="620"/>
      <c r="B88" s="621"/>
      <c r="C88" s="620"/>
      <c r="D88" s="620"/>
      <c r="E88" s="620"/>
      <c r="F88" s="620"/>
      <c r="G88" s="620"/>
      <c r="H88" s="623"/>
      <c r="I88" s="623"/>
      <c r="J88" s="623"/>
      <c r="K88" s="623"/>
      <c r="L88" s="623"/>
      <c r="M88" s="623"/>
      <c r="N88" s="623"/>
      <c r="O88" s="623"/>
      <c r="P88" s="623"/>
      <c r="Q88" s="623"/>
      <c r="R88" s="623"/>
      <c r="S88" s="623"/>
    </row>
    <row r="89" spans="1:19">
      <c r="A89" s="620"/>
      <c r="B89" s="621"/>
      <c r="C89" s="620"/>
      <c r="D89" s="620"/>
      <c r="E89" s="620"/>
      <c r="F89" s="620"/>
      <c r="G89" s="620"/>
      <c r="H89" s="623"/>
      <c r="I89" s="623"/>
      <c r="J89" s="623"/>
      <c r="K89" s="623"/>
      <c r="L89" s="623"/>
      <c r="M89" s="623"/>
      <c r="N89" s="623"/>
      <c r="O89" s="623"/>
      <c r="P89" s="623"/>
      <c r="Q89" s="623"/>
      <c r="R89" s="623"/>
      <c r="S89" s="623"/>
    </row>
    <row r="90" spans="1:19">
      <c r="A90" s="620"/>
      <c r="B90" s="621"/>
      <c r="C90" s="620"/>
      <c r="D90" s="620"/>
      <c r="E90" s="620"/>
      <c r="F90" s="620"/>
      <c r="G90" s="620"/>
      <c r="H90" s="623"/>
      <c r="I90" s="623"/>
      <c r="J90" s="623"/>
      <c r="K90" s="623"/>
      <c r="L90" s="623"/>
      <c r="M90" s="623"/>
      <c r="N90" s="623"/>
      <c r="O90" s="623"/>
      <c r="P90" s="623"/>
      <c r="Q90" s="623"/>
      <c r="R90" s="623"/>
      <c r="S90" s="623"/>
    </row>
    <row r="91" spans="1:19">
      <c r="A91" s="620"/>
      <c r="B91" s="621"/>
      <c r="C91" s="620"/>
      <c r="D91" s="620"/>
      <c r="E91" s="620"/>
      <c r="F91" s="620"/>
      <c r="G91" s="620"/>
      <c r="H91" s="623"/>
      <c r="I91" s="623"/>
      <c r="J91" s="623"/>
      <c r="K91" s="623"/>
      <c r="L91" s="623"/>
      <c r="M91" s="623"/>
      <c r="N91" s="623"/>
      <c r="O91" s="623"/>
      <c r="P91" s="623"/>
      <c r="Q91" s="623"/>
      <c r="R91" s="623"/>
      <c r="S91" s="623"/>
    </row>
    <row r="92" spans="1:19">
      <c r="A92" s="620"/>
      <c r="B92" s="621"/>
      <c r="C92" s="620"/>
      <c r="D92" s="620"/>
      <c r="E92" s="620"/>
      <c r="F92" s="620"/>
      <c r="G92" s="620"/>
      <c r="H92" s="623"/>
      <c r="I92" s="623"/>
      <c r="J92" s="623"/>
      <c r="K92" s="623"/>
      <c r="L92" s="623"/>
      <c r="M92" s="623"/>
      <c r="N92" s="623"/>
      <c r="O92" s="623"/>
      <c r="P92" s="623"/>
      <c r="Q92" s="623"/>
      <c r="R92" s="623"/>
      <c r="S92" s="623"/>
    </row>
    <row r="93" spans="1:19">
      <c r="A93" s="620"/>
      <c r="B93" s="621"/>
      <c r="C93" s="620"/>
      <c r="D93" s="620"/>
      <c r="E93" s="620"/>
      <c r="F93" s="620"/>
      <c r="G93" s="620"/>
      <c r="H93" s="623"/>
      <c r="I93" s="623"/>
      <c r="J93" s="623"/>
      <c r="K93" s="623"/>
      <c r="L93" s="623"/>
      <c r="M93" s="623"/>
      <c r="N93" s="623"/>
      <c r="O93" s="623"/>
      <c r="P93" s="623"/>
      <c r="Q93" s="623"/>
      <c r="R93" s="623"/>
      <c r="S93" s="623"/>
    </row>
    <row r="94" spans="1:19">
      <c r="A94" s="620"/>
      <c r="B94" s="621"/>
      <c r="C94" s="620"/>
      <c r="D94" s="620"/>
      <c r="E94" s="620"/>
      <c r="F94" s="620"/>
      <c r="G94" s="620"/>
      <c r="H94" s="623"/>
      <c r="I94" s="623"/>
      <c r="J94" s="623"/>
      <c r="K94" s="623"/>
      <c r="L94" s="623"/>
      <c r="M94" s="623"/>
      <c r="N94" s="623"/>
      <c r="O94" s="623"/>
      <c r="P94" s="623"/>
      <c r="Q94" s="623"/>
      <c r="R94" s="623"/>
      <c r="S94" s="623"/>
    </row>
    <row r="95" spans="1:19">
      <c r="A95" s="620"/>
      <c r="B95" s="621"/>
      <c r="C95" s="620"/>
      <c r="D95" s="620"/>
      <c r="E95" s="620"/>
      <c r="F95" s="620"/>
      <c r="G95" s="620"/>
      <c r="H95" s="623"/>
      <c r="I95" s="623"/>
      <c r="J95" s="623"/>
      <c r="K95" s="623"/>
      <c r="L95" s="623"/>
      <c r="M95" s="623"/>
      <c r="N95" s="623"/>
      <c r="O95" s="623"/>
      <c r="P95" s="623"/>
      <c r="Q95" s="623"/>
      <c r="R95" s="623"/>
      <c r="S95" s="623"/>
    </row>
    <row r="96" spans="1:19">
      <c r="A96" s="620"/>
      <c r="B96" s="621"/>
      <c r="C96" s="620"/>
      <c r="D96" s="620"/>
      <c r="E96" s="620"/>
      <c r="F96" s="620"/>
      <c r="G96" s="620"/>
      <c r="H96" s="623"/>
      <c r="I96" s="623"/>
      <c r="J96" s="623"/>
      <c r="K96" s="623"/>
      <c r="L96" s="623"/>
      <c r="M96" s="623"/>
      <c r="N96" s="623"/>
      <c r="O96" s="623"/>
      <c r="P96" s="623"/>
      <c r="Q96" s="623"/>
      <c r="R96" s="623"/>
      <c r="S96" s="623"/>
    </row>
    <row r="97" spans="1:19">
      <c r="A97" s="620"/>
      <c r="B97" s="621"/>
      <c r="C97" s="620"/>
      <c r="D97" s="620"/>
      <c r="E97" s="620"/>
      <c r="F97" s="620"/>
      <c r="G97" s="620"/>
      <c r="H97" s="623"/>
      <c r="I97" s="623"/>
      <c r="J97" s="623"/>
      <c r="K97" s="623"/>
      <c r="L97" s="623"/>
      <c r="M97" s="623"/>
      <c r="N97" s="623"/>
      <c r="O97" s="623"/>
      <c r="P97" s="623"/>
      <c r="Q97" s="623"/>
      <c r="R97" s="623"/>
      <c r="S97" s="623"/>
    </row>
    <row r="98" spans="1:19">
      <c r="A98" s="620"/>
      <c r="B98" s="621"/>
      <c r="C98" s="620"/>
      <c r="D98" s="620"/>
      <c r="E98" s="620"/>
      <c r="F98" s="620"/>
      <c r="G98" s="620"/>
      <c r="H98" s="623"/>
      <c r="I98" s="623"/>
      <c r="J98" s="623"/>
      <c r="K98" s="623"/>
      <c r="L98" s="623"/>
      <c r="M98" s="623"/>
      <c r="N98" s="623"/>
      <c r="O98" s="623"/>
      <c r="P98" s="623"/>
      <c r="Q98" s="623"/>
      <c r="R98" s="623"/>
      <c r="S98" s="623"/>
    </row>
    <row r="99" spans="1:19">
      <c r="A99" s="620"/>
      <c r="B99" s="621"/>
      <c r="C99" s="620"/>
      <c r="D99" s="620"/>
      <c r="E99" s="620"/>
      <c r="F99" s="620"/>
      <c r="G99" s="620"/>
      <c r="H99" s="623"/>
      <c r="I99" s="623"/>
      <c r="J99" s="623"/>
      <c r="K99" s="623"/>
      <c r="L99" s="623"/>
      <c r="M99" s="623"/>
      <c r="N99" s="623"/>
      <c r="O99" s="623"/>
      <c r="P99" s="623"/>
      <c r="Q99" s="623"/>
      <c r="R99" s="623"/>
      <c r="S99" s="623"/>
    </row>
    <row r="100" spans="1:19">
      <c r="A100" s="620"/>
      <c r="B100" s="621"/>
      <c r="C100" s="620"/>
      <c r="D100" s="620"/>
      <c r="E100" s="620"/>
      <c r="F100" s="620"/>
      <c r="G100" s="620"/>
      <c r="H100" s="623"/>
      <c r="I100" s="623"/>
      <c r="J100" s="623"/>
      <c r="K100" s="623"/>
      <c r="L100" s="623"/>
      <c r="M100" s="623"/>
      <c r="N100" s="623"/>
      <c r="O100" s="623"/>
      <c r="P100" s="623"/>
      <c r="Q100" s="623"/>
      <c r="R100" s="623"/>
      <c r="S100" s="623"/>
    </row>
    <row r="101" spans="1:19">
      <c r="A101" s="620"/>
      <c r="B101" s="621"/>
      <c r="C101" s="620"/>
      <c r="D101" s="620"/>
      <c r="E101" s="620"/>
      <c r="F101" s="620"/>
      <c r="G101" s="620"/>
      <c r="H101" s="623"/>
      <c r="I101" s="623"/>
      <c r="J101" s="623"/>
      <c r="K101" s="623"/>
      <c r="L101" s="623"/>
      <c r="M101" s="623"/>
      <c r="N101" s="623"/>
      <c r="O101" s="623"/>
      <c r="P101" s="623"/>
      <c r="Q101" s="623"/>
      <c r="R101" s="623"/>
      <c r="S101" s="623"/>
    </row>
    <row r="102" spans="1:19">
      <c r="A102" s="620"/>
      <c r="B102" s="621"/>
      <c r="C102" s="620"/>
      <c r="D102" s="620"/>
      <c r="E102" s="620"/>
      <c r="F102" s="620"/>
      <c r="G102" s="620"/>
      <c r="H102" s="623"/>
      <c r="I102" s="623"/>
      <c r="J102" s="623"/>
      <c r="K102" s="623"/>
      <c r="L102" s="623"/>
      <c r="M102" s="623"/>
      <c r="N102" s="623"/>
      <c r="O102" s="623"/>
      <c r="P102" s="623"/>
      <c r="Q102" s="623"/>
      <c r="R102" s="623"/>
      <c r="S102" s="623"/>
    </row>
    <row r="103" spans="1:19">
      <c r="A103" s="620"/>
      <c r="B103" s="621"/>
      <c r="C103" s="620"/>
      <c r="D103" s="620"/>
      <c r="E103" s="620"/>
      <c r="F103" s="620"/>
      <c r="G103" s="620"/>
      <c r="H103" s="623"/>
      <c r="I103" s="623"/>
      <c r="J103" s="623"/>
      <c r="K103" s="623"/>
      <c r="L103" s="623"/>
      <c r="M103" s="623"/>
      <c r="N103" s="623"/>
      <c r="O103" s="623"/>
      <c r="P103" s="623"/>
      <c r="Q103" s="623"/>
      <c r="R103" s="623"/>
      <c r="S103" s="623"/>
    </row>
    <row r="104" spans="1:19">
      <c r="A104" s="620"/>
      <c r="B104" s="621"/>
      <c r="C104" s="620"/>
      <c r="D104" s="620"/>
      <c r="E104" s="620"/>
      <c r="F104" s="620"/>
      <c r="G104" s="620"/>
      <c r="H104" s="623"/>
      <c r="I104" s="623"/>
      <c r="J104" s="623"/>
      <c r="K104" s="623"/>
      <c r="L104" s="623"/>
      <c r="M104" s="623"/>
      <c r="N104" s="623"/>
      <c r="O104" s="623"/>
      <c r="P104" s="623"/>
      <c r="Q104" s="623"/>
      <c r="R104" s="623"/>
      <c r="S104" s="623"/>
    </row>
    <row r="105" spans="1:19">
      <c r="A105" s="620"/>
      <c r="B105" s="621"/>
      <c r="C105" s="620"/>
      <c r="D105" s="620"/>
      <c r="E105" s="620"/>
      <c r="F105" s="620"/>
      <c r="G105" s="620"/>
      <c r="H105" s="623"/>
      <c r="I105" s="623"/>
      <c r="J105" s="623"/>
      <c r="K105" s="623"/>
      <c r="L105" s="623"/>
      <c r="M105" s="623"/>
      <c r="N105" s="623"/>
      <c r="O105" s="623"/>
      <c r="P105" s="623"/>
      <c r="Q105" s="623"/>
      <c r="R105" s="623"/>
      <c r="S105" s="623"/>
    </row>
    <row r="106" spans="1:19">
      <c r="A106" s="620"/>
      <c r="B106" s="621"/>
      <c r="C106" s="620"/>
      <c r="D106" s="620"/>
      <c r="E106" s="620"/>
      <c r="F106" s="620"/>
      <c r="G106" s="620"/>
      <c r="H106" s="623"/>
      <c r="I106" s="623"/>
      <c r="J106" s="623"/>
      <c r="K106" s="623"/>
      <c r="L106" s="623"/>
      <c r="M106" s="623"/>
      <c r="N106" s="623"/>
      <c r="O106" s="623"/>
      <c r="P106" s="623"/>
      <c r="Q106" s="623"/>
      <c r="R106" s="623"/>
      <c r="S106" s="623"/>
    </row>
    <row r="107" spans="1:19">
      <c r="A107" s="620"/>
      <c r="B107" s="621"/>
      <c r="C107" s="620"/>
      <c r="D107" s="620"/>
      <c r="E107" s="620"/>
      <c r="F107" s="620"/>
      <c r="G107" s="620"/>
      <c r="H107" s="623"/>
      <c r="I107" s="623"/>
      <c r="J107" s="623"/>
      <c r="K107" s="623"/>
      <c r="L107" s="623"/>
      <c r="M107" s="623"/>
      <c r="N107" s="623"/>
      <c r="O107" s="623"/>
      <c r="P107" s="623"/>
      <c r="Q107" s="623"/>
      <c r="R107" s="623"/>
      <c r="S107" s="623"/>
    </row>
    <row r="108" spans="1:19">
      <c r="A108" s="620"/>
      <c r="B108" s="621"/>
      <c r="C108" s="620"/>
      <c r="D108" s="620"/>
      <c r="E108" s="620"/>
      <c r="F108" s="620"/>
      <c r="G108" s="620"/>
      <c r="H108" s="623"/>
      <c r="I108" s="623"/>
      <c r="J108" s="623"/>
      <c r="K108" s="623"/>
      <c r="L108" s="623"/>
      <c r="M108" s="623"/>
      <c r="N108" s="623"/>
      <c r="O108" s="623"/>
      <c r="P108" s="623"/>
      <c r="Q108" s="623"/>
      <c r="R108" s="623"/>
      <c r="S108" s="623"/>
    </row>
  </sheetData>
  <mergeCells count="7">
    <mergeCell ref="R1:R2"/>
    <mergeCell ref="S1:S3"/>
    <mergeCell ref="A38:B38"/>
    <mergeCell ref="A1:B3"/>
    <mergeCell ref="C1:G1"/>
    <mergeCell ref="H1:N1"/>
    <mergeCell ref="O1:Q1"/>
  </mergeCells>
  <pageMargins left="0.7" right="0.7" top="0.75" bottom="0.75" header="0.3" footer="0.3"/>
  <pageSetup paperSize="9"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4"/>
  <sheetViews>
    <sheetView view="pageBreakPreview" zoomScale="40" zoomScaleNormal="60" zoomScaleSheetLayoutView="40" workbookViewId="0">
      <pane xSplit="2" ySplit="2" topLeftCell="G15" activePane="bottomRight" state="frozen"/>
      <selection pane="topRight" activeCell="C1" sqref="C1"/>
      <selection pane="bottomLeft" activeCell="A3" sqref="A3"/>
      <selection pane="bottomRight" activeCell="AD34" sqref="AD34"/>
    </sheetView>
  </sheetViews>
  <sheetFormatPr defaultColWidth="9.109375" defaultRowHeight="13.8"/>
  <cols>
    <col min="1" max="1" width="9.109375" style="1"/>
    <col min="2" max="2" width="20.6640625" style="1" customWidth="1"/>
    <col min="3" max="3" width="13.44140625" style="1" bestFit="1" customWidth="1"/>
    <col min="4" max="4" width="13" style="1" customWidth="1"/>
    <col min="5" max="5" width="14" style="1" customWidth="1"/>
    <col min="6" max="6" width="16.33203125" style="1" customWidth="1"/>
    <col min="7" max="7" width="11.6640625" style="1" bestFit="1" customWidth="1"/>
    <col min="8" max="8" width="11" style="1" bestFit="1" customWidth="1"/>
    <col min="9" max="10" width="9.109375" style="1"/>
    <col min="11" max="12" width="13" style="1" bestFit="1" customWidth="1"/>
    <col min="13" max="13" width="12" style="1" bestFit="1" customWidth="1"/>
    <col min="14" max="14" width="14.88671875" style="1" bestFit="1" customWidth="1"/>
    <col min="15" max="15" width="12" style="1" bestFit="1" customWidth="1"/>
    <col min="16" max="16" width="9.109375" style="1"/>
    <col min="17" max="17" width="13" style="1" bestFit="1" customWidth="1"/>
    <col min="18" max="18" width="20.44140625" style="1" customWidth="1"/>
    <col min="19" max="20" width="9.109375" style="1"/>
    <col min="21" max="23" width="13" style="1" bestFit="1" customWidth="1"/>
    <col min="24" max="24" width="9.109375" style="1"/>
    <col min="25" max="25" width="12" style="1" bestFit="1" customWidth="1"/>
    <col min="26" max="26" width="14.88671875" style="1" bestFit="1" customWidth="1"/>
    <col min="27" max="28" width="12" style="1" bestFit="1" customWidth="1"/>
    <col min="29" max="29" width="11" style="1" bestFit="1" customWidth="1"/>
    <col min="30" max="30" width="9.109375" style="1"/>
    <col min="31" max="31" width="11" style="1" bestFit="1" customWidth="1"/>
    <col min="32" max="32" width="9.109375" style="1"/>
    <col min="33" max="33" width="11" style="1" bestFit="1" customWidth="1"/>
    <col min="34" max="35" width="9.109375" style="1"/>
    <col min="36" max="36" width="11" style="1" bestFit="1" customWidth="1"/>
    <col min="37" max="37" width="15" style="1" bestFit="1" customWidth="1"/>
    <col min="38" max="38" width="16.44140625" style="1" bestFit="1" customWidth="1"/>
    <col min="39" max="39" width="9.109375" style="1"/>
    <col min="40" max="40" width="14.88671875" style="1" bestFit="1" customWidth="1"/>
    <col min="41" max="16384" width="9.109375" style="1"/>
  </cols>
  <sheetData>
    <row r="1" spans="1:97">
      <c r="A1" s="756"/>
      <c r="B1" s="757"/>
      <c r="C1" s="52" t="s">
        <v>151</v>
      </c>
      <c r="D1" s="65" t="s">
        <v>153</v>
      </c>
      <c r="E1" s="65" t="s">
        <v>154</v>
      </c>
      <c r="F1" s="65" t="s">
        <v>156</v>
      </c>
      <c r="G1" s="52" t="s">
        <v>158</v>
      </c>
      <c r="H1" s="65" t="s">
        <v>216</v>
      </c>
      <c r="I1" s="42" t="s">
        <v>161</v>
      </c>
      <c r="J1" s="65" t="s">
        <v>163</v>
      </c>
      <c r="K1" s="52" t="s">
        <v>217</v>
      </c>
      <c r="L1" s="65" t="s">
        <v>167</v>
      </c>
      <c r="M1" s="65" t="s">
        <v>169</v>
      </c>
      <c r="N1" s="65" t="s">
        <v>171</v>
      </c>
      <c r="O1" s="65" t="s">
        <v>173</v>
      </c>
      <c r="P1" s="42" t="s">
        <v>175</v>
      </c>
      <c r="Q1" s="52" t="s">
        <v>177</v>
      </c>
      <c r="R1" s="65" t="s">
        <v>179</v>
      </c>
      <c r="S1" s="42" t="s">
        <v>181</v>
      </c>
      <c r="T1" s="65" t="s">
        <v>218</v>
      </c>
      <c r="U1" s="52" t="s">
        <v>184</v>
      </c>
      <c r="V1" s="65" t="s">
        <v>186</v>
      </c>
      <c r="W1" s="65" t="s">
        <v>188</v>
      </c>
      <c r="X1" s="65" t="s">
        <v>190</v>
      </c>
      <c r="Y1" s="52" t="s">
        <v>192</v>
      </c>
      <c r="Z1" s="52" t="s">
        <v>194</v>
      </c>
      <c r="AA1" s="65" t="s">
        <v>196</v>
      </c>
      <c r="AB1" s="42" t="s">
        <v>198</v>
      </c>
      <c r="AC1" s="65" t="s">
        <v>200</v>
      </c>
      <c r="AD1" s="42" t="s">
        <v>202</v>
      </c>
      <c r="AE1" s="52" t="s">
        <v>204</v>
      </c>
      <c r="AF1" s="42" t="s">
        <v>206</v>
      </c>
      <c r="AG1" s="65" t="s">
        <v>208</v>
      </c>
      <c r="AH1" s="65" t="s">
        <v>210</v>
      </c>
      <c r="AI1" s="52" t="s">
        <v>212</v>
      </c>
      <c r="AJ1" s="41" t="s">
        <v>214</v>
      </c>
      <c r="AK1" s="753" t="s">
        <v>66</v>
      </c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</row>
    <row r="2" spans="1:97" ht="124.5" customHeight="1">
      <c r="A2" s="758"/>
      <c r="B2" s="759"/>
      <c r="C2" s="69" t="s">
        <v>219</v>
      </c>
      <c r="D2" s="39" t="s">
        <v>152</v>
      </c>
      <c r="E2" s="39" t="s">
        <v>155</v>
      </c>
      <c r="F2" s="39" t="s">
        <v>157</v>
      </c>
      <c r="G2" s="52" t="s">
        <v>159</v>
      </c>
      <c r="H2" s="39" t="s">
        <v>160</v>
      </c>
      <c r="I2" s="59" t="s">
        <v>162</v>
      </c>
      <c r="J2" s="39" t="s">
        <v>164</v>
      </c>
      <c r="K2" s="52" t="s">
        <v>166</v>
      </c>
      <c r="L2" s="39" t="s">
        <v>168</v>
      </c>
      <c r="M2" s="39" t="s">
        <v>170</v>
      </c>
      <c r="N2" s="39" t="s">
        <v>172</v>
      </c>
      <c r="O2" s="39" t="s">
        <v>174</v>
      </c>
      <c r="P2" s="59" t="s">
        <v>176</v>
      </c>
      <c r="Q2" s="69" t="s">
        <v>178</v>
      </c>
      <c r="R2" s="39" t="s">
        <v>180</v>
      </c>
      <c r="S2" s="59" t="s">
        <v>182</v>
      </c>
      <c r="T2" s="39" t="s">
        <v>220</v>
      </c>
      <c r="U2" s="69" t="s">
        <v>185</v>
      </c>
      <c r="V2" s="39" t="s">
        <v>187</v>
      </c>
      <c r="W2" s="39" t="s">
        <v>189</v>
      </c>
      <c r="X2" s="39" t="s">
        <v>191</v>
      </c>
      <c r="Y2" s="69" t="s">
        <v>193</v>
      </c>
      <c r="Z2" s="69" t="s">
        <v>195</v>
      </c>
      <c r="AA2" s="39" t="s">
        <v>197</v>
      </c>
      <c r="AB2" s="59" t="s">
        <v>199</v>
      </c>
      <c r="AC2" s="39" t="s">
        <v>201</v>
      </c>
      <c r="AD2" s="59" t="s">
        <v>221</v>
      </c>
      <c r="AE2" s="69" t="s">
        <v>205</v>
      </c>
      <c r="AF2" s="59" t="s">
        <v>207</v>
      </c>
      <c r="AG2" s="39" t="s">
        <v>209</v>
      </c>
      <c r="AH2" s="39" t="s">
        <v>211</v>
      </c>
      <c r="AI2" s="69" t="s">
        <v>213</v>
      </c>
      <c r="AJ2" s="38" t="s">
        <v>215</v>
      </c>
      <c r="AK2" s="753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</row>
    <row r="3" spans="1:97">
      <c r="A3" s="24" t="s">
        <v>71</v>
      </c>
      <c r="B3" s="24" t="s">
        <v>72</v>
      </c>
      <c r="C3" s="23">
        <f t="shared" ref="C3:C14" si="0">D3+E3+F3</f>
        <v>533206730.69438255</v>
      </c>
      <c r="D3" s="23">
        <f>D4+D5+D6+D11</f>
        <v>452415397.05213511</v>
      </c>
      <c r="E3" s="23">
        <f t="shared" ref="E3:J3" si="1">E4+E5+E6+E11</f>
        <v>33675019.544567399</v>
      </c>
      <c r="F3" s="23">
        <f t="shared" si="1"/>
        <v>47116314.097680002</v>
      </c>
      <c r="G3" s="23">
        <f t="shared" si="1"/>
        <v>0</v>
      </c>
      <c r="H3" s="23">
        <f t="shared" si="1"/>
        <v>0</v>
      </c>
      <c r="I3" s="23">
        <f t="shared" si="1"/>
        <v>0</v>
      </c>
      <c r="J3" s="23">
        <f t="shared" si="1"/>
        <v>0</v>
      </c>
      <c r="K3" s="22">
        <f t="shared" ref="K3:K10" si="2">L3+M3+N3+O3+P3</f>
        <v>710232816.88372552</v>
      </c>
      <c r="L3" s="23">
        <f t="shared" ref="L3:AJ3" si="3">L4+L5+L6+L11</f>
        <v>428007441.78319001</v>
      </c>
      <c r="M3" s="23">
        <f t="shared" si="3"/>
        <v>34652879</v>
      </c>
      <c r="N3" s="23">
        <f t="shared" si="3"/>
        <v>164021846.68505061</v>
      </c>
      <c r="O3" s="23">
        <f t="shared" si="3"/>
        <v>83550649.415484905</v>
      </c>
      <c r="P3" s="23">
        <f t="shared" si="3"/>
        <v>0</v>
      </c>
      <c r="Q3" s="23">
        <f t="shared" si="3"/>
        <v>0</v>
      </c>
      <c r="R3" s="23">
        <f t="shared" si="3"/>
        <v>0</v>
      </c>
      <c r="S3" s="23">
        <f t="shared" si="3"/>
        <v>0</v>
      </c>
      <c r="T3" s="23">
        <f t="shared" si="3"/>
        <v>0</v>
      </c>
      <c r="U3" s="23">
        <f t="shared" si="3"/>
        <v>0</v>
      </c>
      <c r="V3" s="23">
        <f t="shared" si="3"/>
        <v>0</v>
      </c>
      <c r="W3" s="23">
        <f t="shared" si="3"/>
        <v>0</v>
      </c>
      <c r="X3" s="23">
        <f t="shared" si="3"/>
        <v>0</v>
      </c>
      <c r="Y3" s="23">
        <f t="shared" si="3"/>
        <v>0</v>
      </c>
      <c r="Z3" s="23">
        <f t="shared" si="3"/>
        <v>0</v>
      </c>
      <c r="AA3" s="23">
        <f t="shared" si="3"/>
        <v>0</v>
      </c>
      <c r="AB3" s="23">
        <f t="shared" si="3"/>
        <v>0</v>
      </c>
      <c r="AC3" s="23">
        <f t="shared" si="3"/>
        <v>0</v>
      </c>
      <c r="AD3" s="23">
        <f t="shared" si="3"/>
        <v>0</v>
      </c>
      <c r="AE3" s="23">
        <f t="shared" si="3"/>
        <v>0</v>
      </c>
      <c r="AF3" s="23">
        <f t="shared" si="3"/>
        <v>0</v>
      </c>
      <c r="AG3" s="23">
        <f t="shared" si="3"/>
        <v>0</v>
      </c>
      <c r="AH3" s="23">
        <f t="shared" si="3"/>
        <v>0</v>
      </c>
      <c r="AI3" s="23">
        <f t="shared" si="3"/>
        <v>0</v>
      </c>
      <c r="AJ3" s="23">
        <f t="shared" si="3"/>
        <v>0</v>
      </c>
      <c r="AK3" s="22">
        <f>AK4+AK5+AK6</f>
        <v>1243439547.5781081</v>
      </c>
      <c r="AL3" s="21"/>
      <c r="AM3" s="2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</row>
    <row r="4" spans="1:97" ht="41.4">
      <c r="A4" s="19" t="s">
        <v>75</v>
      </c>
      <c r="B4" s="18" t="s">
        <v>76</v>
      </c>
      <c r="C4" s="23">
        <f t="shared" ref="C4:C11" si="4">D4+E4+F4</f>
        <v>533206730.69438255</v>
      </c>
      <c r="D4" s="17">
        <f>'РБ здрав'!H10+'РБ здрав'!H22+'РБ здрав'!H25+'РБ здрав'!H26+'РБ здрав'!H32+'067'!C11+'067'!C12+'067'!C16+'067'!C21+'067'!C22+'067'!C23+ОДХ!B42+'ООУ население'!D6+'ООУ население'!D7+'ООУ население'!D10+'ООУ население'!D11+'ООУ предпр '!E6+'ООУ предпр '!E7+'ООУ предпр '!E10+'ООУ предпр '!E11</f>
        <v>452415397.05213511</v>
      </c>
      <c r="E4" s="17">
        <f>'РБ здрав'!H23+'067'!C20+'067'!C19+'ООУ население'!D9+'ООУ предпр '!E9</f>
        <v>33675019.544567399</v>
      </c>
      <c r="F4" s="17">
        <f>'067'!C18+'МБ здрав+образ'!G38</f>
        <v>47116314.097680002</v>
      </c>
      <c r="G4" s="23">
        <f>H4+I4+J4</f>
        <v>0</v>
      </c>
      <c r="H4" s="17"/>
      <c r="I4" s="17"/>
      <c r="J4" s="17"/>
      <c r="K4" s="22">
        <f t="shared" si="2"/>
        <v>0</v>
      </c>
      <c r="L4" s="17"/>
      <c r="M4" s="17"/>
      <c r="N4" s="17"/>
      <c r="O4" s="17"/>
      <c r="P4" s="17"/>
      <c r="Q4" s="22">
        <f>R4+S4+T4</f>
        <v>0</v>
      </c>
      <c r="R4" s="17"/>
      <c r="S4" s="17"/>
      <c r="T4" s="17"/>
      <c r="U4" s="7"/>
      <c r="V4" s="17"/>
      <c r="W4" s="17"/>
      <c r="X4" s="17"/>
      <c r="Y4" s="23"/>
      <c r="Z4" s="23"/>
      <c r="AA4" s="17"/>
      <c r="AB4" s="17"/>
      <c r="AC4" s="17"/>
      <c r="AD4" s="17"/>
      <c r="AE4" s="23">
        <f t="shared" ref="AE4:AE10" si="5">AF4+AG4+AH4</f>
        <v>0</v>
      </c>
      <c r="AF4" s="17"/>
      <c r="AG4" s="17"/>
      <c r="AH4" s="17"/>
      <c r="AI4" s="23"/>
      <c r="AJ4" s="22"/>
      <c r="AK4" s="22">
        <f t="shared" ref="AK4:AK14" si="6">C4+G4+K4+Q4+U4+Y4+Z4+AE4+AI4+AJ4</f>
        <v>533206730.69438255</v>
      </c>
      <c r="AL4" s="21"/>
      <c r="AM4" s="20"/>
      <c r="AN4" s="25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</row>
    <row r="5" spans="1:97" ht="27.6">
      <c r="A5" s="19" t="s">
        <v>79</v>
      </c>
      <c r="B5" s="18" t="s">
        <v>80</v>
      </c>
      <c r="C5" s="23">
        <f t="shared" si="4"/>
        <v>0</v>
      </c>
      <c r="D5" s="17"/>
      <c r="E5" s="6"/>
      <c r="F5" s="6"/>
      <c r="G5" s="22"/>
      <c r="H5" s="6"/>
      <c r="I5" s="6"/>
      <c r="J5" s="6"/>
      <c r="K5" s="22">
        <f t="shared" si="2"/>
        <v>24433120.862190001</v>
      </c>
      <c r="L5" s="6"/>
      <c r="M5" s="6"/>
      <c r="N5" s="6"/>
      <c r="O5" s="6">
        <f>'067'!C10</f>
        <v>24433120.862190001</v>
      </c>
      <c r="P5" s="6"/>
      <c r="Q5" s="22">
        <f>R5+T5</f>
        <v>0</v>
      </c>
      <c r="R5" s="6"/>
      <c r="S5" s="6"/>
      <c r="T5" s="6"/>
      <c r="U5" s="5"/>
      <c r="V5" s="6"/>
      <c r="W5" s="6"/>
      <c r="X5" s="6"/>
      <c r="Y5" s="22"/>
      <c r="Z5" s="22"/>
      <c r="AA5" s="6"/>
      <c r="AB5" s="6"/>
      <c r="AC5" s="6"/>
      <c r="AD5" s="6"/>
      <c r="AE5" s="23">
        <f t="shared" si="5"/>
        <v>0</v>
      </c>
      <c r="AF5" s="6"/>
      <c r="AG5" s="6"/>
      <c r="AH5" s="6"/>
      <c r="AI5" s="22"/>
      <c r="AJ5" s="22"/>
      <c r="AK5" s="22">
        <f t="shared" si="6"/>
        <v>24433120.862190001</v>
      </c>
      <c r="AL5" s="21"/>
      <c r="AM5" s="2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</row>
    <row r="6" spans="1:97">
      <c r="A6" s="19" t="s">
        <v>83</v>
      </c>
      <c r="B6" s="18" t="s">
        <v>84</v>
      </c>
      <c r="C6" s="23">
        <f t="shared" si="4"/>
        <v>0</v>
      </c>
      <c r="D6" s="6"/>
      <c r="E6" s="6"/>
      <c r="F6" s="6"/>
      <c r="G6" s="22"/>
      <c r="H6" s="6"/>
      <c r="I6" s="6"/>
      <c r="J6" s="6"/>
      <c r="K6" s="22">
        <f t="shared" si="2"/>
        <v>685799696.02153552</v>
      </c>
      <c r="L6" s="6">
        <f>L7+L8+L9+L10</f>
        <v>428007441.78319001</v>
      </c>
      <c r="M6" s="6">
        <f t="shared" ref="M6:P6" si="7">M7+M8+M9+M10</f>
        <v>34652879</v>
      </c>
      <c r="N6" s="6">
        <f t="shared" si="7"/>
        <v>164021846.68505061</v>
      </c>
      <c r="O6" s="6">
        <f t="shared" si="7"/>
        <v>59117528.553294905</v>
      </c>
      <c r="P6" s="6">
        <f t="shared" si="7"/>
        <v>0</v>
      </c>
      <c r="Q6" s="22">
        <f>R6+S6+T6</f>
        <v>0</v>
      </c>
      <c r="R6" s="6"/>
      <c r="S6" s="6"/>
      <c r="T6" s="6"/>
      <c r="U6" s="5"/>
      <c r="V6" s="6"/>
      <c r="W6" s="6"/>
      <c r="X6" s="6"/>
      <c r="Y6" s="22"/>
      <c r="Z6" s="22"/>
      <c r="AA6" s="6"/>
      <c r="AB6" s="6"/>
      <c r="AC6" s="6"/>
      <c r="AD6" s="6"/>
      <c r="AE6" s="23">
        <f t="shared" si="5"/>
        <v>0</v>
      </c>
      <c r="AF6" s="6"/>
      <c r="AG6" s="6"/>
      <c r="AH6" s="6"/>
      <c r="AI6" s="22"/>
      <c r="AJ6" s="22"/>
      <c r="AK6" s="22">
        <f t="shared" si="6"/>
        <v>685799696.02153552</v>
      </c>
      <c r="AL6" s="21"/>
      <c r="AM6" s="2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</row>
    <row r="7" spans="1:97" ht="41.4">
      <c r="A7" s="37" t="s">
        <v>85</v>
      </c>
      <c r="B7" s="36" t="s">
        <v>86</v>
      </c>
      <c r="C7" s="23">
        <f t="shared" si="4"/>
        <v>0</v>
      </c>
      <c r="D7" s="35"/>
      <c r="E7" s="35"/>
      <c r="F7" s="35"/>
      <c r="G7" s="22"/>
      <c r="H7" s="35"/>
      <c r="I7" s="35"/>
      <c r="J7" s="35"/>
      <c r="K7" s="22">
        <f t="shared" si="2"/>
        <v>428007441.78319001</v>
      </c>
      <c r="L7" s="35">
        <f>'067'!C6+'ООУ население'!D12+'ООУ предпр '!E12</f>
        <v>428007441.78319001</v>
      </c>
      <c r="M7" s="35"/>
      <c r="N7" s="35"/>
      <c r="O7" s="35"/>
      <c r="P7" s="35"/>
      <c r="Q7" s="22">
        <f>R7+S7+T7</f>
        <v>0</v>
      </c>
      <c r="R7" s="35"/>
      <c r="S7" s="35"/>
      <c r="T7" s="35"/>
      <c r="U7" s="5"/>
      <c r="V7" s="35"/>
      <c r="W7" s="35"/>
      <c r="X7" s="35"/>
      <c r="Y7" s="22"/>
      <c r="Z7" s="22"/>
      <c r="AA7" s="35"/>
      <c r="AB7" s="35"/>
      <c r="AC7" s="35"/>
      <c r="AD7" s="35"/>
      <c r="AE7" s="23">
        <f t="shared" si="5"/>
        <v>0</v>
      </c>
      <c r="AF7" s="35"/>
      <c r="AG7" s="35"/>
      <c r="AH7" s="35"/>
      <c r="AI7" s="22"/>
      <c r="AJ7" s="22"/>
      <c r="AK7" s="22">
        <f t="shared" si="6"/>
        <v>428007441.78319001</v>
      </c>
      <c r="AL7" s="21"/>
      <c r="AM7" s="2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</row>
    <row r="8" spans="1:97" ht="41.4">
      <c r="A8" s="37" t="s">
        <v>87</v>
      </c>
      <c r="B8" s="36" t="s">
        <v>88</v>
      </c>
      <c r="C8" s="23">
        <f t="shared" si="4"/>
        <v>0</v>
      </c>
      <c r="D8" s="35"/>
      <c r="E8" s="35"/>
      <c r="F8" s="35"/>
      <c r="G8" s="22"/>
      <c r="H8" s="35"/>
      <c r="I8" s="35"/>
      <c r="J8" s="35"/>
      <c r="K8" s="22">
        <f t="shared" si="2"/>
        <v>34652879</v>
      </c>
      <c r="L8" s="35"/>
      <c r="M8" s="35">
        <f>'039'!E13+'ООУ население'!D14+'ООУ предпр '!E14</f>
        <v>34652879</v>
      </c>
      <c r="N8" s="35"/>
      <c r="O8" s="35"/>
      <c r="P8" s="35"/>
      <c r="Q8" s="22">
        <f>R8+S8+T8</f>
        <v>0</v>
      </c>
      <c r="R8" s="35"/>
      <c r="S8" s="35"/>
      <c r="T8" s="35"/>
      <c r="U8" s="5"/>
      <c r="V8" s="35"/>
      <c r="W8" s="35"/>
      <c r="X8" s="35"/>
      <c r="Y8" s="22"/>
      <c r="Z8" s="22"/>
      <c r="AA8" s="35"/>
      <c r="AB8" s="35"/>
      <c r="AC8" s="35"/>
      <c r="AD8" s="35"/>
      <c r="AE8" s="23">
        <f t="shared" si="5"/>
        <v>0</v>
      </c>
      <c r="AF8" s="35"/>
      <c r="AG8" s="35"/>
      <c r="AH8" s="35"/>
      <c r="AI8" s="22"/>
      <c r="AJ8" s="22"/>
      <c r="AK8" s="22">
        <f t="shared" si="6"/>
        <v>34652879</v>
      </c>
      <c r="AL8" s="21"/>
      <c r="AM8" s="2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</row>
    <row r="9" spans="1:97" ht="27.6">
      <c r="A9" s="37" t="s">
        <v>89</v>
      </c>
      <c r="B9" s="36" t="s">
        <v>90</v>
      </c>
      <c r="C9" s="23">
        <f t="shared" si="4"/>
        <v>0</v>
      </c>
      <c r="D9" s="35"/>
      <c r="E9" s="35"/>
      <c r="F9" s="35"/>
      <c r="G9" s="22"/>
      <c r="H9" s="35"/>
      <c r="I9" s="35"/>
      <c r="J9" s="35"/>
      <c r="K9" s="22">
        <f t="shared" si="2"/>
        <v>57970784.733294904</v>
      </c>
      <c r="L9" s="35"/>
      <c r="M9" s="35"/>
      <c r="N9" s="35"/>
      <c r="O9" s="35">
        <f>'067'!C8+'ООУ население'!D13+'ООУ предпр '!E13</f>
        <v>57970784.733294904</v>
      </c>
      <c r="P9" s="35"/>
      <c r="Q9" s="22">
        <f>R9+S9+T9</f>
        <v>0</v>
      </c>
      <c r="R9" s="35"/>
      <c r="S9" s="35"/>
      <c r="T9" s="35"/>
      <c r="U9" s="5"/>
      <c r="V9" s="35"/>
      <c r="W9" s="35"/>
      <c r="X9" s="35"/>
      <c r="Y9" s="22"/>
      <c r="Z9" s="22"/>
      <c r="AA9" s="35"/>
      <c r="AB9" s="35"/>
      <c r="AC9" s="35"/>
      <c r="AD9" s="35"/>
      <c r="AE9" s="23">
        <f t="shared" si="5"/>
        <v>0</v>
      </c>
      <c r="AF9" s="35"/>
      <c r="AG9" s="35"/>
      <c r="AH9" s="35"/>
      <c r="AI9" s="22"/>
      <c r="AJ9" s="22"/>
      <c r="AK9" s="22">
        <f t="shared" si="6"/>
        <v>57970784.733294904</v>
      </c>
      <c r="AL9" s="21"/>
      <c r="AM9" s="20"/>
      <c r="AN9" s="25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</row>
    <row r="10" spans="1:97" ht="69">
      <c r="A10" s="34" t="s">
        <v>91</v>
      </c>
      <c r="B10" s="33" t="s">
        <v>92</v>
      </c>
      <c r="C10" s="23">
        <f t="shared" si="4"/>
        <v>0</v>
      </c>
      <c r="D10" s="35"/>
      <c r="E10" s="35"/>
      <c r="F10" s="35"/>
      <c r="G10" s="22"/>
      <c r="H10" s="35"/>
      <c r="I10" s="35"/>
      <c r="J10" s="35"/>
      <c r="K10" s="22">
        <f t="shared" si="2"/>
        <v>165168590.5050506</v>
      </c>
      <c r="L10" s="35"/>
      <c r="M10" s="35"/>
      <c r="N10" s="35">
        <f>'067'!C9+ОДХ!B40+'ООУ население'!D15+'ООУ предпр '!E15</f>
        <v>164021846.68505061</v>
      </c>
      <c r="O10" s="35">
        <f>'039'!C24+'039'!E24+'039'!E19+'039'!E14</f>
        <v>1146743.82</v>
      </c>
      <c r="P10" s="35"/>
      <c r="Q10" s="22">
        <f>R10+S10+T10</f>
        <v>0</v>
      </c>
      <c r="R10" s="35"/>
      <c r="S10" s="35"/>
      <c r="T10" s="32"/>
      <c r="U10" s="5"/>
      <c r="V10" s="35"/>
      <c r="W10" s="35"/>
      <c r="X10" s="35"/>
      <c r="Y10" s="22"/>
      <c r="Z10" s="22"/>
      <c r="AA10" s="35"/>
      <c r="AB10" s="35"/>
      <c r="AC10" s="35"/>
      <c r="AD10" s="35"/>
      <c r="AE10" s="23">
        <f t="shared" si="5"/>
        <v>0</v>
      </c>
      <c r="AF10" s="35"/>
      <c r="AG10" s="35"/>
      <c r="AH10" s="35"/>
      <c r="AI10" s="22"/>
      <c r="AJ10" s="22"/>
      <c r="AK10" s="22">
        <f t="shared" si="6"/>
        <v>165168590.5050506</v>
      </c>
      <c r="AL10" s="21"/>
      <c r="AM10" s="2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</row>
    <row r="11" spans="1:97" ht="27.6">
      <c r="A11" s="31" t="s">
        <v>95</v>
      </c>
      <c r="B11" s="3" t="s">
        <v>96</v>
      </c>
      <c r="C11" s="23">
        <f t="shared" si="4"/>
        <v>0</v>
      </c>
      <c r="D11" s="17">
        <f>SUMIFS('РБ здрав'!H:H,'РБ здрав'!L:L,'HP-HC'!A:A,'РБ здрав'!K:K,'HP-HC'!8:8)</f>
        <v>0</v>
      </c>
      <c r="E11" s="6"/>
      <c r="F11" s="6"/>
      <c r="G11" s="22">
        <f>H11+I11+J11</f>
        <v>0</v>
      </c>
      <c r="H11" s="6"/>
      <c r="I11" s="6"/>
      <c r="J11" s="6"/>
      <c r="K11" s="22"/>
      <c r="L11" s="6"/>
      <c r="M11" s="6"/>
      <c r="N11" s="6"/>
      <c r="O11" s="6"/>
      <c r="P11" s="6"/>
      <c r="Q11" s="22"/>
      <c r="R11" s="6"/>
      <c r="S11" s="6"/>
      <c r="T11" s="6"/>
      <c r="U11" s="5"/>
      <c r="V11" s="6"/>
      <c r="W11" s="6"/>
      <c r="X11" s="6"/>
      <c r="Y11" s="22"/>
      <c r="Z11" s="22"/>
      <c r="AA11" s="6"/>
      <c r="AB11" s="6"/>
      <c r="AC11" s="6"/>
      <c r="AD11" s="6"/>
      <c r="AE11" s="22"/>
      <c r="AF11" s="6"/>
      <c r="AG11" s="6"/>
      <c r="AH11" s="6"/>
      <c r="AI11" s="22"/>
      <c r="AJ11" s="22"/>
      <c r="AK11" s="22">
        <f t="shared" si="6"/>
        <v>0</v>
      </c>
      <c r="AL11" s="21"/>
      <c r="AM11" s="2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</row>
    <row r="12" spans="1:97" ht="27.6">
      <c r="A12" s="24" t="s">
        <v>73</v>
      </c>
      <c r="B12" s="24" t="s">
        <v>74</v>
      </c>
      <c r="C12" s="23">
        <f t="shared" si="0"/>
        <v>23626462.168299999</v>
      </c>
      <c r="D12" s="23">
        <f>D13+D14+D15+D16</f>
        <v>23626462.168299999</v>
      </c>
      <c r="E12" s="23">
        <f>E13+E14+E15+E16</f>
        <v>0</v>
      </c>
      <c r="F12" s="23">
        <f>F13+F14+F15+F16</f>
        <v>0</v>
      </c>
      <c r="G12" s="23"/>
      <c r="H12" s="23">
        <f>H13+H14+H15+H16</f>
        <v>0</v>
      </c>
      <c r="I12" s="23">
        <f>I13+I14+I15+I16</f>
        <v>0</v>
      </c>
      <c r="J12" s="23">
        <f>J13+J14+J15+J16</f>
        <v>0</v>
      </c>
      <c r="K12" s="22">
        <f t="shared" ref="K12" si="8">L12+M12+N12+O12+P12</f>
        <v>0</v>
      </c>
      <c r="L12" s="23"/>
      <c r="M12" s="23">
        <f>M13+M14+M15+M16</f>
        <v>0</v>
      </c>
      <c r="N12" s="23">
        <f>N13+N14+N15+N16</f>
        <v>0</v>
      </c>
      <c r="O12" s="23">
        <f>O13+O14+O15+O16</f>
        <v>0</v>
      </c>
      <c r="P12" s="23">
        <f>P13+P14+P15+P16</f>
        <v>0</v>
      </c>
      <c r="Q12" s="23"/>
      <c r="R12" s="23">
        <f>R13+R14+R15+R16</f>
        <v>0</v>
      </c>
      <c r="S12" s="23">
        <f>S13+S14+S15+S16</f>
        <v>0</v>
      </c>
      <c r="T12" s="23">
        <f>T13+T14+T15+T16</f>
        <v>0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2"/>
      <c r="AK12" s="22">
        <f t="shared" si="6"/>
        <v>23626462.168299999</v>
      </c>
      <c r="AL12" s="21"/>
      <c r="AM12" s="2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</row>
    <row r="13" spans="1:97" ht="27.6">
      <c r="A13" s="19" t="s">
        <v>77</v>
      </c>
      <c r="B13" s="18" t="s">
        <v>78</v>
      </c>
      <c r="C13" s="23">
        <f t="shared" si="0"/>
        <v>23626462.168299999</v>
      </c>
      <c r="D13" s="17">
        <f>'067'!C13+'ООУ население'!D8+'ООУ предпр '!E8</f>
        <v>23626462.168299999</v>
      </c>
      <c r="E13" s="17"/>
      <c r="F13" s="17"/>
      <c r="G13" s="23"/>
      <c r="H13" s="17"/>
      <c r="I13" s="17"/>
      <c r="J13" s="17"/>
      <c r="K13" s="22">
        <f t="shared" ref="K13" si="9">L13+M13+N13+O13+P13</f>
        <v>0</v>
      </c>
      <c r="L13" s="17"/>
      <c r="M13" s="17"/>
      <c r="N13" s="17"/>
      <c r="O13" s="17"/>
      <c r="P13" s="17"/>
      <c r="Q13" s="22">
        <f>R13+S13+T13</f>
        <v>0</v>
      </c>
      <c r="R13" s="17"/>
      <c r="S13" s="17"/>
      <c r="T13" s="17"/>
      <c r="U13" s="7"/>
      <c r="V13" s="17"/>
      <c r="W13" s="17"/>
      <c r="X13" s="17"/>
      <c r="Y13" s="23"/>
      <c r="Z13" s="23"/>
      <c r="AA13" s="17"/>
      <c r="AB13" s="17"/>
      <c r="AC13" s="17"/>
      <c r="AD13" s="17"/>
      <c r="AE13" s="23"/>
      <c r="AF13" s="17"/>
      <c r="AG13" s="17"/>
      <c r="AH13" s="17"/>
      <c r="AI13" s="23"/>
      <c r="AJ13" s="22"/>
      <c r="AK13" s="22">
        <f t="shared" si="6"/>
        <v>23626462.168299999</v>
      </c>
      <c r="AL13" s="21"/>
      <c r="AM13" s="2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</row>
    <row r="14" spans="1:97" ht="41.4">
      <c r="A14" s="4" t="s">
        <v>81</v>
      </c>
      <c r="B14" s="3" t="s">
        <v>82</v>
      </c>
      <c r="C14" s="23">
        <f t="shared" si="0"/>
        <v>0</v>
      </c>
      <c r="D14" s="6"/>
      <c r="E14" s="6"/>
      <c r="F14" s="6"/>
      <c r="G14" s="22"/>
      <c r="H14" s="6"/>
      <c r="I14" s="6"/>
      <c r="J14" s="6"/>
      <c r="K14" s="22">
        <f t="shared" ref="K14" si="10">L14+M14+N14+O14+P14</f>
        <v>0</v>
      </c>
      <c r="L14" s="6"/>
      <c r="M14" s="6"/>
      <c r="N14" s="6"/>
      <c r="O14" s="6"/>
      <c r="P14" s="6"/>
      <c r="Q14" s="22"/>
      <c r="R14" s="6"/>
      <c r="S14" s="6"/>
      <c r="T14" s="6"/>
      <c r="U14" s="5"/>
      <c r="V14" s="6"/>
      <c r="W14" s="6"/>
      <c r="X14" s="6"/>
      <c r="Y14" s="22"/>
      <c r="Z14" s="22"/>
      <c r="AA14" s="6"/>
      <c r="AB14" s="6"/>
      <c r="AC14" s="6"/>
      <c r="AD14" s="6"/>
      <c r="AE14" s="22"/>
      <c r="AF14" s="6"/>
      <c r="AG14" s="6"/>
      <c r="AH14" s="6"/>
      <c r="AI14" s="22"/>
      <c r="AJ14" s="22"/>
      <c r="AK14" s="22">
        <f t="shared" si="6"/>
        <v>0</v>
      </c>
      <c r="AL14" s="21"/>
      <c r="AM14" s="2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</row>
    <row r="15" spans="1:97" ht="41.4">
      <c r="A15" s="31" t="s">
        <v>93</v>
      </c>
      <c r="B15" s="3" t="s">
        <v>94</v>
      </c>
      <c r="C15" s="23">
        <f t="shared" ref="C15" si="11">D15+E15+F15</f>
        <v>0</v>
      </c>
      <c r="D15" s="6"/>
      <c r="E15" s="6"/>
      <c r="F15" s="6"/>
      <c r="G15" s="22"/>
      <c r="H15" s="6"/>
      <c r="I15" s="6"/>
      <c r="J15" s="6"/>
      <c r="K15" s="22">
        <f t="shared" ref="K15" si="12">L15+M15+N15+O15+P15</f>
        <v>0</v>
      </c>
      <c r="L15" s="6"/>
      <c r="M15" s="6"/>
      <c r="N15" s="6"/>
      <c r="O15" s="6"/>
      <c r="P15" s="6"/>
      <c r="Q15" s="22">
        <f t="shared" ref="Q15" si="13">R15+S15+T15</f>
        <v>0</v>
      </c>
      <c r="R15" s="6"/>
      <c r="S15" s="6"/>
      <c r="T15" s="6"/>
      <c r="U15" s="5"/>
      <c r="V15" s="6"/>
      <c r="W15" s="6"/>
      <c r="X15" s="6"/>
      <c r="Y15" s="22"/>
      <c r="Z15" s="22"/>
      <c r="AA15" s="6"/>
      <c r="AB15" s="6"/>
      <c r="AC15" s="6"/>
      <c r="AD15" s="6"/>
      <c r="AE15" s="23">
        <f t="shared" ref="AE15" si="14">AF15+AG15+AH15</f>
        <v>0</v>
      </c>
      <c r="AF15" s="6"/>
      <c r="AG15" s="6"/>
      <c r="AH15" s="6"/>
      <c r="AI15" s="22"/>
      <c r="AJ15" s="22"/>
      <c r="AK15" s="22">
        <f t="shared" ref="AK15:AK42" si="15">C15+G15+K15+Q15+U15+Y15+Z15+AE15+AI15+AJ15</f>
        <v>0</v>
      </c>
      <c r="AL15" s="21"/>
      <c r="AM15" s="2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</row>
    <row r="16" spans="1:97" ht="27.6">
      <c r="A16" s="31" t="s">
        <v>97</v>
      </c>
      <c r="B16" s="3" t="s">
        <v>98</v>
      </c>
      <c r="C16" s="23">
        <f>D16+E16+F16</f>
        <v>0</v>
      </c>
      <c r="D16" s="6"/>
      <c r="E16" s="6"/>
      <c r="F16" s="6"/>
      <c r="G16" s="22">
        <f t="shared" ref="G16:G42" si="16">H16+I16+J16</f>
        <v>0</v>
      </c>
      <c r="H16" s="6"/>
      <c r="I16" s="6"/>
      <c r="J16" s="6"/>
      <c r="K16" s="22"/>
      <c r="L16" s="6"/>
      <c r="M16" s="6"/>
      <c r="N16" s="6"/>
      <c r="O16" s="6"/>
      <c r="P16" s="6"/>
      <c r="Q16" s="22"/>
      <c r="R16" s="6"/>
      <c r="S16" s="6"/>
      <c r="T16" s="6"/>
      <c r="U16" s="5"/>
      <c r="V16" s="6"/>
      <c r="W16" s="6"/>
      <c r="X16" s="6"/>
      <c r="Y16" s="22"/>
      <c r="Z16" s="22"/>
      <c r="AA16" s="6"/>
      <c r="AB16" s="6"/>
      <c r="AC16" s="6"/>
      <c r="AD16" s="6"/>
      <c r="AE16" s="22"/>
      <c r="AF16" s="6"/>
      <c r="AG16" s="6"/>
      <c r="AH16" s="6"/>
      <c r="AI16" s="22"/>
      <c r="AJ16" s="22"/>
      <c r="AK16" s="22">
        <f t="shared" si="15"/>
        <v>0</v>
      </c>
      <c r="AL16" s="21"/>
      <c r="AM16" s="2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</row>
    <row r="17" spans="1:97" ht="27.6">
      <c r="A17" s="24" t="s">
        <v>99</v>
      </c>
      <c r="B17" s="24" t="s">
        <v>100</v>
      </c>
      <c r="C17" s="23">
        <f t="shared" ref="C17:C42" si="17">D17+E17+F17</f>
        <v>1982233.7303899999</v>
      </c>
      <c r="D17" s="22">
        <f>D18+D19+D20+D21</f>
        <v>1982233.7303899999</v>
      </c>
      <c r="E17" s="22">
        <f t="shared" ref="E17:F17" si="18">E18+E19+E20+E21</f>
        <v>0</v>
      </c>
      <c r="F17" s="22">
        <f t="shared" si="18"/>
        <v>0</v>
      </c>
      <c r="G17" s="22">
        <f t="shared" si="16"/>
        <v>1296197</v>
      </c>
      <c r="H17" s="22">
        <f>H18+H19+H20+H21</f>
        <v>781648</v>
      </c>
      <c r="I17" s="22">
        <f t="shared" ref="I17:J17" si="19">I18+I19+I20+I21</f>
        <v>514549</v>
      </c>
      <c r="J17" s="22">
        <f t="shared" si="19"/>
        <v>0</v>
      </c>
      <c r="K17" s="22">
        <f>L17+M17+N17+O17+P17</f>
        <v>72563</v>
      </c>
      <c r="L17" s="22">
        <f>L18+L19+L20+L21</f>
        <v>0</v>
      </c>
      <c r="M17" s="22">
        <f t="shared" ref="M17:P17" si="20">M18+M19+M20+M21</f>
        <v>0</v>
      </c>
      <c r="N17" s="22">
        <f t="shared" si="20"/>
        <v>0</v>
      </c>
      <c r="O17" s="22">
        <f t="shared" si="20"/>
        <v>0</v>
      </c>
      <c r="P17" s="22">
        <f t="shared" si="20"/>
        <v>72563</v>
      </c>
      <c r="Q17" s="22">
        <f>R17+S17+T17</f>
        <v>0</v>
      </c>
      <c r="R17" s="22">
        <f>R18+R19+R20+R21</f>
        <v>0</v>
      </c>
      <c r="S17" s="22">
        <f t="shared" ref="S17:T17" si="21">S18+S19+S20+S21</f>
        <v>0</v>
      </c>
      <c r="T17" s="22">
        <f t="shared" si="21"/>
        <v>0</v>
      </c>
      <c r="U17" s="22"/>
      <c r="V17" s="22"/>
      <c r="W17" s="22"/>
      <c r="X17" s="22"/>
      <c r="Y17" s="22">
        <f>Y18+Y19+Y20+Y21</f>
        <v>0</v>
      </c>
      <c r="Z17" s="22"/>
      <c r="AA17" s="22"/>
      <c r="AB17" s="22"/>
      <c r="AC17" s="22"/>
      <c r="AD17" s="22"/>
      <c r="AE17" s="22">
        <f>AF17+AG17+AH17</f>
        <v>0</v>
      </c>
      <c r="AF17" s="22"/>
      <c r="AG17" s="22">
        <f>AG18+AG19+AG20+AG21</f>
        <v>0</v>
      </c>
      <c r="AH17" s="22"/>
      <c r="AI17" s="22"/>
      <c r="AJ17" s="22"/>
      <c r="AK17" s="22">
        <f t="shared" si="15"/>
        <v>3350993.7303900002</v>
      </c>
      <c r="AL17" s="21"/>
      <c r="AM17" s="2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</row>
    <row r="18" spans="1:97" ht="41.4">
      <c r="A18" s="4" t="s">
        <v>101</v>
      </c>
      <c r="B18" s="3" t="s">
        <v>102</v>
      </c>
      <c r="C18" s="23">
        <f t="shared" si="17"/>
        <v>1982233.7303899999</v>
      </c>
      <c r="D18" s="6">
        <f>'067'!C14</f>
        <v>1982233.7303899999</v>
      </c>
      <c r="E18" s="6"/>
      <c r="F18" s="6"/>
      <c r="G18" s="22">
        <f t="shared" si="16"/>
        <v>1296197</v>
      </c>
      <c r="H18" s="6">
        <f>'ООУ население'!D18+'ООУ население'!D20+'ООУ предпр '!E18+'ООУ предпр '!E20</f>
        <v>781648</v>
      </c>
      <c r="I18" s="6">
        <f>'ООУ население'!D19+'ООУ предпр '!E19</f>
        <v>514549</v>
      </c>
      <c r="J18" s="6"/>
      <c r="K18" s="22">
        <f t="shared" ref="K18:K42" si="22">L18+M18+N18+O18+P18</f>
        <v>0</v>
      </c>
      <c r="L18" s="6"/>
      <c r="M18" s="6"/>
      <c r="N18" s="6"/>
      <c r="O18" s="6"/>
      <c r="P18" s="6"/>
      <c r="Q18" s="22">
        <f t="shared" ref="Q18:Q21" si="23">R18+S18+T18</f>
        <v>0</v>
      </c>
      <c r="R18" s="6"/>
      <c r="S18" s="6"/>
      <c r="T18" s="6"/>
      <c r="U18" s="5"/>
      <c r="V18" s="6"/>
      <c r="W18" s="6"/>
      <c r="X18" s="6"/>
      <c r="Y18" s="22"/>
      <c r="Z18" s="22"/>
      <c r="AA18" s="6"/>
      <c r="AB18" s="6"/>
      <c r="AC18" s="6"/>
      <c r="AD18" s="6"/>
      <c r="AE18" s="22">
        <f t="shared" ref="AE18:AE21" si="24">AF18+AG18+AH18</f>
        <v>0</v>
      </c>
      <c r="AF18" s="6"/>
      <c r="AG18" s="6"/>
      <c r="AH18" s="6"/>
      <c r="AI18" s="22"/>
      <c r="AJ18" s="22"/>
      <c r="AK18" s="22">
        <f t="shared" si="15"/>
        <v>3278430.7303900002</v>
      </c>
      <c r="AL18" s="21"/>
      <c r="AM18" s="2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</row>
    <row r="19" spans="1:97" ht="41.4">
      <c r="A19" s="4" t="s">
        <v>103</v>
      </c>
      <c r="B19" s="3" t="s">
        <v>104</v>
      </c>
      <c r="C19" s="23">
        <f t="shared" si="17"/>
        <v>0</v>
      </c>
      <c r="D19" s="6"/>
      <c r="E19" s="6"/>
      <c r="F19" s="6"/>
      <c r="G19" s="22">
        <f t="shared" si="16"/>
        <v>0</v>
      </c>
      <c r="H19" s="6"/>
      <c r="I19" s="6"/>
      <c r="J19" s="6"/>
      <c r="K19" s="22">
        <f t="shared" si="22"/>
        <v>0</v>
      </c>
      <c r="L19" s="6"/>
      <c r="M19" s="6"/>
      <c r="N19" s="6"/>
      <c r="O19" s="6"/>
      <c r="P19" s="6"/>
      <c r="Q19" s="22">
        <f t="shared" si="23"/>
        <v>0</v>
      </c>
      <c r="R19" s="6"/>
      <c r="S19" s="6"/>
      <c r="T19" s="6"/>
      <c r="U19" s="5"/>
      <c r="V19" s="6"/>
      <c r="W19" s="6"/>
      <c r="X19" s="6"/>
      <c r="Y19" s="22"/>
      <c r="Z19" s="22"/>
      <c r="AA19" s="6"/>
      <c r="AB19" s="6"/>
      <c r="AC19" s="6"/>
      <c r="AD19" s="6"/>
      <c r="AE19" s="22">
        <f t="shared" si="24"/>
        <v>0</v>
      </c>
      <c r="AF19" s="6"/>
      <c r="AG19" s="6"/>
      <c r="AH19" s="6"/>
      <c r="AI19" s="22"/>
      <c r="AJ19" s="22"/>
      <c r="AK19" s="22">
        <f t="shared" si="15"/>
        <v>0</v>
      </c>
      <c r="AL19" s="21"/>
      <c r="AM19" s="2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</row>
    <row r="20" spans="1:97" ht="41.4">
      <c r="A20" s="4" t="s">
        <v>105</v>
      </c>
      <c r="B20" s="3" t="s">
        <v>106</v>
      </c>
      <c r="C20" s="23">
        <f t="shared" si="17"/>
        <v>0</v>
      </c>
      <c r="D20" s="6"/>
      <c r="E20" s="6"/>
      <c r="F20" s="6"/>
      <c r="G20" s="22">
        <f t="shared" si="16"/>
        <v>0</v>
      </c>
      <c r="H20" s="6"/>
      <c r="I20" s="6"/>
      <c r="J20" s="6"/>
      <c r="K20" s="22">
        <f t="shared" si="22"/>
        <v>0</v>
      </c>
      <c r="L20" s="6"/>
      <c r="M20" s="6"/>
      <c r="N20" s="6"/>
      <c r="O20" s="6"/>
      <c r="P20" s="6"/>
      <c r="Q20" s="22">
        <f t="shared" si="23"/>
        <v>0</v>
      </c>
      <c r="R20" s="6"/>
      <c r="S20" s="6"/>
      <c r="T20" s="6"/>
      <c r="U20" s="5"/>
      <c r="V20" s="6"/>
      <c r="W20" s="6"/>
      <c r="X20" s="6"/>
      <c r="Y20" s="22"/>
      <c r="Z20" s="22"/>
      <c r="AA20" s="6"/>
      <c r="AB20" s="6"/>
      <c r="AC20" s="6"/>
      <c r="AD20" s="6"/>
      <c r="AE20" s="22">
        <f t="shared" si="24"/>
        <v>0</v>
      </c>
      <c r="AF20" s="6"/>
      <c r="AG20" s="6"/>
      <c r="AH20" s="6"/>
      <c r="AI20" s="22"/>
      <c r="AJ20" s="22"/>
      <c r="AK20" s="22">
        <f t="shared" si="15"/>
        <v>0</v>
      </c>
      <c r="AL20" s="21"/>
      <c r="AM20" s="2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</row>
    <row r="21" spans="1:97" ht="27.6">
      <c r="A21" s="4" t="s">
        <v>107</v>
      </c>
      <c r="B21" s="3" t="s">
        <v>108</v>
      </c>
      <c r="C21" s="23">
        <f t="shared" si="17"/>
        <v>0</v>
      </c>
      <c r="D21" s="6"/>
      <c r="E21" s="6"/>
      <c r="F21" s="6"/>
      <c r="G21" s="22">
        <f t="shared" si="16"/>
        <v>0</v>
      </c>
      <c r="H21" s="6"/>
      <c r="I21" s="6"/>
      <c r="J21" s="6"/>
      <c r="K21" s="22">
        <f t="shared" si="22"/>
        <v>72563</v>
      </c>
      <c r="L21" s="6"/>
      <c r="M21" s="6"/>
      <c r="N21" s="6"/>
      <c r="O21" s="6"/>
      <c r="P21" s="6">
        <f>'ООУ население'!D24+'ООУ предпр '!E24</f>
        <v>72563</v>
      </c>
      <c r="Q21" s="22">
        <f t="shared" si="23"/>
        <v>0</v>
      </c>
      <c r="R21" s="6"/>
      <c r="S21" s="6"/>
      <c r="T21" s="6"/>
      <c r="U21" s="5"/>
      <c r="V21" s="6"/>
      <c r="W21" s="6"/>
      <c r="X21" s="6"/>
      <c r="Y21" s="22"/>
      <c r="Z21" s="22"/>
      <c r="AA21" s="6"/>
      <c r="AB21" s="6"/>
      <c r="AC21" s="6"/>
      <c r="AD21" s="6"/>
      <c r="AE21" s="22">
        <f t="shared" si="24"/>
        <v>0</v>
      </c>
      <c r="AF21" s="6"/>
      <c r="AG21" s="6"/>
      <c r="AH21" s="6"/>
      <c r="AI21" s="22"/>
      <c r="AJ21" s="22"/>
      <c r="AK21" s="22">
        <f t="shared" si="15"/>
        <v>72563</v>
      </c>
      <c r="AL21" s="21"/>
      <c r="AM21" s="2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</row>
    <row r="22" spans="1:97" ht="27.6">
      <c r="A22" s="24" t="s">
        <v>109</v>
      </c>
      <c r="B22" s="24" t="s">
        <v>110</v>
      </c>
      <c r="C22" s="23">
        <f t="shared" si="17"/>
        <v>0</v>
      </c>
      <c r="D22" s="22">
        <f>D23+D24+D25</f>
        <v>0</v>
      </c>
      <c r="E22" s="22">
        <f t="shared" ref="E22:F22" si="25">E23+E24+E25</f>
        <v>0</v>
      </c>
      <c r="F22" s="22">
        <f t="shared" si="25"/>
        <v>0</v>
      </c>
      <c r="G22" s="22">
        <f t="shared" si="16"/>
        <v>0</v>
      </c>
      <c r="H22" s="22"/>
      <c r="I22" s="22"/>
      <c r="J22" s="22"/>
      <c r="K22" s="22">
        <f t="shared" si="22"/>
        <v>0</v>
      </c>
      <c r="L22" s="22">
        <f>L23+L24+L25</f>
        <v>0</v>
      </c>
      <c r="M22" s="22">
        <f t="shared" ref="M22:R22" si="26">M23+M24+M25</f>
        <v>0</v>
      </c>
      <c r="N22" s="22">
        <f t="shared" si="26"/>
        <v>0</v>
      </c>
      <c r="O22" s="22">
        <f t="shared" si="26"/>
        <v>0</v>
      </c>
      <c r="P22" s="22">
        <f t="shared" si="26"/>
        <v>0</v>
      </c>
      <c r="Q22" s="22">
        <f>R22+S22+T22</f>
        <v>53214324.213480011</v>
      </c>
      <c r="R22" s="22">
        <f t="shared" si="26"/>
        <v>53214324.213480011</v>
      </c>
      <c r="S22" s="22">
        <f t="shared" ref="S22" si="27">S23+S24+S25</f>
        <v>0</v>
      </c>
      <c r="T22" s="22">
        <f t="shared" ref="T22" si="28">T23+T24+T25</f>
        <v>0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>
        <f t="shared" si="15"/>
        <v>53214324.213480011</v>
      </c>
      <c r="AL22" s="21"/>
      <c r="AM22" s="2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</row>
    <row r="23" spans="1:97">
      <c r="A23" s="4" t="s">
        <v>111</v>
      </c>
      <c r="B23" s="3" t="s">
        <v>112</v>
      </c>
      <c r="C23" s="23">
        <f t="shared" si="17"/>
        <v>0</v>
      </c>
      <c r="D23" s="6"/>
      <c r="E23" s="6"/>
      <c r="F23" s="6"/>
      <c r="G23" s="22">
        <f t="shared" si="16"/>
        <v>0</v>
      </c>
      <c r="H23" s="6"/>
      <c r="I23" s="6"/>
      <c r="J23" s="6"/>
      <c r="K23" s="22">
        <f t="shared" si="22"/>
        <v>0</v>
      </c>
      <c r="L23" s="6"/>
      <c r="M23" s="6"/>
      <c r="N23" s="6"/>
      <c r="O23" s="6"/>
      <c r="P23" s="6"/>
      <c r="Q23" s="22">
        <f t="shared" ref="Q23:Q42" si="29">R23+S23+T23</f>
        <v>0</v>
      </c>
      <c r="R23" s="6"/>
      <c r="S23" s="6"/>
      <c r="T23" s="6"/>
      <c r="U23" s="5"/>
      <c r="V23" s="6"/>
      <c r="W23" s="6"/>
      <c r="X23" s="6"/>
      <c r="Y23" s="22"/>
      <c r="Z23" s="22"/>
      <c r="AA23" s="6"/>
      <c r="AB23" s="6"/>
      <c r="AC23" s="6"/>
      <c r="AD23" s="6"/>
      <c r="AE23" s="22"/>
      <c r="AF23" s="6"/>
      <c r="AG23" s="6"/>
      <c r="AH23" s="6"/>
      <c r="AI23" s="22"/>
      <c r="AJ23" s="22"/>
      <c r="AK23" s="22">
        <f t="shared" si="15"/>
        <v>0</v>
      </c>
      <c r="AL23" s="21"/>
      <c r="AM23" s="2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</row>
    <row r="24" spans="1:97" ht="27.6">
      <c r="A24" s="19" t="s">
        <v>113</v>
      </c>
      <c r="B24" s="18" t="s">
        <v>114</v>
      </c>
      <c r="C24" s="23">
        <f t="shared" si="17"/>
        <v>0</v>
      </c>
      <c r="D24" s="6"/>
      <c r="E24" s="6"/>
      <c r="F24" s="6"/>
      <c r="G24" s="22">
        <f t="shared" si="16"/>
        <v>0</v>
      </c>
      <c r="H24" s="6"/>
      <c r="I24" s="6"/>
      <c r="J24" s="6"/>
      <c r="K24" s="22">
        <f t="shared" si="22"/>
        <v>0</v>
      </c>
      <c r="L24" s="6"/>
      <c r="M24" s="6"/>
      <c r="N24" s="6"/>
      <c r="O24" s="6"/>
      <c r="P24" s="6"/>
      <c r="Q24" s="22">
        <f t="shared" si="29"/>
        <v>0</v>
      </c>
      <c r="R24" s="6"/>
      <c r="S24" s="6"/>
      <c r="T24" s="6"/>
      <c r="U24" s="5"/>
      <c r="V24" s="6"/>
      <c r="W24" s="6"/>
      <c r="X24" s="6"/>
      <c r="Y24" s="22"/>
      <c r="Z24" s="22"/>
      <c r="AA24" s="6"/>
      <c r="AB24" s="6"/>
      <c r="AC24" s="6"/>
      <c r="AD24" s="6"/>
      <c r="AE24" s="22"/>
      <c r="AF24" s="6"/>
      <c r="AG24" s="6"/>
      <c r="AH24" s="6"/>
      <c r="AI24" s="22"/>
      <c r="AJ24" s="22"/>
      <c r="AK24" s="22">
        <f t="shared" si="15"/>
        <v>0</v>
      </c>
      <c r="AL24" s="21"/>
      <c r="AM24" s="2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</row>
    <row r="25" spans="1:97" ht="27.6">
      <c r="A25" s="19" t="s">
        <v>115</v>
      </c>
      <c r="B25" s="18" t="s">
        <v>116</v>
      </c>
      <c r="C25" s="23">
        <f t="shared" si="17"/>
        <v>0</v>
      </c>
      <c r="D25" s="6"/>
      <c r="E25" s="6"/>
      <c r="F25" s="6"/>
      <c r="G25" s="22">
        <f t="shared" si="16"/>
        <v>0</v>
      </c>
      <c r="H25" s="6"/>
      <c r="I25" s="6"/>
      <c r="J25" s="6"/>
      <c r="K25" s="22">
        <f t="shared" si="22"/>
        <v>0</v>
      </c>
      <c r="L25" s="6"/>
      <c r="M25" s="6"/>
      <c r="N25" s="6"/>
      <c r="O25" s="6"/>
      <c r="P25" s="6"/>
      <c r="Q25" s="22">
        <f t="shared" si="29"/>
        <v>53214324.213480011</v>
      </c>
      <c r="R25" s="6">
        <f>'РБ здрав'!H24+'067'!C4+'067'!C5+'МБ здрав+образ'!G71+'МБ здрав+образ'!G60</f>
        <v>53214324.213480011</v>
      </c>
      <c r="S25" s="6"/>
      <c r="T25" s="6"/>
      <c r="U25" s="5"/>
      <c r="V25" s="6"/>
      <c r="W25" s="6"/>
      <c r="X25" s="6"/>
      <c r="Y25" s="22"/>
      <c r="Z25" s="22"/>
      <c r="AA25" s="6"/>
      <c r="AB25" s="6"/>
      <c r="AC25" s="6"/>
      <c r="AD25" s="6"/>
      <c r="AE25" s="22"/>
      <c r="AF25" s="6"/>
      <c r="AG25" s="6"/>
      <c r="AH25" s="6"/>
      <c r="AI25" s="22"/>
      <c r="AJ25" s="22"/>
      <c r="AK25" s="22">
        <f t="shared" si="15"/>
        <v>53214324.213480011</v>
      </c>
      <c r="AL25" s="21"/>
      <c r="AM25" s="2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</row>
    <row r="26" spans="1:97" ht="27.6">
      <c r="A26" s="24" t="s">
        <v>117</v>
      </c>
      <c r="B26" s="24" t="s">
        <v>118</v>
      </c>
      <c r="C26" s="23">
        <f t="shared" si="17"/>
        <v>252002.4</v>
      </c>
      <c r="D26" s="22">
        <f>D27+D31</f>
        <v>252002.4</v>
      </c>
      <c r="E26" s="22">
        <f t="shared" ref="E26:F26" si="30">E27+E31</f>
        <v>0</v>
      </c>
      <c r="F26" s="22">
        <f t="shared" si="30"/>
        <v>0</v>
      </c>
      <c r="G26" s="22">
        <f t="shared" si="16"/>
        <v>0</v>
      </c>
      <c r="H26" s="22"/>
      <c r="I26" s="22"/>
      <c r="J26" s="22"/>
      <c r="K26" s="22">
        <f t="shared" si="22"/>
        <v>0</v>
      </c>
      <c r="L26" s="22"/>
      <c r="M26" s="22"/>
      <c r="N26" s="22"/>
      <c r="O26" s="22"/>
      <c r="P26" s="22"/>
      <c r="Q26" s="22">
        <f t="shared" si="29"/>
        <v>0</v>
      </c>
      <c r="R26" s="22"/>
      <c r="S26" s="22"/>
      <c r="T26" s="22"/>
      <c r="U26" s="22">
        <f>V26+W26+X26</f>
        <v>507096154.98435998</v>
      </c>
      <c r="V26" s="22">
        <f>V27+V31</f>
        <v>507096154.98435998</v>
      </c>
      <c r="W26" s="22">
        <f t="shared" ref="W26:X26" si="31">W27+W31</f>
        <v>0</v>
      </c>
      <c r="X26" s="22">
        <f t="shared" si="31"/>
        <v>0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>
        <f t="shared" si="15"/>
        <v>507348157.38435996</v>
      </c>
      <c r="AL26" s="21"/>
      <c r="AM26" s="2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</row>
    <row r="27" spans="1:97" ht="55.2">
      <c r="A27" s="19" t="s">
        <v>119</v>
      </c>
      <c r="B27" s="18" t="s">
        <v>120</v>
      </c>
      <c r="C27" s="23">
        <f t="shared" si="17"/>
        <v>0</v>
      </c>
      <c r="D27" s="6"/>
      <c r="E27" s="6"/>
      <c r="F27" s="6"/>
      <c r="G27" s="22">
        <f t="shared" si="16"/>
        <v>0</v>
      </c>
      <c r="H27" s="6"/>
      <c r="I27" s="6"/>
      <c r="J27" s="6"/>
      <c r="K27" s="22">
        <f t="shared" si="22"/>
        <v>0</v>
      </c>
      <c r="L27" s="6"/>
      <c r="M27" s="6"/>
      <c r="N27" s="6"/>
      <c r="O27" s="6"/>
      <c r="P27" s="6"/>
      <c r="Q27" s="22">
        <f t="shared" si="29"/>
        <v>0</v>
      </c>
      <c r="R27" s="6"/>
      <c r="S27" s="6"/>
      <c r="T27" s="6"/>
      <c r="U27" s="22">
        <f t="shared" ref="U27:U31" si="32">V27+W27+X27</f>
        <v>507096154.98435998</v>
      </c>
      <c r="V27" s="6">
        <f>'067'!C24+'МБ здрав+образ'!G34+'ЛС розница'!R26+'ЛС розница'!R27</f>
        <v>507096154.98435998</v>
      </c>
      <c r="W27" s="6"/>
      <c r="X27" s="6"/>
      <c r="Y27" s="22"/>
      <c r="Z27" s="22"/>
      <c r="AA27" s="6"/>
      <c r="AB27" s="6"/>
      <c r="AC27" s="6"/>
      <c r="AD27" s="6"/>
      <c r="AE27" s="22"/>
      <c r="AF27" s="6"/>
      <c r="AG27" s="6"/>
      <c r="AH27" s="6"/>
      <c r="AI27" s="22"/>
      <c r="AJ27" s="22"/>
      <c r="AK27" s="22">
        <f t="shared" si="15"/>
        <v>507096154.98435998</v>
      </c>
      <c r="AL27" s="21"/>
      <c r="AM27" s="2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</row>
    <row r="28" spans="1:97" ht="41.4">
      <c r="A28" s="30" t="s">
        <v>121</v>
      </c>
      <c r="B28" s="33" t="s">
        <v>122</v>
      </c>
      <c r="C28" s="23">
        <f t="shared" si="17"/>
        <v>0</v>
      </c>
      <c r="D28" s="35"/>
      <c r="E28" s="35"/>
      <c r="F28" s="35"/>
      <c r="G28" s="22">
        <f t="shared" si="16"/>
        <v>0</v>
      </c>
      <c r="H28" s="35"/>
      <c r="I28" s="35"/>
      <c r="J28" s="35"/>
      <c r="K28" s="22">
        <f t="shared" si="22"/>
        <v>0</v>
      </c>
      <c r="L28" s="35"/>
      <c r="M28" s="35"/>
      <c r="N28" s="35"/>
      <c r="O28" s="35"/>
      <c r="P28" s="35"/>
      <c r="Q28" s="22">
        <f t="shared" si="29"/>
        <v>0</v>
      </c>
      <c r="R28" s="35"/>
      <c r="S28" s="35"/>
      <c r="T28" s="35"/>
      <c r="U28" s="22">
        <f t="shared" si="32"/>
        <v>0</v>
      </c>
      <c r="V28" s="35"/>
      <c r="W28" s="35"/>
      <c r="X28" s="35"/>
      <c r="Y28" s="22"/>
      <c r="Z28" s="22"/>
      <c r="AA28" s="35"/>
      <c r="AB28" s="35"/>
      <c r="AC28" s="35"/>
      <c r="AD28" s="35"/>
      <c r="AE28" s="22"/>
      <c r="AF28" s="35"/>
      <c r="AG28" s="35"/>
      <c r="AH28" s="35"/>
      <c r="AI28" s="22"/>
      <c r="AJ28" s="22"/>
      <c r="AK28" s="22">
        <f t="shared" si="15"/>
        <v>0</v>
      </c>
      <c r="AL28" s="21"/>
      <c r="AM28" s="2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</row>
    <row r="29" spans="1:97" ht="41.4">
      <c r="A29" s="30" t="s">
        <v>123</v>
      </c>
      <c r="B29" s="33" t="s">
        <v>124</v>
      </c>
      <c r="C29" s="23">
        <f t="shared" si="17"/>
        <v>0</v>
      </c>
      <c r="D29" s="35"/>
      <c r="E29" s="35"/>
      <c r="F29" s="35"/>
      <c r="G29" s="22">
        <f t="shared" si="16"/>
        <v>0</v>
      </c>
      <c r="H29" s="35"/>
      <c r="I29" s="35"/>
      <c r="J29" s="35"/>
      <c r="K29" s="22">
        <f t="shared" si="22"/>
        <v>0</v>
      </c>
      <c r="L29" s="35"/>
      <c r="M29" s="35"/>
      <c r="N29" s="35"/>
      <c r="O29" s="35"/>
      <c r="P29" s="35"/>
      <c r="Q29" s="22">
        <f t="shared" si="29"/>
        <v>0</v>
      </c>
      <c r="R29" s="35"/>
      <c r="S29" s="35"/>
      <c r="T29" s="35"/>
      <c r="U29" s="22">
        <f t="shared" si="32"/>
        <v>0</v>
      </c>
      <c r="V29" s="35"/>
      <c r="W29" s="35"/>
      <c r="X29" s="35"/>
      <c r="Y29" s="22"/>
      <c r="Z29" s="22"/>
      <c r="AA29" s="35"/>
      <c r="AB29" s="35"/>
      <c r="AC29" s="35"/>
      <c r="AD29" s="35"/>
      <c r="AE29" s="22"/>
      <c r="AF29" s="35"/>
      <c r="AG29" s="35"/>
      <c r="AH29" s="35"/>
      <c r="AI29" s="22"/>
      <c r="AJ29" s="22"/>
      <c r="AK29" s="22">
        <f t="shared" si="15"/>
        <v>0</v>
      </c>
      <c r="AL29" s="21"/>
      <c r="AM29" s="2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</row>
    <row r="30" spans="1:97" ht="41.4">
      <c r="A30" s="30" t="s">
        <v>125</v>
      </c>
      <c r="B30" s="33" t="s">
        <v>126</v>
      </c>
      <c r="C30" s="23">
        <f t="shared" si="17"/>
        <v>0</v>
      </c>
      <c r="D30" s="35"/>
      <c r="E30" s="35"/>
      <c r="F30" s="35"/>
      <c r="G30" s="22">
        <f t="shared" si="16"/>
        <v>0</v>
      </c>
      <c r="H30" s="35"/>
      <c r="I30" s="35"/>
      <c r="J30" s="35"/>
      <c r="K30" s="22">
        <f t="shared" si="22"/>
        <v>0</v>
      </c>
      <c r="L30" s="35"/>
      <c r="M30" s="35"/>
      <c r="N30" s="35"/>
      <c r="O30" s="35"/>
      <c r="P30" s="35"/>
      <c r="Q30" s="22">
        <f t="shared" si="29"/>
        <v>0</v>
      </c>
      <c r="R30" s="35"/>
      <c r="S30" s="35"/>
      <c r="T30" s="35"/>
      <c r="U30" s="22">
        <f t="shared" si="32"/>
        <v>0</v>
      </c>
      <c r="V30" s="35"/>
      <c r="W30" s="35"/>
      <c r="X30" s="35"/>
      <c r="Y30" s="22"/>
      <c r="Z30" s="22"/>
      <c r="AA30" s="35"/>
      <c r="AB30" s="35"/>
      <c r="AC30" s="35"/>
      <c r="AD30" s="35"/>
      <c r="AE30" s="22"/>
      <c r="AF30" s="35"/>
      <c r="AG30" s="35"/>
      <c r="AH30" s="35"/>
      <c r="AI30" s="22"/>
      <c r="AJ30" s="22"/>
      <c r="AK30" s="22">
        <f t="shared" si="15"/>
        <v>0</v>
      </c>
      <c r="AL30" s="21"/>
      <c r="AM30" s="2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</row>
    <row r="31" spans="1:97" ht="69">
      <c r="A31" s="19" t="s">
        <v>127</v>
      </c>
      <c r="B31" s="18" t="s">
        <v>128</v>
      </c>
      <c r="C31" s="23">
        <f t="shared" si="17"/>
        <v>252002.4</v>
      </c>
      <c r="D31" s="6">
        <f>'039'!E23</f>
        <v>252002.4</v>
      </c>
      <c r="E31" s="6"/>
      <c r="F31" s="6"/>
      <c r="G31" s="22">
        <f t="shared" si="16"/>
        <v>0</v>
      </c>
      <c r="H31" s="6"/>
      <c r="I31" s="6"/>
      <c r="J31" s="6"/>
      <c r="K31" s="22">
        <f t="shared" si="22"/>
        <v>0</v>
      </c>
      <c r="L31" s="6"/>
      <c r="M31" s="6"/>
      <c r="N31" s="6"/>
      <c r="O31" s="6"/>
      <c r="P31" s="6"/>
      <c r="Q31" s="22">
        <f t="shared" si="29"/>
        <v>0</v>
      </c>
      <c r="R31" s="6"/>
      <c r="S31" s="6"/>
      <c r="T31" s="6"/>
      <c r="U31" s="22">
        <f t="shared" si="32"/>
        <v>0</v>
      </c>
      <c r="V31" s="6"/>
      <c r="W31" s="6"/>
      <c r="X31" s="6"/>
      <c r="Y31" s="22"/>
      <c r="Z31" s="22"/>
      <c r="AA31" s="6"/>
      <c r="AB31" s="6"/>
      <c r="AC31" s="6"/>
      <c r="AD31" s="6"/>
      <c r="AE31" s="22"/>
      <c r="AF31" s="6"/>
      <c r="AG31" s="6"/>
      <c r="AH31" s="6"/>
      <c r="AI31" s="22"/>
      <c r="AJ31" s="22"/>
      <c r="AK31" s="22">
        <f t="shared" si="15"/>
        <v>252002.4</v>
      </c>
      <c r="AL31" s="21"/>
      <c r="AM31" s="2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</row>
    <row r="32" spans="1:97" ht="27.6">
      <c r="A32" s="24" t="s">
        <v>129</v>
      </c>
      <c r="B32" s="24" t="s">
        <v>130</v>
      </c>
      <c r="C32" s="23">
        <f t="shared" si="17"/>
        <v>0</v>
      </c>
      <c r="D32" s="22">
        <f>D33+D34+D35+D36+D37+D38</f>
        <v>0</v>
      </c>
      <c r="E32" s="22">
        <f t="shared" ref="E32:F32" si="33">E33+E34+E35+E36+E37+E38</f>
        <v>0</v>
      </c>
      <c r="F32" s="22">
        <f t="shared" si="33"/>
        <v>0</v>
      </c>
      <c r="G32" s="22">
        <f t="shared" si="16"/>
        <v>0</v>
      </c>
      <c r="H32" s="22"/>
      <c r="I32" s="22"/>
      <c r="J32" s="22"/>
      <c r="K32" s="22">
        <f t="shared" si="22"/>
        <v>0</v>
      </c>
      <c r="L32" s="22">
        <f>L33+L34+L35+L36+L37+L38</f>
        <v>0</v>
      </c>
      <c r="M32" s="22">
        <f t="shared" ref="M32:P32" si="34">M33+M34+M35+M36+M37+M38</f>
        <v>0</v>
      </c>
      <c r="N32" s="22">
        <f t="shared" si="34"/>
        <v>0</v>
      </c>
      <c r="O32" s="22">
        <f t="shared" si="34"/>
        <v>0</v>
      </c>
      <c r="P32" s="22">
        <f t="shared" si="34"/>
        <v>0</v>
      </c>
      <c r="Q32" s="22">
        <f t="shared" si="29"/>
        <v>0</v>
      </c>
      <c r="R32" s="22">
        <f>R33+R34+R35+R36+R37+R38</f>
        <v>0</v>
      </c>
      <c r="S32" s="22"/>
      <c r="T32" s="22"/>
      <c r="U32" s="22"/>
      <c r="V32" s="22"/>
      <c r="W32" s="22"/>
      <c r="X32" s="22"/>
      <c r="Y32" s="22">
        <f>Y33+Y34+Y35+Y36+Y37+Y38</f>
        <v>68186803.908458516</v>
      </c>
      <c r="Z32" s="22"/>
      <c r="AA32" s="22"/>
      <c r="AB32" s="22"/>
      <c r="AC32" s="22"/>
      <c r="AD32" s="22"/>
      <c r="AE32" s="22">
        <f>AF32+AG32+AH32</f>
        <v>0</v>
      </c>
      <c r="AF32" s="22"/>
      <c r="AG32" s="22">
        <f>AG33+AG34+AG35+AG36+AG37+AG38</f>
        <v>0</v>
      </c>
      <c r="AH32" s="22"/>
      <c r="AI32" s="22"/>
      <c r="AJ32" s="22"/>
      <c r="AK32" s="22">
        <f t="shared" si="15"/>
        <v>68186803.908458516</v>
      </c>
      <c r="AL32" s="21"/>
      <c r="AM32" s="2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</row>
    <row r="33" spans="1:97" ht="55.2">
      <c r="A33" s="19" t="s">
        <v>131</v>
      </c>
      <c r="B33" s="18" t="s">
        <v>132</v>
      </c>
      <c r="C33" s="23">
        <f t="shared" si="17"/>
        <v>0</v>
      </c>
      <c r="D33" s="6"/>
      <c r="E33" s="6"/>
      <c r="F33" s="6"/>
      <c r="G33" s="22">
        <f t="shared" si="16"/>
        <v>0</v>
      </c>
      <c r="H33" s="6"/>
      <c r="I33" s="6"/>
      <c r="J33" s="6"/>
      <c r="K33" s="22">
        <f t="shared" si="22"/>
        <v>0</v>
      </c>
      <c r="L33" s="6"/>
      <c r="M33" s="6"/>
      <c r="N33" s="6"/>
      <c r="O33" s="6"/>
      <c r="P33" s="6"/>
      <c r="Q33" s="22">
        <f t="shared" si="29"/>
        <v>0</v>
      </c>
      <c r="R33" s="6"/>
      <c r="S33" s="6"/>
      <c r="T33" s="6"/>
      <c r="U33" s="5"/>
      <c r="V33" s="6"/>
      <c r="W33" s="6"/>
      <c r="X33" s="6"/>
      <c r="Y33" s="22">
        <f>'РБ здрав'!H33+'РБ здрав'!H34+'067'!C17+'МБ здрав+образ'!G31+'МБ здрав+образ'!G68</f>
        <v>14391946.774519999</v>
      </c>
      <c r="Z33" s="22"/>
      <c r="AA33" s="6"/>
      <c r="AB33" s="6"/>
      <c r="AC33" s="6"/>
      <c r="AD33" s="6"/>
      <c r="AE33" s="22">
        <f t="shared" ref="AE33:AE37" si="35">AF33+AG33+AH33</f>
        <v>0</v>
      </c>
      <c r="AF33" s="6"/>
      <c r="AG33" s="6"/>
      <c r="AH33" s="6"/>
      <c r="AI33" s="22"/>
      <c r="AJ33" s="22"/>
      <c r="AK33" s="22">
        <f t="shared" si="15"/>
        <v>14391946.774519999</v>
      </c>
      <c r="AL33" s="21"/>
      <c r="AM33" s="2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</row>
    <row r="34" spans="1:97" ht="27.6">
      <c r="A34" s="19" t="s">
        <v>133</v>
      </c>
      <c r="B34" s="18" t="s">
        <v>134</v>
      </c>
      <c r="C34" s="23">
        <f t="shared" si="17"/>
        <v>0</v>
      </c>
      <c r="D34" s="6"/>
      <c r="E34" s="6"/>
      <c r="F34" s="6"/>
      <c r="G34" s="22">
        <f t="shared" si="16"/>
        <v>0</v>
      </c>
      <c r="H34" s="6"/>
      <c r="I34" s="6"/>
      <c r="J34" s="6"/>
      <c r="K34" s="22">
        <f t="shared" si="22"/>
        <v>0</v>
      </c>
      <c r="L34" s="6"/>
      <c r="M34" s="6"/>
      <c r="N34" s="6"/>
      <c r="O34" s="6"/>
      <c r="P34" s="6"/>
      <c r="Q34" s="22">
        <f t="shared" si="29"/>
        <v>0</v>
      </c>
      <c r="R34" s="6"/>
      <c r="S34" s="6"/>
      <c r="T34" s="6"/>
      <c r="U34" s="5"/>
      <c r="V34" s="6"/>
      <c r="W34" s="6"/>
      <c r="X34" s="6"/>
      <c r="Y34" s="22">
        <f>'МБ здрав+образ'!G48</f>
        <v>31051985.159769997</v>
      </c>
      <c r="Z34" s="22"/>
      <c r="AA34" s="6"/>
      <c r="AB34" s="6"/>
      <c r="AC34" s="6"/>
      <c r="AD34" s="6"/>
      <c r="AE34" s="22">
        <f t="shared" si="35"/>
        <v>0</v>
      </c>
      <c r="AF34" s="6"/>
      <c r="AG34" s="6"/>
      <c r="AH34" s="6"/>
      <c r="AI34" s="22"/>
      <c r="AJ34" s="22"/>
      <c r="AK34" s="22">
        <f t="shared" si="15"/>
        <v>31051985.159769997</v>
      </c>
      <c r="AL34" s="21"/>
      <c r="AM34" s="2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</row>
    <row r="35" spans="1:97" ht="55.2">
      <c r="A35" s="29" t="s">
        <v>135</v>
      </c>
      <c r="B35" s="61" t="s">
        <v>222</v>
      </c>
      <c r="C35" s="23">
        <f t="shared" si="17"/>
        <v>0</v>
      </c>
      <c r="D35" s="6"/>
      <c r="E35" s="6"/>
      <c r="F35" s="6"/>
      <c r="G35" s="22">
        <f t="shared" si="16"/>
        <v>0</v>
      </c>
      <c r="H35" s="6"/>
      <c r="I35" s="6"/>
      <c r="J35" s="6"/>
      <c r="K35" s="22">
        <f t="shared" si="22"/>
        <v>0</v>
      </c>
      <c r="L35" s="6"/>
      <c r="M35" s="6"/>
      <c r="N35" s="6"/>
      <c r="O35" s="6"/>
      <c r="P35" s="6"/>
      <c r="Q35" s="22">
        <f t="shared" si="29"/>
        <v>0</v>
      </c>
      <c r="R35" s="6"/>
      <c r="S35" s="6"/>
      <c r="T35" s="6"/>
      <c r="U35" s="5"/>
      <c r="V35" s="6"/>
      <c r="W35" s="6"/>
      <c r="X35" s="6"/>
      <c r="Y35" s="22">
        <f>'067'!C7</f>
        <v>3761630.0668685301</v>
      </c>
      <c r="Z35" s="22"/>
      <c r="AA35" s="6"/>
      <c r="AB35" s="6"/>
      <c r="AC35" s="6"/>
      <c r="AD35" s="6"/>
      <c r="AE35" s="22">
        <f t="shared" si="35"/>
        <v>0</v>
      </c>
      <c r="AF35" s="6"/>
      <c r="AG35" s="6"/>
      <c r="AH35" s="6"/>
      <c r="AI35" s="22"/>
      <c r="AJ35" s="22"/>
      <c r="AK35" s="22">
        <f t="shared" si="15"/>
        <v>3761630.0668685301</v>
      </c>
      <c r="AL35" s="21"/>
      <c r="AM35" s="2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</row>
    <row r="36" spans="1:97" ht="41.4">
      <c r="A36" s="31" t="s">
        <v>137</v>
      </c>
      <c r="B36" s="3" t="s">
        <v>138</v>
      </c>
      <c r="C36" s="23">
        <f t="shared" si="17"/>
        <v>0</v>
      </c>
      <c r="D36" s="6"/>
      <c r="E36" s="6"/>
      <c r="F36" s="6"/>
      <c r="G36" s="22">
        <f t="shared" si="16"/>
        <v>0</v>
      </c>
      <c r="H36" s="6"/>
      <c r="I36" s="6"/>
      <c r="J36" s="6"/>
      <c r="K36" s="22">
        <f t="shared" si="22"/>
        <v>0</v>
      </c>
      <c r="L36" s="6"/>
      <c r="M36" s="6"/>
      <c r="N36" s="6"/>
      <c r="O36" s="6"/>
      <c r="P36" s="6"/>
      <c r="Q36" s="22">
        <f t="shared" si="29"/>
        <v>0</v>
      </c>
      <c r="R36" s="6"/>
      <c r="S36" s="6"/>
      <c r="T36" s="6"/>
      <c r="U36" s="5"/>
      <c r="V36" s="6"/>
      <c r="W36" s="6"/>
      <c r="X36" s="6"/>
      <c r="Y36" s="22">
        <f>'МБ здрав+образ'!G28</f>
        <v>3732418.3166999999</v>
      </c>
      <c r="Z36" s="22"/>
      <c r="AA36" s="6"/>
      <c r="AB36" s="6"/>
      <c r="AC36" s="6"/>
      <c r="AD36" s="6"/>
      <c r="AE36" s="22">
        <f t="shared" si="35"/>
        <v>0</v>
      </c>
      <c r="AF36" s="6"/>
      <c r="AG36" s="6"/>
      <c r="AH36" s="6"/>
      <c r="AI36" s="22"/>
      <c r="AJ36" s="22"/>
      <c r="AK36" s="22">
        <f t="shared" si="15"/>
        <v>3732418.3166999999</v>
      </c>
      <c r="AL36" s="21"/>
      <c r="AM36" s="2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</row>
    <row r="37" spans="1:97" ht="96.6">
      <c r="A37" s="19" t="s">
        <v>139</v>
      </c>
      <c r="B37" s="18" t="s">
        <v>223</v>
      </c>
      <c r="C37" s="23">
        <f t="shared" si="17"/>
        <v>0</v>
      </c>
      <c r="D37" s="6"/>
      <c r="E37" s="6"/>
      <c r="F37" s="6"/>
      <c r="G37" s="22">
        <f t="shared" si="16"/>
        <v>0</v>
      </c>
      <c r="H37" s="6"/>
      <c r="I37" s="6"/>
      <c r="J37" s="6"/>
      <c r="K37" s="22">
        <f t="shared" si="22"/>
        <v>0</v>
      </c>
      <c r="L37" s="6"/>
      <c r="M37" s="6"/>
      <c r="N37" s="6"/>
      <c r="O37" s="6"/>
      <c r="P37" s="6"/>
      <c r="Q37" s="22">
        <f t="shared" si="29"/>
        <v>0</v>
      </c>
      <c r="R37" s="6"/>
      <c r="S37" s="6"/>
      <c r="T37" s="6"/>
      <c r="U37" s="5"/>
      <c r="V37" s="6"/>
      <c r="W37" s="6"/>
      <c r="X37" s="6"/>
      <c r="Y37" s="22">
        <f>'РБ здрав'!H29</f>
        <v>15248823.590600001</v>
      </c>
      <c r="Z37" s="22"/>
      <c r="AA37" s="6"/>
      <c r="AB37" s="6"/>
      <c r="AC37" s="6"/>
      <c r="AD37" s="6"/>
      <c r="AE37" s="22">
        <f t="shared" si="35"/>
        <v>0</v>
      </c>
      <c r="AF37" s="6"/>
      <c r="AG37" s="6"/>
      <c r="AH37" s="6"/>
      <c r="AI37" s="22"/>
      <c r="AJ37" s="22"/>
      <c r="AK37" s="22">
        <f t="shared" si="15"/>
        <v>15248823.590600001</v>
      </c>
      <c r="AL37" s="21"/>
      <c r="AM37" s="2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</row>
    <row r="38" spans="1:97" ht="69">
      <c r="A38" s="4" t="s">
        <v>141</v>
      </c>
      <c r="B38" s="3" t="s">
        <v>142</v>
      </c>
      <c r="C38" s="23">
        <f t="shared" si="17"/>
        <v>0</v>
      </c>
      <c r="D38" s="6"/>
      <c r="E38" s="6"/>
      <c r="F38" s="6"/>
      <c r="G38" s="22">
        <f t="shared" si="16"/>
        <v>0</v>
      </c>
      <c r="H38" s="6"/>
      <c r="I38" s="6"/>
      <c r="J38" s="6"/>
      <c r="K38" s="22">
        <f t="shared" si="22"/>
        <v>0</v>
      </c>
      <c r="L38" s="6"/>
      <c r="M38" s="6"/>
      <c r="N38" s="6"/>
      <c r="O38" s="6"/>
      <c r="P38" s="6"/>
      <c r="Q38" s="22">
        <f t="shared" si="29"/>
        <v>0</v>
      </c>
      <c r="R38" s="6"/>
      <c r="S38" s="6"/>
      <c r="T38" s="6"/>
      <c r="U38" s="5"/>
      <c r="V38" s="6"/>
      <c r="W38" s="6"/>
      <c r="X38" s="6"/>
      <c r="Y38" s="22"/>
      <c r="Z38" s="22"/>
      <c r="AA38" s="6"/>
      <c r="AB38" s="6"/>
      <c r="AC38" s="6"/>
      <c r="AD38" s="6"/>
      <c r="AE38" s="22"/>
      <c r="AF38" s="6"/>
      <c r="AG38" s="6"/>
      <c r="AH38" s="6"/>
      <c r="AI38" s="22"/>
      <c r="AJ38" s="22"/>
      <c r="AK38" s="22">
        <f t="shared" si="15"/>
        <v>0</v>
      </c>
      <c r="AL38" s="21"/>
      <c r="AM38" s="2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</row>
    <row r="39" spans="1:97" ht="69">
      <c r="A39" s="24" t="s">
        <v>143</v>
      </c>
      <c r="B39" s="24" t="s">
        <v>144</v>
      </c>
      <c r="C39" s="23">
        <f t="shared" si="17"/>
        <v>0</v>
      </c>
      <c r="D39" s="22"/>
      <c r="E39" s="22"/>
      <c r="F39" s="22"/>
      <c r="G39" s="22">
        <f t="shared" si="16"/>
        <v>0</v>
      </c>
      <c r="H39" s="22"/>
      <c r="I39" s="22"/>
      <c r="J39" s="22"/>
      <c r="K39" s="22">
        <f t="shared" si="22"/>
        <v>0</v>
      </c>
      <c r="L39" s="22"/>
      <c r="M39" s="22"/>
      <c r="N39" s="22"/>
      <c r="O39" s="22"/>
      <c r="P39" s="22"/>
      <c r="Q39" s="22">
        <f t="shared" si="29"/>
        <v>0</v>
      </c>
      <c r="R39" s="22"/>
      <c r="S39" s="22"/>
      <c r="T39" s="22"/>
      <c r="U39" s="22"/>
      <c r="V39" s="22"/>
      <c r="W39" s="22"/>
      <c r="X39" s="22"/>
      <c r="Y39" s="22"/>
      <c r="Z39" s="22">
        <f>AA39+AB39+AC39+AD39</f>
        <v>34664902.330020003</v>
      </c>
      <c r="AA39" s="22">
        <f t="shared" ref="AA39:AB39" si="36">AA40+AA41</f>
        <v>21476393.114020001</v>
      </c>
      <c r="AB39" s="22">
        <f t="shared" si="36"/>
        <v>6195569.2160000009</v>
      </c>
      <c r="AC39" s="22">
        <f>AC40+AC41</f>
        <v>6992940</v>
      </c>
      <c r="AD39" s="22"/>
      <c r="AE39" s="22"/>
      <c r="AF39" s="22"/>
      <c r="AG39" s="22"/>
      <c r="AH39" s="22"/>
      <c r="AI39" s="22"/>
      <c r="AJ39" s="22"/>
      <c r="AK39" s="22">
        <f t="shared" si="15"/>
        <v>34664902.330020003</v>
      </c>
      <c r="AL39" s="21"/>
      <c r="AM39" s="2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</row>
    <row r="40" spans="1:97" ht="69">
      <c r="A40" s="19" t="s">
        <v>145</v>
      </c>
      <c r="B40" s="18" t="s">
        <v>144</v>
      </c>
      <c r="C40" s="23">
        <f t="shared" si="17"/>
        <v>0</v>
      </c>
      <c r="D40" s="6"/>
      <c r="E40" s="6"/>
      <c r="F40" s="6"/>
      <c r="G40" s="22">
        <f t="shared" si="16"/>
        <v>0</v>
      </c>
      <c r="H40" s="6"/>
      <c r="I40" s="6"/>
      <c r="J40" s="6"/>
      <c r="K40" s="22">
        <f t="shared" si="22"/>
        <v>0</v>
      </c>
      <c r="L40" s="6"/>
      <c r="M40" s="6"/>
      <c r="N40" s="6"/>
      <c r="O40" s="6"/>
      <c r="P40" s="6"/>
      <c r="Q40" s="22">
        <f t="shared" si="29"/>
        <v>0</v>
      </c>
      <c r="R40" s="6"/>
      <c r="S40" s="6"/>
      <c r="T40" s="6"/>
      <c r="U40" s="5"/>
      <c r="V40" s="6"/>
      <c r="W40" s="6"/>
      <c r="X40" s="6"/>
      <c r="Y40" s="22"/>
      <c r="Z40" s="22">
        <f t="shared" ref="Z40:Z42" si="37">AA40+AB40+AC40+AD40</f>
        <v>21476393.114020001</v>
      </c>
      <c r="AA40" s="17">
        <f>'РБ здрав'!H39+'РБ здрав'!H40+'РБ здрав'!H41+'РБ здрав'!H42+'РБ здрав'!H44+'РБ здрав'!H46+'МБ здрав+образ'!G74+'МБ здрав+образ'!G61</f>
        <v>21476393.114020001</v>
      </c>
      <c r="AB40" s="6"/>
      <c r="AC40" s="6"/>
      <c r="AD40" s="6"/>
      <c r="AE40" s="22"/>
      <c r="AF40" s="6"/>
      <c r="AG40" s="6"/>
      <c r="AH40" s="6"/>
      <c r="AI40" s="22"/>
      <c r="AJ40" s="22"/>
      <c r="AK40" s="22">
        <f t="shared" si="15"/>
        <v>21476393.114020001</v>
      </c>
      <c r="AL40" s="21"/>
      <c r="AM40" s="2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</row>
    <row r="41" spans="1:97" ht="41.4">
      <c r="A41" s="19" t="s">
        <v>146</v>
      </c>
      <c r="B41" s="18" t="s">
        <v>147</v>
      </c>
      <c r="C41" s="23">
        <f t="shared" si="17"/>
        <v>0</v>
      </c>
      <c r="D41" s="6"/>
      <c r="E41" s="6"/>
      <c r="F41" s="6"/>
      <c r="G41" s="22">
        <f t="shared" si="16"/>
        <v>0</v>
      </c>
      <c r="H41" s="6"/>
      <c r="I41" s="6"/>
      <c r="J41" s="6"/>
      <c r="K41" s="22">
        <f t="shared" si="22"/>
        <v>0</v>
      </c>
      <c r="L41" s="6"/>
      <c r="M41" s="6"/>
      <c r="N41" s="6"/>
      <c r="O41" s="6"/>
      <c r="P41" s="6"/>
      <c r="Q41" s="22">
        <f t="shared" si="29"/>
        <v>0</v>
      </c>
      <c r="R41" s="6"/>
      <c r="S41" s="6"/>
      <c r="T41" s="6"/>
      <c r="U41" s="5"/>
      <c r="V41" s="6"/>
      <c r="W41" s="6"/>
      <c r="X41" s="6"/>
      <c r="Y41" s="22"/>
      <c r="Z41" s="22">
        <f t="shared" si="37"/>
        <v>13188509.216000002</v>
      </c>
      <c r="AA41" s="6"/>
      <c r="AB41" s="6">
        <f>'РБ здрав'!H18+'РБ здрав'!H21+'РБ здрав'!H27+'РБ здрав'!H49+'РБ здрав'!H50</f>
        <v>6195569.2160000009</v>
      </c>
      <c r="AC41" s="6">
        <f>премии!Q36-выплаты!M32</f>
        <v>6992940</v>
      </c>
      <c r="AD41" s="6"/>
      <c r="AE41" s="22"/>
      <c r="AF41" s="6"/>
      <c r="AG41" s="6"/>
      <c r="AH41" s="6"/>
      <c r="AI41" s="22"/>
      <c r="AJ41" s="22"/>
      <c r="AK41" s="22">
        <f t="shared" si="15"/>
        <v>13188509.216000002</v>
      </c>
      <c r="AL41" s="21"/>
      <c r="AM41" s="2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</row>
    <row r="42" spans="1:97" ht="27.6">
      <c r="A42" s="62" t="s">
        <v>148</v>
      </c>
      <c r="B42" s="28" t="s">
        <v>149</v>
      </c>
      <c r="C42" s="23">
        <f t="shared" si="17"/>
        <v>0</v>
      </c>
      <c r="D42" s="22"/>
      <c r="E42" s="22"/>
      <c r="F42" s="22"/>
      <c r="G42" s="22">
        <f t="shared" si="16"/>
        <v>0</v>
      </c>
      <c r="H42" s="22"/>
      <c r="I42" s="22"/>
      <c r="J42" s="22"/>
      <c r="K42" s="22">
        <f t="shared" si="22"/>
        <v>0</v>
      </c>
      <c r="L42" s="22"/>
      <c r="M42" s="22"/>
      <c r="N42" s="22"/>
      <c r="O42" s="22"/>
      <c r="P42" s="22"/>
      <c r="Q42" s="22">
        <f t="shared" si="29"/>
        <v>0</v>
      </c>
      <c r="R42" s="22"/>
      <c r="S42" s="22"/>
      <c r="T42" s="22"/>
      <c r="U42" s="22"/>
      <c r="V42" s="22"/>
      <c r="W42" s="22"/>
      <c r="X42" s="22"/>
      <c r="Y42" s="22"/>
      <c r="Z42" s="22">
        <f t="shared" si="37"/>
        <v>0</v>
      </c>
      <c r="AA42" s="22"/>
      <c r="AB42" s="22"/>
      <c r="AC42" s="22"/>
      <c r="AD42" s="22"/>
      <c r="AE42" s="22"/>
      <c r="AF42" s="22"/>
      <c r="AG42" s="22"/>
      <c r="AH42" s="22"/>
      <c r="AI42" s="22"/>
      <c r="AJ42" s="22">
        <f>'РБ здрав'!H54+'РБ здрав'!H53+'РБ здрав'!H52+'РБ здрав'!H51+'РБ здрав'!H47+'МБ здрав+образ'!G86+'МБ здрав+образ'!G77</f>
        <v>4361030.7971399995</v>
      </c>
      <c r="AK42" s="22">
        <f t="shared" si="15"/>
        <v>4361030.7971399995</v>
      </c>
      <c r="AL42" s="21"/>
      <c r="AM42" s="2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</row>
    <row r="43" spans="1:97">
      <c r="A43" s="754" t="s">
        <v>66</v>
      </c>
      <c r="B43" s="755"/>
      <c r="C43" s="22">
        <f t="shared" ref="C43:AJ43" si="38">C42+C39+C32+C26+C22+C17+C12+C3</f>
        <v>559067428.99307251</v>
      </c>
      <c r="D43" s="22">
        <f t="shared" si="38"/>
        <v>478276095.35082513</v>
      </c>
      <c r="E43" s="22">
        <f t="shared" si="38"/>
        <v>33675019.544567399</v>
      </c>
      <c r="F43" s="22">
        <f t="shared" si="38"/>
        <v>47116314.097680002</v>
      </c>
      <c r="G43" s="22">
        <f t="shared" si="38"/>
        <v>1296197</v>
      </c>
      <c r="H43" s="22">
        <f t="shared" si="38"/>
        <v>781648</v>
      </c>
      <c r="I43" s="22">
        <f t="shared" si="38"/>
        <v>514549</v>
      </c>
      <c r="J43" s="22">
        <f t="shared" si="38"/>
        <v>0</v>
      </c>
      <c r="K43" s="22">
        <f t="shared" si="38"/>
        <v>710305379.88372552</v>
      </c>
      <c r="L43" s="22">
        <f t="shared" si="38"/>
        <v>428007441.78319001</v>
      </c>
      <c r="M43" s="22">
        <f t="shared" si="38"/>
        <v>34652879</v>
      </c>
      <c r="N43" s="22">
        <f t="shared" si="38"/>
        <v>164021846.68505061</v>
      </c>
      <c r="O43" s="22">
        <f t="shared" si="38"/>
        <v>83550649.415484905</v>
      </c>
      <c r="P43" s="22">
        <f t="shared" si="38"/>
        <v>72563</v>
      </c>
      <c r="Q43" s="22">
        <f t="shared" si="38"/>
        <v>53214324.213480011</v>
      </c>
      <c r="R43" s="22">
        <f t="shared" si="38"/>
        <v>53214324.213480011</v>
      </c>
      <c r="S43" s="22">
        <f t="shared" si="38"/>
        <v>0</v>
      </c>
      <c r="T43" s="22">
        <f t="shared" si="38"/>
        <v>0</v>
      </c>
      <c r="U43" s="22">
        <f t="shared" si="38"/>
        <v>507096154.98435998</v>
      </c>
      <c r="V43" s="22">
        <f t="shared" si="38"/>
        <v>507096154.98435998</v>
      </c>
      <c r="W43" s="22">
        <f t="shared" si="38"/>
        <v>0</v>
      </c>
      <c r="X43" s="22">
        <f t="shared" si="38"/>
        <v>0</v>
      </c>
      <c r="Y43" s="22">
        <f t="shared" si="38"/>
        <v>68186803.908458516</v>
      </c>
      <c r="Z43" s="22">
        <f t="shared" si="38"/>
        <v>34664902.330020003</v>
      </c>
      <c r="AA43" s="22">
        <f t="shared" si="38"/>
        <v>21476393.114020001</v>
      </c>
      <c r="AB43" s="22">
        <f t="shared" si="38"/>
        <v>6195569.2160000009</v>
      </c>
      <c r="AC43" s="22">
        <f t="shared" si="38"/>
        <v>6992940</v>
      </c>
      <c r="AD43" s="22">
        <f t="shared" si="38"/>
        <v>0</v>
      </c>
      <c r="AE43" s="22">
        <f t="shared" si="38"/>
        <v>0</v>
      </c>
      <c r="AF43" s="22">
        <f t="shared" si="38"/>
        <v>0</v>
      </c>
      <c r="AG43" s="22">
        <f t="shared" si="38"/>
        <v>0</v>
      </c>
      <c r="AH43" s="22">
        <f t="shared" si="38"/>
        <v>0</v>
      </c>
      <c r="AI43" s="22">
        <f t="shared" si="38"/>
        <v>0</v>
      </c>
      <c r="AJ43" s="22">
        <f t="shared" si="38"/>
        <v>4361030.7971399995</v>
      </c>
      <c r="AK43" s="22">
        <f>AK42+AK39+AK32+AK26+AK22+AK17+AK12+AK3</f>
        <v>1938192222.1102567</v>
      </c>
      <c r="AL43" s="21"/>
      <c r="AM43" s="2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</row>
    <row r="44" spans="1:97">
      <c r="A44" s="53"/>
      <c r="B44" s="53"/>
      <c r="C44" s="47"/>
      <c r="D44" s="47"/>
      <c r="E44" s="47"/>
      <c r="F44" s="47"/>
      <c r="G44" s="27"/>
      <c r="H44" s="53"/>
      <c r="I44" s="53"/>
      <c r="J44" s="47"/>
      <c r="K44" s="27"/>
      <c r="L44" s="47"/>
      <c r="M44" s="47"/>
      <c r="N44" s="47"/>
      <c r="O44" s="47"/>
      <c r="P44" s="47"/>
      <c r="Q44" s="27"/>
      <c r="R44" s="47"/>
      <c r="S44" s="47"/>
      <c r="T44" s="47"/>
      <c r="U44" s="27"/>
      <c r="V44" s="47"/>
      <c r="W44" s="47"/>
      <c r="X44" s="47"/>
      <c r="Y44" s="27"/>
      <c r="Z44" s="27"/>
      <c r="AA44" s="47"/>
      <c r="AB44" s="47"/>
      <c r="AC44" s="47"/>
      <c r="AD44" s="47"/>
      <c r="AE44" s="27"/>
      <c r="AF44" s="47"/>
      <c r="AG44" s="47"/>
      <c r="AH44" s="47"/>
      <c r="AI44" s="27"/>
      <c r="AJ44" s="27"/>
      <c r="AK44" s="27"/>
      <c r="AL44" s="26"/>
      <c r="AM44" s="2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</row>
    <row r="45" spans="1:97">
      <c r="A45" s="53"/>
      <c r="B45" s="53"/>
      <c r="C45" s="47"/>
      <c r="D45" s="47"/>
      <c r="E45" s="47"/>
      <c r="F45" s="47"/>
      <c r="G45" s="27"/>
      <c r="H45" s="47"/>
      <c r="I45" s="47"/>
      <c r="J45" s="47"/>
      <c r="K45" s="27"/>
      <c r="L45" s="47"/>
      <c r="M45" s="47"/>
      <c r="N45" s="47"/>
      <c r="O45" s="47"/>
      <c r="P45" s="47"/>
      <c r="Q45" s="27"/>
      <c r="R45" s="47"/>
      <c r="S45" s="47"/>
      <c r="T45" s="47"/>
      <c r="U45" s="27"/>
      <c r="V45" s="47"/>
      <c r="W45" s="47"/>
      <c r="X45" s="47"/>
      <c r="Y45" s="27"/>
      <c r="Z45" s="27"/>
      <c r="AA45" s="47"/>
      <c r="AB45" s="47"/>
      <c r="AC45" s="47"/>
      <c r="AD45" s="47"/>
      <c r="AE45" s="27"/>
      <c r="AF45" s="47"/>
      <c r="AG45" s="47"/>
      <c r="AH45" s="47"/>
      <c r="AI45" s="27"/>
      <c r="AJ45" s="27"/>
      <c r="AK45" s="27"/>
      <c r="AL45" s="26"/>
      <c r="AM45" s="2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</row>
    <row r="46" spans="1:97">
      <c r="A46" s="53"/>
      <c r="B46" s="53"/>
      <c r="C46" s="47"/>
      <c r="D46" s="47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667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</row>
    <row r="47" spans="1:9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27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690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</row>
    <row r="48" spans="1:9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27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27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</row>
    <row r="51" spans="37:37">
      <c r="AK51" s="669"/>
    </row>
    <row r="54" spans="37:37">
      <c r="AK54" s="669"/>
    </row>
  </sheetData>
  <mergeCells count="3">
    <mergeCell ref="AK1:AK2"/>
    <mergeCell ref="A43:B43"/>
    <mergeCell ref="A1:B2"/>
  </mergeCells>
  <pageMargins left="0.7" right="0.7" top="0.75" bottom="0.75" header="0.3" footer="0.3"/>
  <pageSetup paperSize="9" scale="10" orientation="portrait" horizontalDpi="4294967294" r:id="rId1"/>
  <colBreaks count="1" manualBreakCount="1">
    <brk id="3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view="pageBreakPreview" zoomScaleSheetLayoutView="100" workbookViewId="0">
      <selection activeCell="D11" sqref="D11"/>
    </sheetView>
  </sheetViews>
  <sheetFormatPr defaultColWidth="9.109375" defaultRowHeight="13.8"/>
  <cols>
    <col min="1" max="2" width="9.109375" style="1"/>
    <col min="3" max="3" width="33.109375" style="1" customWidth="1"/>
    <col min="4" max="4" width="13.33203125" style="1" customWidth="1"/>
    <col min="5" max="16384" width="9.109375" style="1"/>
  </cols>
  <sheetData>
    <row r="2" spans="1:4">
      <c r="A2" s="760" t="s">
        <v>229</v>
      </c>
      <c r="B2" s="760"/>
      <c r="C2" s="129" t="s">
        <v>230</v>
      </c>
      <c r="D2" s="130">
        <v>2019</v>
      </c>
    </row>
    <row r="3" spans="1:4" ht="26.4">
      <c r="A3" s="131" t="s">
        <v>231</v>
      </c>
      <c r="B3" s="131"/>
      <c r="C3" s="131" t="s">
        <v>232</v>
      </c>
      <c r="D3" s="132">
        <f>D4+D5+D6</f>
        <v>801342967</v>
      </c>
    </row>
    <row r="4" spans="1:4">
      <c r="A4" s="133"/>
      <c r="B4" s="133" t="s">
        <v>233</v>
      </c>
      <c r="C4" s="133" t="s">
        <v>234</v>
      </c>
      <c r="D4" s="134">
        <f>SUMIF(ФХД!L:L,FP!B:B,ФХД!B:B)</f>
        <v>735730107</v>
      </c>
    </row>
    <row r="5" spans="1:4">
      <c r="A5" s="133"/>
      <c r="B5" s="133" t="s">
        <v>235</v>
      </c>
      <c r="C5" s="133" t="s">
        <v>236</v>
      </c>
      <c r="D5" s="134">
        <f>SUMIF(ФХД!L:L,FP!B:B,ФХД!B:B)</f>
        <v>62735716</v>
      </c>
    </row>
    <row r="6" spans="1:4" ht="26.4">
      <c r="A6" s="133"/>
      <c r="B6" s="133" t="s">
        <v>237</v>
      </c>
      <c r="C6" s="133" t="s">
        <v>238</v>
      </c>
      <c r="D6" s="134">
        <f>SUMIF(ФХД!L:L,FP!B:B,ФХД!B:B)</f>
        <v>2877144</v>
      </c>
    </row>
    <row r="7" spans="1:4" s="408" customFormat="1">
      <c r="A7" s="131" t="s">
        <v>239</v>
      </c>
      <c r="B7" s="131"/>
      <c r="C7" s="131" t="s">
        <v>240</v>
      </c>
      <c r="D7" s="132">
        <f>D8+D9+D10</f>
        <v>541333144</v>
      </c>
    </row>
    <row r="8" spans="1:4">
      <c r="A8" s="133"/>
      <c r="B8" s="133" t="s">
        <v>241</v>
      </c>
      <c r="C8" s="133" t="s">
        <v>242</v>
      </c>
      <c r="D8" s="134">
        <f>SUMIF(ФХД!L:L,FP!B:B,ФХД!B:B)</f>
        <v>279628490</v>
      </c>
    </row>
    <row r="9" spans="1:4" ht="26.4">
      <c r="A9" s="133"/>
      <c r="B9" s="133" t="s">
        <v>243</v>
      </c>
      <c r="C9" s="133" t="s">
        <v>244</v>
      </c>
      <c r="D9" s="134">
        <f>SUMIF(ФХД!L:L,FP!B:B,ФХД!B:B)</f>
        <v>170063625</v>
      </c>
    </row>
    <row r="10" spans="1:4" ht="26.4">
      <c r="A10" s="133"/>
      <c r="B10" s="133" t="s">
        <v>245</v>
      </c>
      <c r="C10" s="133" t="s">
        <v>246</v>
      </c>
      <c r="D10" s="134">
        <f>SUMIF(ФХД!L:L,FP!B:B,ФХД!B:B)</f>
        <v>91641029</v>
      </c>
    </row>
    <row r="11" spans="1:4" s="408" customFormat="1">
      <c r="A11" s="131" t="s">
        <v>247</v>
      </c>
      <c r="B11" s="131" t="s">
        <v>247</v>
      </c>
      <c r="C11" s="131" t="s">
        <v>248</v>
      </c>
      <c r="D11" s="132">
        <f>SUMIF(ФХД!L:L,FP!B:B,ФХД!B:B)</f>
        <v>84939890</v>
      </c>
    </row>
    <row r="12" spans="1:4" s="408" customFormat="1" ht="26.4">
      <c r="A12" s="131" t="s">
        <v>249</v>
      </c>
      <c r="B12" s="131"/>
      <c r="C12" s="131" t="s">
        <v>250</v>
      </c>
      <c r="D12" s="132">
        <f>D13+D14</f>
        <v>52755790</v>
      </c>
    </row>
    <row r="13" spans="1:4">
      <c r="A13" s="133"/>
      <c r="B13" s="133" t="s">
        <v>251</v>
      </c>
      <c r="C13" s="133" t="s">
        <v>252</v>
      </c>
      <c r="D13" s="134">
        <f>SUMIF(ФХД!L:L,FP!B:B,ФХД!B:B)</f>
        <v>6180067</v>
      </c>
    </row>
    <row r="14" spans="1:4">
      <c r="A14" s="133"/>
      <c r="B14" s="133" t="s">
        <v>253</v>
      </c>
      <c r="C14" s="133" t="s">
        <v>254</v>
      </c>
      <c r="D14" s="134">
        <f>SUMIF(ФХД!L:L,FP!B:B,ФХД!B:B)</f>
        <v>46575723</v>
      </c>
    </row>
    <row r="15" spans="1:4">
      <c r="A15" s="135" t="s">
        <v>224</v>
      </c>
      <c r="B15" s="135"/>
      <c r="C15" s="131"/>
      <c r="D15" s="132">
        <f>D12+D11+D7+D3</f>
        <v>1480371791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topLeftCell="A37" workbookViewId="0">
      <selection activeCell="H67" sqref="H67"/>
    </sheetView>
  </sheetViews>
  <sheetFormatPr defaultColWidth="8.88671875" defaultRowHeight="10.199999999999999"/>
  <cols>
    <col min="1" max="1" width="3.5546875" style="380" customWidth="1"/>
    <col min="2" max="2" width="3.33203125" style="380" customWidth="1"/>
    <col min="3" max="3" width="2.6640625" style="380" customWidth="1"/>
    <col min="4" max="4" width="3.44140625" style="380" customWidth="1"/>
    <col min="5" max="5" width="3" style="380" customWidth="1"/>
    <col min="6" max="6" width="67.88671875" style="380" customWidth="1"/>
    <col min="7" max="7" width="12.33203125" style="380" hidden="1" customWidth="1"/>
    <col min="8" max="8" width="14.33203125" style="399" bestFit="1" customWidth="1"/>
    <col min="9" max="9" width="8.6640625" style="380" hidden="1" customWidth="1"/>
    <col min="10" max="11" width="8.6640625" style="380" customWidth="1"/>
    <col min="12" max="12" width="8.88671875" style="308"/>
    <col min="13" max="13" width="3" style="308" customWidth="1"/>
    <col min="14" max="14" width="2.6640625" style="308" customWidth="1"/>
    <col min="15" max="15" width="4.109375" style="308" customWidth="1"/>
    <col min="16" max="16" width="3.88671875" style="308" customWidth="1"/>
    <col min="17" max="17" width="2.6640625" style="308" customWidth="1"/>
    <col min="18" max="18" width="20" style="308" customWidth="1"/>
    <col min="19" max="19" width="12" style="308" customWidth="1"/>
    <col min="20" max="16384" width="8.88671875" style="308"/>
  </cols>
  <sheetData>
    <row r="1" spans="1:22">
      <c r="A1" s="364"/>
      <c r="B1" s="364"/>
      <c r="C1" s="364"/>
      <c r="D1" s="364"/>
      <c r="E1" s="364"/>
      <c r="F1" s="365"/>
      <c r="G1" s="324"/>
      <c r="H1" s="394"/>
      <c r="I1" s="324"/>
      <c r="J1" s="324"/>
      <c r="K1" s="324"/>
    </row>
    <row r="2" spans="1:22">
      <c r="A2" s="761" t="s">
        <v>644</v>
      </c>
      <c r="B2" s="761"/>
      <c r="C2" s="761"/>
      <c r="D2" s="761"/>
      <c r="E2" s="761"/>
      <c r="F2" s="761"/>
      <c r="G2" s="761"/>
      <c r="H2" s="761"/>
      <c r="I2" s="324"/>
      <c r="J2" s="324"/>
      <c r="K2" s="324"/>
    </row>
    <row r="3" spans="1:22">
      <c r="A3" s="366"/>
      <c r="B3" s="366"/>
      <c r="C3" s="366"/>
      <c r="D3" s="366"/>
      <c r="E3" s="366"/>
      <c r="F3" s="367"/>
      <c r="G3" s="324"/>
      <c r="H3" s="395"/>
      <c r="I3" s="324" t="s">
        <v>446</v>
      </c>
      <c r="J3" s="324"/>
      <c r="K3" s="324"/>
      <c r="R3" s="308" t="s">
        <v>970</v>
      </c>
      <c r="S3" s="525">
        <f>H11+H12+H13+H15+H16+H36+H43+'МБ здрав+образ'!G41+'МБ здрав+образ'!G44+'МБ здрав+образ'!G46+'МБ здрав+образ'!G64+'МБ здрав+образ'!G65+'МБ здрав+образ'!G79+'МБ здрав+образ'!G82+'МБ здрав+образ'!G83</f>
        <v>116226624.42783999</v>
      </c>
    </row>
    <row r="4" spans="1:22" ht="30.6">
      <c r="A4" s="762" t="s">
        <v>471</v>
      </c>
      <c r="B4" s="762"/>
      <c r="C4" s="762"/>
      <c r="D4" s="762"/>
      <c r="E4" s="762"/>
      <c r="F4" s="368" t="s">
        <v>447</v>
      </c>
      <c r="G4" s="368" t="s">
        <v>645</v>
      </c>
      <c r="H4" s="396" t="s">
        <v>646</v>
      </c>
      <c r="I4" s="368" t="s">
        <v>647</v>
      </c>
      <c r="J4" s="369" t="s">
        <v>788</v>
      </c>
      <c r="K4" s="369" t="s">
        <v>786</v>
      </c>
      <c r="L4" s="369" t="s">
        <v>787</v>
      </c>
    </row>
    <row r="5" spans="1:22">
      <c r="A5" s="318"/>
      <c r="B5" s="318"/>
      <c r="C5" s="318"/>
      <c r="D5" s="318"/>
      <c r="E5" s="318"/>
      <c r="F5" s="321" t="s">
        <v>66</v>
      </c>
      <c r="G5" s="317">
        <v>1197475220.4000001</v>
      </c>
      <c r="H5" s="397">
        <v>1197343747.9014401</v>
      </c>
      <c r="I5" s="370">
        <v>0.99989020858526323</v>
      </c>
      <c r="J5" s="371"/>
      <c r="K5" s="371"/>
    </row>
    <row r="6" spans="1:22">
      <c r="A6" s="318" t="s">
        <v>648</v>
      </c>
      <c r="B6" s="318"/>
      <c r="C6" s="318"/>
      <c r="D6" s="318"/>
      <c r="E6" s="318"/>
      <c r="F6" s="321" t="s">
        <v>649</v>
      </c>
      <c r="G6" s="317">
        <v>1197475220.4000001</v>
      </c>
      <c r="H6" s="397">
        <v>1197343747.9014401</v>
      </c>
      <c r="I6" s="370">
        <v>0.99989020858526323</v>
      </c>
      <c r="J6" s="371"/>
      <c r="K6" s="371"/>
      <c r="M6" s="359"/>
      <c r="N6" s="359"/>
      <c r="O6" s="359"/>
      <c r="P6" s="383"/>
      <c r="Q6" s="383"/>
      <c r="R6" s="391"/>
      <c r="S6" s="384"/>
      <c r="T6" s="363"/>
      <c r="U6" s="363"/>
      <c r="V6" s="363"/>
    </row>
    <row r="7" spans="1:22">
      <c r="A7" s="318"/>
      <c r="B7" s="318" t="s">
        <v>487</v>
      </c>
      <c r="C7" s="318"/>
      <c r="D7" s="318"/>
      <c r="E7" s="318"/>
      <c r="F7" s="372" t="s">
        <v>488</v>
      </c>
      <c r="G7" s="317">
        <v>1197475220.4000001</v>
      </c>
      <c r="H7" s="397">
        <v>1197343747.9014401</v>
      </c>
      <c r="I7" s="370">
        <v>0.99989020858526323</v>
      </c>
      <c r="J7" s="371"/>
      <c r="K7" s="371"/>
      <c r="M7" s="359"/>
      <c r="N7" s="359"/>
      <c r="O7" s="359"/>
      <c r="P7" s="383"/>
      <c r="Q7" s="383"/>
      <c r="R7" s="391"/>
      <c r="S7" s="384"/>
      <c r="T7" s="363"/>
      <c r="U7" s="363"/>
      <c r="V7" s="363"/>
    </row>
    <row r="8" spans="1:22">
      <c r="A8" s="318"/>
      <c r="B8" s="318"/>
      <c r="C8" s="318" t="s">
        <v>650</v>
      </c>
      <c r="D8" s="318"/>
      <c r="E8" s="318"/>
      <c r="F8" s="321" t="s">
        <v>651</v>
      </c>
      <c r="G8" s="317">
        <v>1141744607</v>
      </c>
      <c r="H8" s="397">
        <v>1141738007.5519001</v>
      </c>
      <c r="I8" s="370">
        <v>0.99999421985612247</v>
      </c>
      <c r="J8" s="371"/>
      <c r="K8" s="371"/>
      <c r="M8" s="359"/>
      <c r="N8" s="359"/>
      <c r="O8" s="359"/>
      <c r="P8" s="383"/>
      <c r="Q8" s="383"/>
      <c r="R8" s="391"/>
      <c r="S8" s="384"/>
      <c r="T8" s="363"/>
      <c r="U8" s="363"/>
      <c r="V8" s="363"/>
    </row>
    <row r="9" spans="1:22" ht="20.399999999999999">
      <c r="A9" s="309"/>
      <c r="B9" s="309"/>
      <c r="C9" s="309"/>
      <c r="D9" s="318" t="s">
        <v>573</v>
      </c>
      <c r="E9" s="309"/>
      <c r="F9" s="321" t="s">
        <v>574</v>
      </c>
      <c r="G9" s="317">
        <v>42853325</v>
      </c>
      <c r="H9" s="397">
        <v>42853311.899999999</v>
      </c>
      <c r="I9" s="373">
        <v>0.99999969430610103</v>
      </c>
      <c r="J9" s="374"/>
      <c r="K9" s="374"/>
      <c r="L9" s="380"/>
      <c r="M9" s="359"/>
      <c r="N9" s="359"/>
      <c r="O9" s="359"/>
      <c r="P9" s="383"/>
      <c r="Q9" s="383"/>
      <c r="R9" s="391"/>
      <c r="S9" s="384"/>
      <c r="T9" s="363"/>
      <c r="U9" s="363"/>
      <c r="V9" s="363"/>
    </row>
    <row r="10" spans="1:22">
      <c r="A10" s="313"/>
      <c r="B10" s="313"/>
      <c r="C10" s="313"/>
      <c r="D10" s="313"/>
      <c r="E10" s="375" t="s">
        <v>575</v>
      </c>
      <c r="F10" s="316" t="s">
        <v>576</v>
      </c>
      <c r="G10" s="310">
        <v>86825.9</v>
      </c>
      <c r="H10" s="398">
        <v>86825.9</v>
      </c>
      <c r="I10" s="373">
        <v>1</v>
      </c>
      <c r="J10" s="363" t="s">
        <v>777</v>
      </c>
      <c r="K10" s="363" t="s">
        <v>409</v>
      </c>
      <c r="L10" s="363" t="s">
        <v>408</v>
      </c>
      <c r="M10" s="359"/>
      <c r="N10" s="359"/>
      <c r="O10" s="359"/>
      <c r="P10" s="383"/>
      <c r="Q10" s="383"/>
      <c r="R10" s="391"/>
      <c r="S10" s="384"/>
      <c r="T10" s="363"/>
      <c r="U10" s="363"/>
      <c r="V10" s="363"/>
    </row>
    <row r="11" spans="1:22" ht="20.399999999999999">
      <c r="A11" s="313"/>
      <c r="B11" s="313"/>
      <c r="C11" s="313"/>
      <c r="D11" s="313"/>
      <c r="E11" s="381" t="s">
        <v>523</v>
      </c>
      <c r="F11" s="382" t="s">
        <v>577</v>
      </c>
      <c r="G11" s="310">
        <v>116673.1</v>
      </c>
      <c r="H11" s="398">
        <v>116660</v>
      </c>
      <c r="I11" s="373">
        <v>0.99988772047712793</v>
      </c>
      <c r="J11" s="374"/>
      <c r="K11" s="374"/>
      <c r="L11" s="380"/>
      <c r="M11" s="359"/>
      <c r="N11" s="359"/>
      <c r="O11" s="359"/>
      <c r="P11" s="383"/>
      <c r="Q11" s="383"/>
      <c r="R11" s="391"/>
      <c r="S11" s="384"/>
      <c r="T11" s="363"/>
      <c r="U11" s="363"/>
      <c r="V11" s="363"/>
    </row>
    <row r="12" spans="1:22" ht="40.799999999999997">
      <c r="A12" s="309"/>
      <c r="B12" s="309"/>
      <c r="C12" s="309"/>
      <c r="D12" s="318"/>
      <c r="E12" s="381" t="s">
        <v>536</v>
      </c>
      <c r="F12" s="382" t="s">
        <v>580</v>
      </c>
      <c r="G12" s="310">
        <v>33681612</v>
      </c>
      <c r="H12" s="398">
        <v>33681612</v>
      </c>
      <c r="I12" s="373">
        <v>1</v>
      </c>
      <c r="J12" s="374"/>
      <c r="K12" s="374"/>
      <c r="L12" s="380"/>
      <c r="M12" s="359"/>
      <c r="N12" s="359"/>
      <c r="O12" s="359"/>
      <c r="P12" s="383"/>
      <c r="Q12" s="383"/>
      <c r="R12" s="391"/>
      <c r="S12" s="384"/>
      <c r="T12" s="363"/>
      <c r="U12" s="363"/>
      <c r="V12" s="363"/>
    </row>
    <row r="13" spans="1:22">
      <c r="A13" s="309"/>
      <c r="B13" s="309"/>
      <c r="C13" s="309"/>
      <c r="D13" s="309"/>
      <c r="E13" s="381" t="s">
        <v>583</v>
      </c>
      <c r="F13" s="382" t="s">
        <v>584</v>
      </c>
      <c r="G13" s="310">
        <v>4337412</v>
      </c>
      <c r="H13" s="398">
        <v>4337412</v>
      </c>
      <c r="I13" s="373">
        <v>1</v>
      </c>
      <c r="J13" s="374"/>
      <c r="K13" s="374"/>
      <c r="L13" s="380"/>
      <c r="M13" s="359"/>
      <c r="N13" s="359"/>
      <c r="O13" s="359"/>
      <c r="P13" s="383"/>
      <c r="Q13" s="383"/>
      <c r="R13" s="391"/>
      <c r="S13" s="384"/>
      <c r="T13" s="363"/>
      <c r="U13" s="363"/>
      <c r="V13" s="363"/>
    </row>
    <row r="14" spans="1:22" ht="30.6">
      <c r="A14" s="309"/>
      <c r="B14" s="309"/>
      <c r="C14" s="309"/>
      <c r="D14" s="309"/>
      <c r="E14" s="375" t="s">
        <v>587</v>
      </c>
      <c r="F14" s="316" t="s">
        <v>588</v>
      </c>
      <c r="G14" s="310">
        <v>434</v>
      </c>
      <c r="H14" s="398">
        <v>434</v>
      </c>
      <c r="I14" s="373">
        <v>1</v>
      </c>
      <c r="J14" s="363" t="s">
        <v>969</v>
      </c>
      <c r="K14" s="363"/>
      <c r="L14" s="363"/>
      <c r="M14" s="363"/>
      <c r="N14" s="363"/>
      <c r="O14" s="359"/>
    </row>
    <row r="15" spans="1:22" ht="30.6">
      <c r="A15" s="309"/>
      <c r="B15" s="309"/>
      <c r="C15" s="309"/>
      <c r="D15" s="318"/>
      <c r="E15" s="381" t="s">
        <v>591</v>
      </c>
      <c r="F15" s="382" t="s">
        <v>592</v>
      </c>
      <c r="G15" s="310">
        <v>4231054</v>
      </c>
      <c r="H15" s="398">
        <v>4231054</v>
      </c>
      <c r="I15" s="373">
        <v>1</v>
      </c>
      <c r="J15" s="374"/>
      <c r="K15" s="374"/>
      <c r="L15" s="380"/>
      <c r="M15" s="359"/>
      <c r="N15" s="359"/>
      <c r="O15" s="359"/>
    </row>
    <row r="16" spans="1:22" ht="20.399999999999999">
      <c r="A16" s="309"/>
      <c r="B16" s="309"/>
      <c r="C16" s="309"/>
      <c r="D16" s="309"/>
      <c r="E16" s="381" t="s">
        <v>593</v>
      </c>
      <c r="F16" s="382" t="s">
        <v>594</v>
      </c>
      <c r="G16" s="310">
        <v>399314</v>
      </c>
      <c r="H16" s="398">
        <v>399314</v>
      </c>
      <c r="I16" s="373">
        <v>1</v>
      </c>
      <c r="J16" s="374"/>
      <c r="K16" s="374"/>
      <c r="L16" s="380"/>
      <c r="M16" s="359"/>
      <c r="N16" s="359"/>
      <c r="O16" s="359"/>
    </row>
    <row r="17" spans="1:22" ht="20.399999999999999">
      <c r="A17" s="309"/>
      <c r="B17" s="309"/>
      <c r="C17" s="309"/>
      <c r="D17" s="376" t="s">
        <v>603</v>
      </c>
      <c r="E17" s="375"/>
      <c r="F17" s="377" t="s">
        <v>604</v>
      </c>
      <c r="G17" s="317">
        <v>371816</v>
      </c>
      <c r="H17" s="397">
        <v>371813.91720000003</v>
      </c>
      <c r="I17" s="373">
        <v>0.99999439830453785</v>
      </c>
      <c r="J17" s="374"/>
      <c r="K17" s="374"/>
      <c r="L17" s="380"/>
      <c r="M17" s="359"/>
      <c r="N17" s="359"/>
      <c r="O17" s="359"/>
    </row>
    <row r="18" spans="1:22" ht="20.399999999999999">
      <c r="A18" s="309"/>
      <c r="B18" s="309"/>
      <c r="C18" s="309"/>
      <c r="D18" s="375"/>
      <c r="E18" s="375" t="s">
        <v>511</v>
      </c>
      <c r="F18" s="316" t="s">
        <v>605</v>
      </c>
      <c r="G18" s="310">
        <v>371816</v>
      </c>
      <c r="H18" s="398">
        <v>371813.91720000003</v>
      </c>
      <c r="I18" s="373">
        <v>0.99999439830453785</v>
      </c>
      <c r="J18" s="363" t="s">
        <v>777</v>
      </c>
      <c r="K18" s="363" t="s">
        <v>763</v>
      </c>
      <c r="L18" s="363" t="s">
        <v>764</v>
      </c>
      <c r="M18" s="359"/>
      <c r="N18" s="359"/>
      <c r="O18" s="359"/>
    </row>
    <row r="19" spans="1:22">
      <c r="A19" s="309"/>
      <c r="B19" s="309"/>
      <c r="C19" s="309"/>
      <c r="D19" s="318" t="s">
        <v>606</v>
      </c>
      <c r="E19" s="309"/>
      <c r="F19" s="377" t="s">
        <v>607</v>
      </c>
      <c r="G19" s="317">
        <v>1051322448</v>
      </c>
      <c r="H19" s="397">
        <v>1051316180.0329001</v>
      </c>
      <c r="I19" s="373">
        <v>0.99999403801648878</v>
      </c>
      <c r="J19" s="374"/>
      <c r="K19" s="374"/>
      <c r="L19" s="380"/>
      <c r="M19" s="359"/>
      <c r="N19" s="359"/>
      <c r="O19" s="359"/>
      <c r="P19" s="361"/>
      <c r="Q19" s="361"/>
      <c r="R19" s="392"/>
      <c r="S19" s="362"/>
      <c r="T19" s="359"/>
      <c r="U19" s="359"/>
      <c r="V19" s="359"/>
    </row>
    <row r="20" spans="1:22" ht="20.399999999999999">
      <c r="A20" s="309"/>
      <c r="B20" s="309"/>
      <c r="C20" s="309"/>
      <c r="D20" s="318"/>
      <c r="E20" s="375" t="s">
        <v>491</v>
      </c>
      <c r="F20" s="316" t="s">
        <v>608</v>
      </c>
      <c r="G20" s="310">
        <v>1039394158</v>
      </c>
      <c r="H20" s="398">
        <v>1039394158</v>
      </c>
      <c r="I20" s="373">
        <v>1</v>
      </c>
      <c r="J20" s="374"/>
      <c r="K20" s="374"/>
      <c r="L20" s="380"/>
      <c r="M20" s="359"/>
      <c r="N20" s="359"/>
      <c r="O20" s="359"/>
      <c r="P20" s="361"/>
      <c r="Q20" s="361"/>
      <c r="R20" s="392"/>
      <c r="S20" s="362"/>
      <c r="T20" s="359"/>
      <c r="U20" s="359"/>
      <c r="V20" s="359"/>
    </row>
    <row r="21" spans="1:22" ht="20.399999999999999">
      <c r="A21" s="309"/>
      <c r="B21" s="309"/>
      <c r="C21" s="309"/>
      <c r="D21" s="309"/>
      <c r="E21" s="375" t="s">
        <v>611</v>
      </c>
      <c r="F21" s="316" t="s">
        <v>612</v>
      </c>
      <c r="G21" s="310">
        <v>1021918</v>
      </c>
      <c r="H21" s="398">
        <v>1021918</v>
      </c>
      <c r="I21" s="373">
        <v>1</v>
      </c>
      <c r="J21" s="363" t="s">
        <v>777</v>
      </c>
      <c r="K21" s="363" t="s">
        <v>763</v>
      </c>
      <c r="L21" s="363" t="s">
        <v>764</v>
      </c>
      <c r="M21" s="359"/>
      <c r="N21" s="359"/>
      <c r="O21" s="359"/>
      <c r="P21" s="361"/>
      <c r="Q21" s="361"/>
      <c r="R21" s="392"/>
      <c r="S21" s="362"/>
    </row>
    <row r="22" spans="1:22" ht="20.399999999999999">
      <c r="A22" s="309"/>
      <c r="B22" s="309"/>
      <c r="C22" s="309"/>
      <c r="D22" s="309"/>
      <c r="E22" s="375" t="s">
        <v>521</v>
      </c>
      <c r="F22" s="316" t="s">
        <v>613</v>
      </c>
      <c r="G22" s="310">
        <v>26000</v>
      </c>
      <c r="H22" s="398">
        <v>21514.889599999999</v>
      </c>
      <c r="I22" s="373">
        <v>0.82749575384615381</v>
      </c>
      <c r="J22" s="363" t="s">
        <v>777</v>
      </c>
      <c r="K22" s="363" t="s">
        <v>409</v>
      </c>
      <c r="L22" s="363" t="s">
        <v>408</v>
      </c>
      <c r="M22" s="361"/>
      <c r="N22" s="361"/>
      <c r="O22" s="361"/>
      <c r="P22" s="361"/>
      <c r="Q22" s="361"/>
      <c r="R22" s="392"/>
      <c r="S22" s="362"/>
    </row>
    <row r="23" spans="1:22" ht="30.6">
      <c r="A23" s="309"/>
      <c r="B23" s="309"/>
      <c r="C23" s="309"/>
      <c r="D23" s="309"/>
      <c r="E23" s="375" t="s">
        <v>614</v>
      </c>
      <c r="F23" s="316" t="s">
        <v>615</v>
      </c>
      <c r="G23" s="310">
        <v>1911242</v>
      </c>
      <c r="H23" s="398">
        <v>1909459.1433000001</v>
      </c>
      <c r="I23" s="373">
        <v>0.9990671737540302</v>
      </c>
      <c r="J23" s="363" t="s">
        <v>777</v>
      </c>
      <c r="K23" s="363" t="s">
        <v>765</v>
      </c>
      <c r="L23" s="363" t="s">
        <v>408</v>
      </c>
      <c r="M23" s="361"/>
      <c r="N23" s="361"/>
      <c r="O23" s="361"/>
      <c r="P23" s="361"/>
      <c r="Q23" s="361"/>
      <c r="R23" s="392"/>
      <c r="S23" s="362"/>
    </row>
    <row r="24" spans="1:22">
      <c r="A24" s="309"/>
      <c r="B24" s="309"/>
      <c r="C24" s="309"/>
      <c r="D24" s="309"/>
      <c r="E24" s="375" t="s">
        <v>619</v>
      </c>
      <c r="F24" s="316" t="s">
        <v>620</v>
      </c>
      <c r="G24" s="310">
        <v>7048578</v>
      </c>
      <c r="H24" s="398">
        <v>7048578</v>
      </c>
      <c r="I24" s="373">
        <v>1</v>
      </c>
      <c r="J24" s="363" t="s">
        <v>777</v>
      </c>
      <c r="K24" s="363" t="s">
        <v>766</v>
      </c>
      <c r="L24" s="363" t="s">
        <v>767</v>
      </c>
      <c r="M24" s="361"/>
      <c r="N24" s="361"/>
      <c r="O24" s="361"/>
      <c r="P24" s="361"/>
      <c r="Q24" s="361"/>
      <c r="R24" s="392"/>
      <c r="S24" s="362"/>
    </row>
    <row r="25" spans="1:22">
      <c r="A25" s="309"/>
      <c r="B25" s="309"/>
      <c r="C25" s="309"/>
      <c r="D25" s="309"/>
      <c r="E25" s="375" t="s">
        <v>621</v>
      </c>
      <c r="F25" s="316" t="s">
        <v>622</v>
      </c>
      <c r="G25" s="310">
        <v>406126</v>
      </c>
      <c r="H25" s="398">
        <v>406126</v>
      </c>
      <c r="I25" s="373">
        <v>1</v>
      </c>
      <c r="J25" s="363" t="s">
        <v>777</v>
      </c>
      <c r="K25" s="363" t="s">
        <v>409</v>
      </c>
      <c r="L25" s="363" t="s">
        <v>408</v>
      </c>
      <c r="M25" s="361"/>
      <c r="N25" s="361"/>
      <c r="O25" s="361"/>
      <c r="P25" s="361"/>
      <c r="Q25" s="361"/>
      <c r="R25" s="392"/>
      <c r="S25" s="362"/>
      <c r="T25" s="359"/>
      <c r="U25" s="359"/>
      <c r="V25" s="359"/>
    </row>
    <row r="26" spans="1:22">
      <c r="A26" s="309"/>
      <c r="B26" s="309"/>
      <c r="C26" s="309"/>
      <c r="D26" s="309"/>
      <c r="E26" s="375" t="s">
        <v>583</v>
      </c>
      <c r="F26" s="316" t="s">
        <v>623</v>
      </c>
      <c r="G26" s="310">
        <v>189328</v>
      </c>
      <c r="H26" s="398">
        <v>189328</v>
      </c>
      <c r="I26" s="373">
        <v>1</v>
      </c>
      <c r="J26" s="363" t="s">
        <v>777</v>
      </c>
      <c r="K26" s="363" t="s">
        <v>409</v>
      </c>
      <c r="L26" s="363" t="s">
        <v>408</v>
      </c>
      <c r="M26" s="361"/>
      <c r="N26" s="361"/>
      <c r="O26" s="361"/>
      <c r="P26" s="380"/>
      <c r="Q26" s="380"/>
      <c r="R26" s="380"/>
      <c r="S26" s="380"/>
      <c r="T26" s="380"/>
      <c r="U26" s="380"/>
      <c r="V26" s="380"/>
    </row>
    <row r="27" spans="1:22" ht="30.6">
      <c r="A27" s="309"/>
      <c r="B27" s="309"/>
      <c r="C27" s="309"/>
      <c r="D27" s="309"/>
      <c r="E27" s="375" t="s">
        <v>587</v>
      </c>
      <c r="F27" s="316" t="s">
        <v>624</v>
      </c>
      <c r="G27" s="310">
        <v>1325098</v>
      </c>
      <c r="H27" s="398">
        <v>1325098</v>
      </c>
      <c r="I27" s="373">
        <v>1</v>
      </c>
      <c r="J27" s="363" t="s">
        <v>777</v>
      </c>
      <c r="K27" s="363" t="s">
        <v>763</v>
      </c>
      <c r="L27" s="363" t="s">
        <v>764</v>
      </c>
      <c r="M27" s="361"/>
      <c r="N27" s="361"/>
      <c r="O27" s="361"/>
      <c r="P27" s="380"/>
      <c r="Q27" s="380"/>
      <c r="R27" s="380"/>
      <c r="S27" s="380"/>
      <c r="T27" s="380"/>
      <c r="U27" s="380"/>
      <c r="V27" s="380"/>
    </row>
    <row r="28" spans="1:22">
      <c r="A28" s="309"/>
      <c r="B28" s="309"/>
      <c r="C28" s="309"/>
      <c r="D28" s="318" t="s">
        <v>625</v>
      </c>
      <c r="E28" s="375"/>
      <c r="F28" s="377" t="s">
        <v>626</v>
      </c>
      <c r="G28" s="320">
        <v>47197018</v>
      </c>
      <c r="H28" s="397">
        <v>47196701.701799996</v>
      </c>
      <c r="I28" s="373">
        <v>0.999993298343552</v>
      </c>
      <c r="J28" s="374"/>
      <c r="K28" s="374"/>
      <c r="L28" s="380"/>
      <c r="M28" s="361"/>
      <c r="N28" s="361"/>
      <c r="O28" s="361"/>
      <c r="P28" s="383"/>
      <c r="Q28" s="383"/>
      <c r="R28" s="391"/>
      <c r="S28" s="384"/>
      <c r="T28" s="363"/>
      <c r="U28" s="363"/>
      <c r="V28" s="363"/>
    </row>
    <row r="29" spans="1:22">
      <c r="A29" s="309"/>
      <c r="B29" s="309"/>
      <c r="C29" s="309"/>
      <c r="D29" s="309"/>
      <c r="E29" s="375" t="s">
        <v>491</v>
      </c>
      <c r="F29" s="316" t="s">
        <v>627</v>
      </c>
      <c r="G29" s="310">
        <v>15248825.9</v>
      </c>
      <c r="H29" s="398">
        <v>15248823.590600001</v>
      </c>
      <c r="I29" s="373">
        <v>0.99999984855227442</v>
      </c>
      <c r="J29" s="363" t="s">
        <v>777</v>
      </c>
      <c r="K29" s="363" t="s">
        <v>768</v>
      </c>
      <c r="L29" s="363" t="s">
        <v>769</v>
      </c>
      <c r="M29" s="361"/>
      <c r="N29" s="361"/>
      <c r="O29" s="361"/>
      <c r="P29" s="383"/>
      <c r="Q29" s="383"/>
      <c r="R29" s="391"/>
      <c r="S29" s="384"/>
      <c r="T29" s="363"/>
      <c r="U29" s="363"/>
      <c r="V29" s="363"/>
    </row>
    <row r="30" spans="1:22" ht="30.6">
      <c r="A30" s="309"/>
      <c r="B30" s="309"/>
      <c r="C30" s="309"/>
      <c r="D30" s="309"/>
      <c r="E30" s="375" t="s">
        <v>628</v>
      </c>
      <c r="F30" s="316" t="s">
        <v>629</v>
      </c>
      <c r="G30" s="310">
        <v>27012394</v>
      </c>
      <c r="H30" s="398">
        <v>27012394</v>
      </c>
      <c r="I30" s="373">
        <v>1</v>
      </c>
      <c r="J30" s="363" t="s">
        <v>969</v>
      </c>
      <c r="K30" s="363"/>
      <c r="L30" s="363"/>
      <c r="M30" s="360"/>
      <c r="N30" s="360"/>
      <c r="O30" s="360"/>
      <c r="P30" s="383"/>
      <c r="Q30" s="383"/>
      <c r="R30" s="391"/>
      <c r="S30" s="384"/>
      <c r="T30" s="363"/>
      <c r="U30" s="363"/>
      <c r="V30" s="363"/>
    </row>
    <row r="31" spans="1:22" ht="20.399999999999999">
      <c r="A31" s="309"/>
      <c r="B31" s="309"/>
      <c r="C31" s="309"/>
      <c r="D31" s="309"/>
      <c r="E31" s="375" t="s">
        <v>611</v>
      </c>
      <c r="F31" s="316" t="s">
        <v>630</v>
      </c>
      <c r="G31" s="310">
        <v>2045813</v>
      </c>
      <c r="H31" s="398">
        <v>2045813</v>
      </c>
      <c r="I31" s="373">
        <v>1</v>
      </c>
      <c r="J31" s="363" t="s">
        <v>969</v>
      </c>
      <c r="K31" s="363"/>
      <c r="L31" s="363"/>
      <c r="M31" s="361"/>
      <c r="N31" s="361"/>
      <c r="O31" s="361"/>
      <c r="P31" s="383"/>
      <c r="Q31" s="383"/>
      <c r="R31" s="391"/>
      <c r="S31" s="384"/>
      <c r="T31" s="363"/>
      <c r="U31" s="363"/>
      <c r="V31" s="363"/>
    </row>
    <row r="32" spans="1:22">
      <c r="A32" s="309"/>
      <c r="B32" s="309"/>
      <c r="C32" s="309"/>
      <c r="D32" s="309"/>
      <c r="E32" s="375" t="s">
        <v>511</v>
      </c>
      <c r="F32" s="316" t="s">
        <v>631</v>
      </c>
      <c r="G32" s="310">
        <v>635</v>
      </c>
      <c r="H32" s="398">
        <v>635</v>
      </c>
      <c r="I32" s="373">
        <v>1</v>
      </c>
      <c r="J32" s="363" t="s">
        <v>777</v>
      </c>
      <c r="K32" s="363" t="s">
        <v>409</v>
      </c>
      <c r="L32" s="363" t="s">
        <v>408</v>
      </c>
      <c r="M32" s="361"/>
      <c r="N32" s="361"/>
      <c r="O32" s="361"/>
      <c r="P32" s="383"/>
      <c r="Q32" s="383"/>
      <c r="R32" s="391"/>
      <c r="S32" s="384"/>
      <c r="T32" s="363"/>
      <c r="U32" s="363"/>
      <c r="V32" s="363"/>
    </row>
    <row r="33" spans="1:23">
      <c r="A33" s="309"/>
      <c r="B33" s="309"/>
      <c r="C33" s="309"/>
      <c r="D33" s="309"/>
      <c r="E33" s="375" t="s">
        <v>517</v>
      </c>
      <c r="F33" s="316" t="s">
        <v>632</v>
      </c>
      <c r="G33" s="310">
        <v>92920</v>
      </c>
      <c r="H33" s="398">
        <v>92920</v>
      </c>
      <c r="I33" s="373">
        <v>1</v>
      </c>
      <c r="J33" s="363" t="s">
        <v>777</v>
      </c>
      <c r="K33" s="363" t="s">
        <v>768</v>
      </c>
      <c r="L33" s="363" t="s">
        <v>771</v>
      </c>
      <c r="M33" s="361"/>
      <c r="N33" s="361"/>
      <c r="O33" s="361"/>
      <c r="P33" s="383"/>
      <c r="Q33" s="383"/>
      <c r="R33" s="391"/>
      <c r="S33" s="384"/>
      <c r="T33" s="363"/>
      <c r="U33" s="363"/>
      <c r="V33" s="363"/>
    </row>
    <row r="34" spans="1:23">
      <c r="A34" s="309"/>
      <c r="B34" s="309"/>
      <c r="C34" s="309"/>
      <c r="D34" s="309"/>
      <c r="E34" s="375" t="s">
        <v>521</v>
      </c>
      <c r="F34" s="316" t="s">
        <v>633</v>
      </c>
      <c r="G34" s="310">
        <v>92604</v>
      </c>
      <c r="H34" s="398">
        <v>92604</v>
      </c>
      <c r="I34" s="373">
        <v>1</v>
      </c>
      <c r="J34" s="363" t="s">
        <v>777</v>
      </c>
      <c r="K34" s="363" t="s">
        <v>768</v>
      </c>
      <c r="L34" s="363" t="s">
        <v>771</v>
      </c>
      <c r="M34" s="383"/>
      <c r="N34" s="383"/>
      <c r="O34" s="383"/>
      <c r="P34" s="383"/>
      <c r="Q34" s="383"/>
      <c r="R34" s="391"/>
      <c r="S34" s="384"/>
      <c r="T34" s="363"/>
      <c r="U34" s="363"/>
      <c r="V34" s="363"/>
    </row>
    <row r="35" spans="1:23" ht="30.6">
      <c r="A35" s="309"/>
      <c r="B35" s="309"/>
      <c r="C35" s="309"/>
      <c r="D35" s="309"/>
      <c r="E35" s="375" t="s">
        <v>614</v>
      </c>
      <c r="F35" s="316" t="s">
        <v>634</v>
      </c>
      <c r="G35" s="310">
        <v>2369960</v>
      </c>
      <c r="H35" s="398">
        <v>2369960</v>
      </c>
      <c r="I35" s="373">
        <v>1</v>
      </c>
      <c r="J35" s="363" t="s">
        <v>969</v>
      </c>
      <c r="K35" s="363"/>
      <c r="L35" s="363"/>
      <c r="M35" s="383"/>
      <c r="N35" s="383"/>
      <c r="O35" s="383"/>
      <c r="P35" s="383"/>
      <c r="Q35" s="383"/>
      <c r="R35" s="391"/>
      <c r="S35" s="384"/>
      <c r="T35" s="363"/>
      <c r="U35" s="363"/>
      <c r="V35" s="363"/>
    </row>
    <row r="36" spans="1:23" ht="20.399999999999999">
      <c r="A36" s="309"/>
      <c r="B36" s="309"/>
      <c r="C36" s="309"/>
      <c r="D36" s="309"/>
      <c r="E36" s="381" t="s">
        <v>534</v>
      </c>
      <c r="F36" s="382" t="s">
        <v>635</v>
      </c>
      <c r="G36" s="310">
        <v>333866.09999999998</v>
      </c>
      <c r="H36" s="398">
        <v>333552.11119999998</v>
      </c>
      <c r="I36" s="373">
        <v>0.99905953674242465</v>
      </c>
      <c r="J36" s="374"/>
      <c r="K36" s="374"/>
      <c r="L36" s="380"/>
      <c r="M36" s="388"/>
      <c r="N36" s="388"/>
      <c r="O36" s="388"/>
      <c r="P36" s="383"/>
      <c r="Q36" s="383"/>
      <c r="R36" s="391"/>
      <c r="S36" s="384"/>
      <c r="T36" s="363"/>
      <c r="U36" s="363"/>
      <c r="V36" s="363"/>
    </row>
    <row r="37" spans="1:23">
      <c r="A37" s="318"/>
      <c r="B37" s="318"/>
      <c r="C37" s="318" t="s">
        <v>652</v>
      </c>
      <c r="D37" s="318"/>
      <c r="E37" s="318"/>
      <c r="F37" s="321" t="s">
        <v>653</v>
      </c>
      <c r="G37" s="317">
        <v>55730613.399999999</v>
      </c>
      <c r="H37" s="397">
        <v>55605740.349540003</v>
      </c>
      <c r="I37" s="373">
        <v>0.99775934548640732</v>
      </c>
      <c r="J37" s="374"/>
      <c r="K37" s="374"/>
      <c r="L37" s="380"/>
      <c r="M37" s="385"/>
      <c r="N37" s="385"/>
      <c r="O37" s="385"/>
      <c r="P37" s="388"/>
      <c r="Q37" s="388"/>
      <c r="R37" s="389"/>
      <c r="S37" s="390"/>
      <c r="T37" s="363"/>
      <c r="U37" s="363"/>
      <c r="V37" s="363"/>
      <c r="W37" s="380"/>
    </row>
    <row r="38" spans="1:23">
      <c r="A38" s="309"/>
      <c r="B38" s="309"/>
      <c r="C38" s="309"/>
      <c r="D38" s="378" t="s">
        <v>489</v>
      </c>
      <c r="E38" s="309"/>
      <c r="F38" s="321" t="s">
        <v>490</v>
      </c>
      <c r="G38" s="317">
        <v>17767643</v>
      </c>
      <c r="H38" s="397">
        <v>17739310.946899999</v>
      </c>
      <c r="I38" s="373">
        <v>0.99840541296895702</v>
      </c>
      <c r="J38" s="374"/>
      <c r="K38" s="374"/>
      <c r="L38" s="380"/>
      <c r="M38" s="383"/>
      <c r="N38" s="383"/>
      <c r="O38" s="383"/>
      <c r="P38" s="385"/>
      <c r="Q38" s="385"/>
      <c r="R38" s="386"/>
      <c r="S38" s="387"/>
      <c r="T38" s="363"/>
      <c r="U38" s="363"/>
      <c r="V38" s="363"/>
      <c r="W38" s="380"/>
    </row>
    <row r="39" spans="1:23">
      <c r="A39" s="309"/>
      <c r="B39" s="309"/>
      <c r="C39" s="309"/>
      <c r="D39" s="309"/>
      <c r="E39" s="375" t="s">
        <v>491</v>
      </c>
      <c r="F39" s="316" t="s">
        <v>492</v>
      </c>
      <c r="G39" s="310">
        <v>2177007.5</v>
      </c>
      <c r="H39" s="398">
        <v>2176878.3867000001</v>
      </c>
      <c r="I39" s="373">
        <v>0.99994069230354055</v>
      </c>
      <c r="J39" s="363" t="s">
        <v>777</v>
      </c>
      <c r="K39" s="363" t="s">
        <v>772</v>
      </c>
      <c r="L39" s="363" t="s">
        <v>773</v>
      </c>
      <c r="M39" s="385"/>
      <c r="N39" s="385"/>
      <c r="O39" s="385"/>
      <c r="P39" s="383"/>
      <c r="Q39" s="383"/>
      <c r="R39" s="391"/>
      <c r="S39" s="384"/>
      <c r="T39" s="363"/>
      <c r="U39" s="363"/>
      <c r="V39" s="363"/>
      <c r="W39" s="380"/>
    </row>
    <row r="40" spans="1:23">
      <c r="A40" s="309"/>
      <c r="B40" s="309"/>
      <c r="C40" s="309"/>
      <c r="D40" s="309"/>
      <c r="E40" s="375" t="s">
        <v>511</v>
      </c>
      <c r="F40" s="316" t="s">
        <v>512</v>
      </c>
      <c r="G40" s="310">
        <v>97112</v>
      </c>
      <c r="H40" s="398">
        <v>97111.888000000006</v>
      </c>
      <c r="I40" s="373">
        <v>0.99999884669247885</v>
      </c>
      <c r="J40" s="363" t="s">
        <v>777</v>
      </c>
      <c r="K40" s="363" t="s">
        <v>772</v>
      </c>
      <c r="L40" s="363" t="s">
        <v>773</v>
      </c>
      <c r="M40" s="383"/>
      <c r="N40" s="383"/>
      <c r="O40" s="383"/>
      <c r="P40" s="385"/>
      <c r="Q40" s="385"/>
      <c r="R40" s="386"/>
      <c r="S40" s="387"/>
      <c r="T40" s="363"/>
      <c r="U40" s="363"/>
      <c r="V40" s="363"/>
      <c r="W40" s="380"/>
    </row>
    <row r="41" spans="1:23" ht="20.399999999999999">
      <c r="A41" s="309"/>
      <c r="B41" s="309"/>
      <c r="C41" s="309"/>
      <c r="D41" s="318"/>
      <c r="E41" s="375" t="s">
        <v>517</v>
      </c>
      <c r="F41" s="316" t="s">
        <v>518</v>
      </c>
      <c r="G41" s="310">
        <v>755314.7</v>
      </c>
      <c r="H41" s="398">
        <v>755313.80870000005</v>
      </c>
      <c r="I41" s="373">
        <v>0.99999881996206363</v>
      </c>
      <c r="J41" s="363" t="s">
        <v>777</v>
      </c>
      <c r="K41" s="363" t="s">
        <v>772</v>
      </c>
      <c r="L41" s="363" t="s">
        <v>773</v>
      </c>
      <c r="M41" s="383"/>
      <c r="N41" s="383"/>
      <c r="O41" s="383"/>
      <c r="P41" s="383"/>
      <c r="Q41" s="383"/>
      <c r="R41" s="391"/>
      <c r="S41" s="384"/>
      <c r="T41" s="363"/>
      <c r="U41" s="363"/>
      <c r="V41" s="363"/>
      <c r="W41" s="380"/>
    </row>
    <row r="42" spans="1:23">
      <c r="A42" s="309"/>
      <c r="B42" s="309"/>
      <c r="C42" s="309"/>
      <c r="D42" s="318"/>
      <c r="E42" s="375" t="s">
        <v>521</v>
      </c>
      <c r="F42" s="316" t="s">
        <v>522</v>
      </c>
      <c r="G42" s="310">
        <v>1600994</v>
      </c>
      <c r="H42" s="398">
        <v>1598208.0356000001</v>
      </c>
      <c r="I42" s="373">
        <v>0.99825985331612743</v>
      </c>
      <c r="J42" s="363" t="s">
        <v>777</v>
      </c>
      <c r="K42" s="363" t="s">
        <v>772</v>
      </c>
      <c r="L42" s="363" t="s">
        <v>773</v>
      </c>
      <c r="M42" s="383"/>
      <c r="N42" s="383"/>
      <c r="O42" s="383"/>
      <c r="P42" s="383"/>
      <c r="Q42" s="383"/>
      <c r="R42" s="391"/>
      <c r="S42" s="384"/>
      <c r="T42" s="363"/>
      <c r="U42" s="363"/>
      <c r="V42" s="363"/>
      <c r="W42" s="380"/>
    </row>
    <row r="43" spans="1:23">
      <c r="A43" s="309"/>
      <c r="B43" s="309"/>
      <c r="C43" s="309"/>
      <c r="D43" s="309"/>
      <c r="E43" s="381" t="s">
        <v>523</v>
      </c>
      <c r="F43" s="382" t="s">
        <v>524</v>
      </c>
      <c r="G43" s="310">
        <v>909914</v>
      </c>
      <c r="H43" s="398">
        <v>887046.89769999997</v>
      </c>
      <c r="I43" s="373">
        <v>0.97486894113070022</v>
      </c>
      <c r="J43" s="374"/>
      <c r="K43" s="374"/>
      <c r="L43" s="380"/>
      <c r="M43" s="383"/>
      <c r="N43" s="383"/>
      <c r="O43" s="383"/>
      <c r="P43" s="383"/>
      <c r="Q43" s="383"/>
      <c r="R43" s="391"/>
      <c r="S43" s="384"/>
      <c r="T43" s="363"/>
      <c r="U43" s="363"/>
      <c r="V43" s="363"/>
    </row>
    <row r="44" spans="1:23">
      <c r="A44" s="309"/>
      <c r="B44" s="309"/>
      <c r="C44" s="309"/>
      <c r="D44" s="309"/>
      <c r="E44" s="375" t="s">
        <v>531</v>
      </c>
      <c r="F44" s="316" t="s">
        <v>532</v>
      </c>
      <c r="G44" s="310">
        <v>12227300.800000001</v>
      </c>
      <c r="H44" s="398">
        <v>12224751.930199999</v>
      </c>
      <c r="I44" s="373">
        <v>0.99979154272543935</v>
      </c>
      <c r="J44" s="363" t="s">
        <v>777</v>
      </c>
      <c r="K44" s="363" t="s">
        <v>772</v>
      </c>
      <c r="L44" s="363" t="s">
        <v>773</v>
      </c>
      <c r="M44" s="383"/>
      <c r="N44" s="383"/>
      <c r="O44" s="383"/>
      <c r="P44" s="383"/>
      <c r="Q44" s="383"/>
      <c r="R44" s="391"/>
      <c r="S44" s="384"/>
      <c r="T44" s="363"/>
      <c r="U44" s="363"/>
      <c r="V44" s="363"/>
    </row>
    <row r="45" spans="1:23" ht="20.399999999999999">
      <c r="A45" s="309"/>
      <c r="B45" s="309"/>
      <c r="C45" s="309"/>
      <c r="D45" s="378" t="s">
        <v>565</v>
      </c>
      <c r="E45" s="309"/>
      <c r="F45" s="321" t="s">
        <v>566</v>
      </c>
      <c r="G45" s="317">
        <v>1416413</v>
      </c>
      <c r="H45" s="397">
        <v>1416411.7590999999</v>
      </c>
      <c r="I45" s="373">
        <v>0.99999912391371715</v>
      </c>
      <c r="J45" s="374"/>
      <c r="K45" s="374"/>
      <c r="L45" s="380"/>
      <c r="M45" s="383"/>
      <c r="N45" s="383"/>
      <c r="O45" s="383"/>
      <c r="P45" s="383"/>
      <c r="Q45" s="383"/>
      <c r="R45" s="391"/>
      <c r="S45" s="384"/>
      <c r="T45" s="363"/>
      <c r="U45" s="363"/>
      <c r="V45" s="363"/>
    </row>
    <row r="46" spans="1:23">
      <c r="A46" s="313"/>
      <c r="B46" s="313"/>
      <c r="C46" s="313"/>
      <c r="D46" s="376" t="s">
        <v>567</v>
      </c>
      <c r="E46" s="313"/>
      <c r="F46" s="321" t="s">
        <v>568</v>
      </c>
      <c r="G46" s="317">
        <v>379521</v>
      </c>
      <c r="H46" s="397">
        <v>379521</v>
      </c>
      <c r="I46" s="373">
        <v>1</v>
      </c>
      <c r="J46" s="363" t="s">
        <v>777</v>
      </c>
      <c r="K46" s="363" t="s">
        <v>772</v>
      </c>
      <c r="L46" s="363" t="s">
        <v>773</v>
      </c>
      <c r="M46" s="383"/>
      <c r="N46" s="383"/>
      <c r="O46" s="383"/>
      <c r="P46" s="383"/>
      <c r="Q46" s="383"/>
      <c r="R46" s="391"/>
      <c r="S46" s="384"/>
      <c r="T46" s="363"/>
      <c r="U46" s="363"/>
      <c r="V46" s="363"/>
    </row>
    <row r="47" spans="1:23">
      <c r="A47" s="313"/>
      <c r="B47" s="313"/>
      <c r="C47" s="313"/>
      <c r="D47" s="376" t="s">
        <v>569</v>
      </c>
      <c r="E47" s="313"/>
      <c r="F47" s="321" t="s">
        <v>570</v>
      </c>
      <c r="G47" s="317">
        <v>1572512</v>
      </c>
      <c r="H47" s="397">
        <v>1572512</v>
      </c>
      <c r="I47" s="373">
        <v>1</v>
      </c>
      <c r="J47" s="363" t="s">
        <v>777</v>
      </c>
      <c r="K47" s="363" t="s">
        <v>774</v>
      </c>
      <c r="L47" s="363" t="s">
        <v>775</v>
      </c>
      <c r="M47" s="383"/>
      <c r="N47" s="383"/>
      <c r="O47" s="383"/>
      <c r="P47" s="383"/>
      <c r="Q47" s="383"/>
      <c r="R47" s="391"/>
      <c r="S47" s="384"/>
      <c r="T47" s="363"/>
      <c r="U47" s="363"/>
      <c r="V47" s="363"/>
    </row>
    <row r="48" spans="1:23" ht="20.399999999999999">
      <c r="A48" s="309"/>
      <c r="B48" s="309"/>
      <c r="C48" s="309"/>
      <c r="D48" s="376" t="s">
        <v>595</v>
      </c>
      <c r="E48" s="375"/>
      <c r="F48" s="321" t="s">
        <v>596</v>
      </c>
      <c r="G48" s="317">
        <v>3551756</v>
      </c>
      <c r="H48" s="397">
        <v>3476739.2988</v>
      </c>
      <c r="I48" s="373">
        <v>0.97887898234000303</v>
      </c>
      <c r="J48" s="374"/>
      <c r="K48" s="374"/>
      <c r="L48" s="380"/>
      <c r="M48" s="383"/>
      <c r="N48" s="383"/>
      <c r="O48" s="383"/>
      <c r="P48" s="383"/>
      <c r="Q48" s="383"/>
      <c r="R48" s="391"/>
      <c r="S48" s="384"/>
      <c r="T48" s="363"/>
      <c r="U48" s="363"/>
      <c r="V48" s="363"/>
    </row>
    <row r="49" spans="1:22">
      <c r="A49" s="309"/>
      <c r="B49" s="309"/>
      <c r="C49" s="309"/>
      <c r="D49" s="375"/>
      <c r="E49" s="375" t="s">
        <v>597</v>
      </c>
      <c r="F49" s="316" t="s">
        <v>598</v>
      </c>
      <c r="G49" s="310">
        <v>3274694</v>
      </c>
      <c r="H49" s="398">
        <v>3271285.6</v>
      </c>
      <c r="I49" s="373">
        <v>0.99895916992549538</v>
      </c>
      <c r="J49" s="363" t="s">
        <v>777</v>
      </c>
      <c r="K49" s="363" t="s">
        <v>763</v>
      </c>
      <c r="L49" s="363" t="s">
        <v>764</v>
      </c>
      <c r="M49" s="383"/>
      <c r="N49" s="383"/>
      <c r="O49" s="383"/>
      <c r="P49" s="383"/>
      <c r="Q49" s="383"/>
      <c r="R49" s="391"/>
      <c r="S49" s="384"/>
      <c r="T49" s="363"/>
      <c r="U49" s="363"/>
      <c r="V49" s="363"/>
    </row>
    <row r="50" spans="1:22">
      <c r="A50" s="309"/>
      <c r="B50" s="309"/>
      <c r="C50" s="309"/>
      <c r="D50" s="375"/>
      <c r="E50" s="375" t="s">
        <v>601</v>
      </c>
      <c r="F50" s="316" t="s">
        <v>602</v>
      </c>
      <c r="G50" s="310">
        <v>277062</v>
      </c>
      <c r="H50" s="398">
        <v>205453.69880000001</v>
      </c>
      <c r="I50" s="373">
        <v>0.74154412658538527</v>
      </c>
      <c r="J50" s="363" t="s">
        <v>777</v>
      </c>
      <c r="K50" s="363" t="s">
        <v>763</v>
      </c>
      <c r="L50" s="363" t="s">
        <v>764</v>
      </c>
      <c r="M50" s="383"/>
      <c r="N50" s="383"/>
      <c r="O50" s="383"/>
      <c r="P50" s="383"/>
      <c r="Q50" s="383"/>
      <c r="R50" s="391"/>
      <c r="S50" s="384"/>
      <c r="T50" s="363"/>
      <c r="U50" s="363"/>
      <c r="V50" s="363"/>
    </row>
    <row r="51" spans="1:22">
      <c r="A51" s="309"/>
      <c r="B51" s="309"/>
      <c r="C51" s="309"/>
      <c r="D51" s="376" t="s">
        <v>628</v>
      </c>
      <c r="E51" s="309"/>
      <c r="F51" s="321" t="s">
        <v>638</v>
      </c>
      <c r="G51" s="317">
        <v>37167.699999999997</v>
      </c>
      <c r="H51" s="397">
        <v>37167.622000000003</v>
      </c>
      <c r="I51" s="373">
        <v>0.99999790140363831</v>
      </c>
      <c r="J51" s="363" t="s">
        <v>777</v>
      </c>
      <c r="K51" s="363" t="s">
        <v>774</v>
      </c>
      <c r="L51" s="363" t="s">
        <v>775</v>
      </c>
      <c r="M51" s="383"/>
      <c r="N51" s="383"/>
      <c r="O51" s="383"/>
      <c r="P51" s="383"/>
      <c r="Q51" s="383"/>
      <c r="R51" s="391"/>
      <c r="S51" s="384"/>
      <c r="T51" s="363"/>
      <c r="U51" s="363"/>
      <c r="V51" s="363"/>
    </row>
    <row r="52" spans="1:22" ht="51">
      <c r="A52" s="309"/>
      <c r="B52" s="309"/>
      <c r="C52" s="309"/>
      <c r="D52" s="376" t="s">
        <v>521</v>
      </c>
      <c r="E52" s="313"/>
      <c r="F52" s="321" t="s">
        <v>639</v>
      </c>
      <c r="G52" s="317">
        <v>2240</v>
      </c>
      <c r="H52" s="397">
        <v>2240</v>
      </c>
      <c r="I52" s="373">
        <v>1</v>
      </c>
      <c r="J52" s="363" t="s">
        <v>777</v>
      </c>
      <c r="K52" s="363" t="s">
        <v>774</v>
      </c>
      <c r="L52" s="363" t="s">
        <v>775</v>
      </c>
      <c r="M52" s="383"/>
      <c r="N52" s="383"/>
      <c r="O52" s="383"/>
      <c r="P52" s="383"/>
      <c r="Q52" s="383"/>
      <c r="R52" s="391"/>
      <c r="S52" s="384"/>
      <c r="T52" s="363"/>
      <c r="U52" s="363"/>
      <c r="V52" s="363"/>
    </row>
    <row r="53" spans="1:22" ht="20.399999999999999">
      <c r="A53" s="309"/>
      <c r="B53" s="309"/>
      <c r="C53" s="309"/>
      <c r="D53" s="318" t="s">
        <v>493</v>
      </c>
      <c r="E53" s="309"/>
      <c r="F53" s="321" t="s">
        <v>640</v>
      </c>
      <c r="G53" s="320">
        <v>682984</v>
      </c>
      <c r="H53" s="397">
        <v>682983.96</v>
      </c>
      <c r="I53" s="373">
        <v>0.99999994143347426</v>
      </c>
      <c r="J53" s="363" t="s">
        <v>777</v>
      </c>
      <c r="K53" s="363" t="s">
        <v>774</v>
      </c>
      <c r="L53" s="363" t="s">
        <v>775</v>
      </c>
      <c r="M53" s="383"/>
      <c r="N53" s="383"/>
      <c r="O53" s="383"/>
      <c r="P53" s="383"/>
      <c r="Q53" s="383"/>
      <c r="R53" s="391"/>
      <c r="S53" s="384"/>
      <c r="T53" s="363"/>
      <c r="U53" s="363"/>
      <c r="V53" s="363"/>
    </row>
    <row r="54" spans="1:22" ht="20.399999999999999">
      <c r="A54" s="309"/>
      <c r="B54" s="309"/>
      <c r="C54" s="309"/>
      <c r="D54" s="318" t="s">
        <v>497</v>
      </c>
      <c r="E54" s="309"/>
      <c r="F54" s="321" t="s">
        <v>641</v>
      </c>
      <c r="G54" s="320">
        <v>1312</v>
      </c>
      <c r="H54" s="397">
        <v>1298.7539400000001</v>
      </c>
      <c r="I54" s="373">
        <v>0.98990391768292685</v>
      </c>
      <c r="J54" s="363" t="s">
        <v>777</v>
      </c>
      <c r="K54" s="363" t="s">
        <v>774</v>
      </c>
      <c r="L54" s="363" t="s">
        <v>775</v>
      </c>
      <c r="M54" s="383"/>
      <c r="N54" s="383"/>
      <c r="O54" s="383"/>
      <c r="P54" s="383"/>
      <c r="Q54" s="383"/>
      <c r="R54" s="391"/>
      <c r="S54" s="384"/>
      <c r="T54" s="363"/>
      <c r="U54" s="363"/>
      <c r="V54" s="363"/>
    </row>
    <row r="55" spans="1:22">
      <c r="A55" s="309"/>
      <c r="B55" s="309"/>
      <c r="C55" s="309"/>
      <c r="D55" s="376" t="s">
        <v>642</v>
      </c>
      <c r="E55" s="309"/>
      <c r="F55" s="321" t="s">
        <v>643</v>
      </c>
      <c r="G55" s="379">
        <v>107659.7</v>
      </c>
      <c r="H55" s="397">
        <v>107647.092</v>
      </c>
      <c r="I55" s="373">
        <v>0.999882890255128</v>
      </c>
      <c r="J55" s="363"/>
      <c r="K55" s="363"/>
      <c r="L55" s="363"/>
      <c r="M55" s="380"/>
      <c r="N55" s="380"/>
      <c r="O55" s="380"/>
      <c r="P55" s="383"/>
      <c r="Q55" s="383"/>
      <c r="R55" s="391"/>
      <c r="S55" s="384"/>
      <c r="T55" s="363"/>
      <c r="U55" s="363"/>
      <c r="V55" s="363"/>
    </row>
    <row r="56" spans="1:22" ht="20.399999999999999">
      <c r="A56" s="309"/>
      <c r="B56" s="309"/>
      <c r="C56" s="309"/>
      <c r="D56" s="376" t="s">
        <v>557</v>
      </c>
      <c r="E56" s="309"/>
      <c r="F56" s="321" t="s">
        <v>558</v>
      </c>
      <c r="G56" s="379">
        <v>484413</v>
      </c>
      <c r="H56" s="397">
        <v>484412.4546</v>
      </c>
      <c r="I56" s="373">
        <v>0.99999887410123178</v>
      </c>
      <c r="J56" s="363"/>
      <c r="K56" s="363"/>
      <c r="L56" s="363"/>
    </row>
    <row r="57" spans="1:22">
      <c r="A57" s="309"/>
      <c r="B57" s="309"/>
      <c r="C57" s="309"/>
      <c r="D57" s="318" t="s">
        <v>561</v>
      </c>
      <c r="E57" s="309"/>
      <c r="F57" s="321" t="s">
        <v>562</v>
      </c>
      <c r="G57" s="379">
        <v>1171340</v>
      </c>
      <c r="H57" s="397">
        <v>1149843.5060000001</v>
      </c>
      <c r="I57" s="373">
        <v>0.98164794679597733</v>
      </c>
      <c r="J57" s="363"/>
      <c r="K57" s="363"/>
      <c r="L57" s="363"/>
    </row>
    <row r="58" spans="1:22" ht="20.399999999999999">
      <c r="A58" s="309"/>
      <c r="B58" s="309"/>
      <c r="C58" s="309"/>
      <c r="D58" s="376" t="s">
        <v>563</v>
      </c>
      <c r="E58" s="309"/>
      <c r="F58" s="321" t="s">
        <v>564</v>
      </c>
      <c r="G58" s="379">
        <v>28555652</v>
      </c>
      <c r="H58" s="397">
        <v>28555651.9562</v>
      </c>
      <c r="I58" s="373">
        <v>0.99999999846615306</v>
      </c>
      <c r="J58" s="359"/>
      <c r="K58" s="359"/>
      <c r="L58" s="359"/>
    </row>
    <row r="60" spans="1:22">
      <c r="H60" s="411">
        <f>H54+H53+H52+H51+H50+H49+H46+H47+H44+H42+H41+H40+H39+H34+H33+H32+H29+H27+H26+H25+H24+H23+H22+H21+H18+H10</f>
        <v>50820371.124639995</v>
      </c>
    </row>
    <row r="62" spans="1:22">
      <c r="H62" s="399">
        <f>H60+'067'!C3</f>
        <v>1103256546.4047866</v>
      </c>
      <c r="J62" s="380" t="s">
        <v>968</v>
      </c>
    </row>
    <row r="63" spans="1:22">
      <c r="M63" s="361"/>
      <c r="N63" s="361"/>
      <c r="O63" s="361"/>
      <c r="P63" s="361"/>
      <c r="Q63" s="361"/>
      <c r="R63" s="359"/>
      <c r="S63" s="359"/>
      <c r="T63" s="359"/>
      <c r="U63" s="359"/>
      <c r="V63" s="359"/>
    </row>
    <row r="64" spans="1:22">
      <c r="M64" s="361"/>
      <c r="N64" s="361"/>
      <c r="O64" s="361"/>
      <c r="P64" s="361"/>
      <c r="Q64" s="361"/>
      <c r="R64" s="359"/>
      <c r="S64" s="362"/>
      <c r="T64" s="359"/>
      <c r="U64" s="362"/>
      <c r="V64" s="359"/>
    </row>
    <row r="65" spans="8:22">
      <c r="M65" s="361"/>
      <c r="N65" s="361"/>
      <c r="O65" s="361"/>
      <c r="P65" s="361"/>
      <c r="Q65" s="361"/>
      <c r="R65" s="359"/>
      <c r="S65" s="362"/>
      <c r="T65" s="359"/>
      <c r="U65" s="359"/>
      <c r="V65" s="359"/>
    </row>
    <row r="66" spans="8:22">
      <c r="H66" s="399">
        <f>H60+'067'!C3</f>
        <v>1103256546.4047866</v>
      </c>
    </row>
  </sheetData>
  <mergeCells count="2">
    <mergeCell ref="A2:H2"/>
    <mergeCell ref="A4:E4"/>
  </mergeCells>
  <pageMargins left="0.7" right="0.7" top="0.75" bottom="0.75" header="0.3" footer="0.3"/>
  <pageSetup paperSize="9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13" sqref="C13"/>
    </sheetView>
  </sheetViews>
  <sheetFormatPr defaultRowHeight="14.4"/>
  <cols>
    <col min="2" max="2" width="37.33203125" customWidth="1"/>
    <col min="3" max="3" width="21" bestFit="1" customWidth="1"/>
  </cols>
  <sheetData>
    <row r="1" spans="1:6">
      <c r="A1" s="308" t="s">
        <v>346</v>
      </c>
      <c r="B1" s="526" t="s">
        <v>447</v>
      </c>
      <c r="C1" s="527" t="s">
        <v>971</v>
      </c>
      <c r="D1" s="308"/>
    </row>
    <row r="2" spans="1:6">
      <c r="A2" s="308"/>
      <c r="B2" s="526"/>
      <c r="C2" s="527"/>
      <c r="D2" s="308"/>
    </row>
    <row r="3" spans="1:6">
      <c r="A3" s="308">
        <v>1</v>
      </c>
      <c r="B3" s="526" t="s">
        <v>655</v>
      </c>
      <c r="C3" s="527">
        <f>C4+C5+C6+C7+C8+C9+C10+C11+C12+C13+C14+C16+C17+C18+C19+C20+C21+C22+C23+C24</f>
        <v>1052436175.2801465</v>
      </c>
      <c r="D3" s="308"/>
    </row>
    <row r="4" spans="1:6">
      <c r="A4" s="308">
        <v>1</v>
      </c>
      <c r="B4" s="528" t="s">
        <v>455</v>
      </c>
      <c r="C4" s="668">
        <v>44565630.563720003</v>
      </c>
      <c r="D4" s="529" t="s">
        <v>767</v>
      </c>
      <c r="E4" s="529" t="s">
        <v>766</v>
      </c>
      <c r="F4" s="529"/>
    </row>
    <row r="5" spans="1:6">
      <c r="A5" s="308">
        <v>2</v>
      </c>
      <c r="B5" s="528" t="s">
        <v>972</v>
      </c>
      <c r="C5" s="668">
        <v>973690.05396000005</v>
      </c>
      <c r="D5" s="529" t="s">
        <v>767</v>
      </c>
      <c r="E5" s="529" t="s">
        <v>766</v>
      </c>
      <c r="F5" s="529"/>
    </row>
    <row r="6" spans="1:6">
      <c r="A6" s="308">
        <v>3</v>
      </c>
      <c r="B6" s="528" t="s">
        <v>973</v>
      </c>
      <c r="C6" s="668">
        <v>365930553.78319001</v>
      </c>
      <c r="D6" s="529" t="s">
        <v>411</v>
      </c>
      <c r="E6" s="529" t="s">
        <v>807</v>
      </c>
      <c r="F6" s="529"/>
    </row>
    <row r="7" spans="1:6">
      <c r="A7" s="308">
        <v>4</v>
      </c>
      <c r="B7" s="528" t="s">
        <v>974</v>
      </c>
      <c r="C7" s="668">
        <v>3761630.0668685301</v>
      </c>
      <c r="D7" s="529" t="s">
        <v>793</v>
      </c>
      <c r="E7" s="529" t="s">
        <v>768</v>
      </c>
      <c r="F7" s="529"/>
    </row>
    <row r="8" spans="1:6">
      <c r="A8" s="308">
        <v>5</v>
      </c>
      <c r="B8" s="528" t="s">
        <v>975</v>
      </c>
      <c r="C8" s="668">
        <v>25335105.733294901</v>
      </c>
      <c r="D8" s="529" t="s">
        <v>413</v>
      </c>
      <c r="E8" s="529" t="s">
        <v>810</v>
      </c>
      <c r="F8" s="529"/>
    </row>
    <row r="9" spans="1:6">
      <c r="A9" s="308">
        <v>6</v>
      </c>
      <c r="B9" s="528" t="s">
        <v>976</v>
      </c>
      <c r="C9" s="668">
        <v>22824452.4850506</v>
      </c>
      <c r="D9" s="529" t="s">
        <v>417</v>
      </c>
      <c r="E9" s="529" t="s">
        <v>809</v>
      </c>
      <c r="F9" s="529"/>
    </row>
    <row r="10" spans="1:6">
      <c r="A10" s="308">
        <v>7</v>
      </c>
      <c r="B10" s="528" t="s">
        <v>977</v>
      </c>
      <c r="C10" s="668">
        <v>24433120.862190001</v>
      </c>
      <c r="D10" s="529" t="s">
        <v>789</v>
      </c>
      <c r="E10" s="529" t="s">
        <v>810</v>
      </c>
      <c r="F10" s="529"/>
    </row>
    <row r="11" spans="1:6">
      <c r="A11" s="308">
        <v>8</v>
      </c>
      <c r="B11" s="528" t="s">
        <v>978</v>
      </c>
      <c r="C11" s="668">
        <v>265172370.10426</v>
      </c>
      <c r="D11" s="529" t="s">
        <v>408</v>
      </c>
      <c r="E11" s="529" t="s">
        <v>409</v>
      </c>
      <c r="F11" s="529"/>
    </row>
    <row r="12" spans="1:6">
      <c r="A12" s="308">
        <v>9</v>
      </c>
      <c r="B12" s="528" t="s">
        <v>979</v>
      </c>
      <c r="C12" s="668">
        <v>22900748.9366627</v>
      </c>
      <c r="D12" s="529" t="s">
        <v>408</v>
      </c>
      <c r="E12" s="529" t="s">
        <v>409</v>
      </c>
      <c r="F12" s="529"/>
    </row>
    <row r="13" spans="1:6" ht="21.6">
      <c r="A13" s="308">
        <v>9</v>
      </c>
      <c r="B13" s="528" t="s">
        <v>980</v>
      </c>
      <c r="C13" s="668">
        <v>6013881.1683</v>
      </c>
      <c r="D13" s="529" t="s">
        <v>804</v>
      </c>
      <c r="E13" s="529" t="s">
        <v>409</v>
      </c>
      <c r="F13" s="529"/>
    </row>
    <row r="14" spans="1:6">
      <c r="A14" s="308">
        <v>10</v>
      </c>
      <c r="B14" s="528" t="s">
        <v>981</v>
      </c>
      <c r="C14" s="668">
        <v>1982233.7303899999</v>
      </c>
      <c r="D14" s="529" t="s">
        <v>418</v>
      </c>
      <c r="E14" s="529" t="s">
        <v>409</v>
      </c>
      <c r="F14" s="529"/>
    </row>
    <row r="15" spans="1:6">
      <c r="A15" s="308">
        <v>11</v>
      </c>
      <c r="B15" s="530" t="s">
        <v>982</v>
      </c>
      <c r="C15" s="531">
        <v>1544106.38013358</v>
      </c>
      <c r="D15" s="529"/>
      <c r="E15" s="529"/>
      <c r="F15" s="529"/>
    </row>
    <row r="16" spans="1:6" ht="21.6">
      <c r="A16" s="308">
        <v>12</v>
      </c>
      <c r="B16" s="528" t="s">
        <v>983</v>
      </c>
      <c r="C16" s="668">
        <v>17685144.801727802</v>
      </c>
      <c r="D16" s="529" t="s">
        <v>408</v>
      </c>
      <c r="E16" s="529" t="s">
        <v>409</v>
      </c>
      <c r="F16" s="529"/>
    </row>
    <row r="17" spans="1:6" ht="21.6">
      <c r="A17" s="308">
        <v>13</v>
      </c>
      <c r="B17" s="528" t="s">
        <v>984</v>
      </c>
      <c r="C17" s="668">
        <v>9518956.6522199996</v>
      </c>
      <c r="D17" s="529" t="s">
        <v>771</v>
      </c>
      <c r="E17" s="529" t="s">
        <v>768</v>
      </c>
      <c r="F17" s="529"/>
    </row>
    <row r="18" spans="1:6">
      <c r="A18" s="308">
        <v>14</v>
      </c>
      <c r="B18" s="528" t="s">
        <v>985</v>
      </c>
      <c r="C18" s="668">
        <v>47115880.802680001</v>
      </c>
      <c r="D18" s="529" t="s">
        <v>408</v>
      </c>
      <c r="E18" s="529" t="s">
        <v>776</v>
      </c>
      <c r="F18" s="529"/>
    </row>
    <row r="19" spans="1:6" ht="21.6">
      <c r="A19" s="308">
        <v>15</v>
      </c>
      <c r="B19" s="528" t="s">
        <v>986</v>
      </c>
      <c r="C19" s="668">
        <v>18549180.023667399</v>
      </c>
      <c r="D19" s="529" t="s">
        <v>408</v>
      </c>
      <c r="E19" s="529" t="s">
        <v>765</v>
      </c>
      <c r="F19" s="529"/>
    </row>
    <row r="20" spans="1:6" ht="21.6">
      <c r="A20" s="308">
        <v>16</v>
      </c>
      <c r="B20" s="528" t="s">
        <v>987</v>
      </c>
      <c r="C20" s="668">
        <v>12170264.377599999</v>
      </c>
      <c r="D20" s="529" t="s">
        <v>408</v>
      </c>
      <c r="E20" s="529" t="s">
        <v>765</v>
      </c>
      <c r="F20" s="529"/>
    </row>
    <row r="21" spans="1:6" ht="21.6">
      <c r="A21" s="308">
        <v>17</v>
      </c>
      <c r="B21" s="528" t="s">
        <v>988</v>
      </c>
      <c r="C21" s="668">
        <v>14050485.349540001</v>
      </c>
      <c r="D21" s="529" t="s">
        <v>408</v>
      </c>
      <c r="E21" s="529" t="s">
        <v>409</v>
      </c>
      <c r="F21" s="529"/>
    </row>
    <row r="22" spans="1:6">
      <c r="A22" s="308">
        <v>18</v>
      </c>
      <c r="B22" s="528" t="s">
        <v>989</v>
      </c>
      <c r="C22" s="668">
        <v>42246691.093589999</v>
      </c>
      <c r="D22" s="529" t="s">
        <v>408</v>
      </c>
      <c r="E22" s="529" t="s">
        <v>409</v>
      </c>
      <c r="F22" s="529"/>
    </row>
    <row r="23" spans="1:6">
      <c r="A23" s="308">
        <v>18</v>
      </c>
      <c r="B23" s="528" t="s">
        <v>990</v>
      </c>
      <c r="C23" s="668">
        <v>8501639.7767545395</v>
      </c>
      <c r="D23" s="529" t="s">
        <v>408</v>
      </c>
      <c r="E23" s="529" t="s">
        <v>409</v>
      </c>
      <c r="F23" s="529"/>
    </row>
    <row r="24" spans="1:6">
      <c r="A24" s="308"/>
      <c r="B24" s="528" t="s">
        <v>991</v>
      </c>
      <c r="C24" s="668">
        <v>98704514.914480001</v>
      </c>
      <c r="D24" s="529" t="s">
        <v>794</v>
      </c>
      <c r="E24" s="529" t="s">
        <v>779</v>
      </c>
      <c r="F24" s="52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20"/>
  <sheetViews>
    <sheetView topLeftCell="A80" workbookViewId="0">
      <selection activeCell="G95" sqref="G95"/>
    </sheetView>
  </sheetViews>
  <sheetFormatPr defaultColWidth="8.88671875" defaultRowHeight="10.199999999999999"/>
  <cols>
    <col min="1" max="1" width="3.33203125" style="380" customWidth="1"/>
    <col min="2" max="2" width="2.33203125" style="380" customWidth="1"/>
    <col min="3" max="3" width="4.109375" style="380" customWidth="1"/>
    <col min="4" max="4" width="4" style="380" customWidth="1"/>
    <col min="5" max="5" width="43.88671875" style="380" customWidth="1"/>
    <col min="6" max="6" width="11" style="380" hidden="1" customWidth="1"/>
    <col min="7" max="7" width="16.44140625" style="380" customWidth="1"/>
    <col min="8" max="11" width="9" style="380" hidden="1" customWidth="1"/>
    <col min="12" max="13" width="10.5546875" style="380" hidden="1" customWidth="1"/>
    <col min="14" max="17" width="10.109375" style="380" hidden="1" customWidth="1"/>
    <col min="18" max="19" width="9" style="380" hidden="1" customWidth="1"/>
    <col min="20" max="23" width="10.109375" style="380" hidden="1" customWidth="1"/>
    <col min="24" max="25" width="9" style="380" hidden="1" customWidth="1"/>
    <col min="26" max="27" width="9.6640625" style="380" hidden="1" customWidth="1"/>
    <col min="28" max="29" width="10.109375" style="380" hidden="1" customWidth="1"/>
    <col min="30" max="31" width="10.109375" style="380" customWidth="1"/>
    <col min="32" max="32" width="8.88671875" style="380"/>
    <col min="33" max="33" width="2.6640625" style="380" customWidth="1"/>
    <col min="34" max="34" width="3.44140625" style="380" customWidth="1"/>
    <col min="35" max="35" width="4.33203125" style="380" customWidth="1"/>
    <col min="36" max="36" width="3.5546875" style="380" customWidth="1"/>
    <col min="37" max="37" width="3.33203125" style="380" customWidth="1"/>
    <col min="38" max="38" width="18.33203125" style="380" customWidth="1"/>
    <col min="39" max="39" width="11.6640625" style="380" customWidth="1"/>
    <col min="40" max="16384" width="8.88671875" style="380"/>
  </cols>
  <sheetData>
    <row r="1" spans="1:32">
      <c r="A1" s="364"/>
      <c r="B1" s="364"/>
      <c r="C1" s="364"/>
      <c r="D1" s="364"/>
      <c r="E1" s="365"/>
      <c r="F1" s="324"/>
      <c r="G1" s="670"/>
      <c r="H1" s="670"/>
      <c r="I1" s="670"/>
      <c r="J1" s="670"/>
      <c r="K1" s="670"/>
      <c r="L1" s="324"/>
      <c r="M1" s="670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671"/>
      <c r="AD1" s="671"/>
      <c r="AE1" s="671"/>
    </row>
    <row r="2" spans="1:32">
      <c r="A2" s="765" t="s">
        <v>654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765"/>
      <c r="X2" s="765"/>
      <c r="Y2" s="765"/>
      <c r="Z2" s="765"/>
      <c r="AA2" s="765"/>
      <c r="AB2" s="765"/>
      <c r="AC2" s="765"/>
      <c r="AD2" s="672"/>
      <c r="AE2" s="672"/>
    </row>
    <row r="3" spans="1:32">
      <c r="A3" s="366"/>
      <c r="B3" s="366"/>
      <c r="C3" s="366"/>
      <c r="D3" s="366"/>
      <c r="E3" s="367"/>
      <c r="F3" s="324"/>
      <c r="G3" s="322"/>
      <c r="H3" s="322"/>
      <c r="I3" s="322"/>
      <c r="J3" s="322"/>
      <c r="K3" s="322"/>
      <c r="L3" s="323"/>
      <c r="M3" s="323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 t="s">
        <v>446</v>
      </c>
      <c r="AD3" s="324"/>
      <c r="AE3" s="324"/>
    </row>
    <row r="4" spans="1:32">
      <c r="A4" s="769" t="s">
        <v>471</v>
      </c>
      <c r="B4" s="770"/>
      <c r="C4" s="770"/>
      <c r="D4" s="771"/>
      <c r="E4" s="767" t="s">
        <v>472</v>
      </c>
      <c r="F4" s="766" t="s">
        <v>655</v>
      </c>
      <c r="G4" s="766"/>
      <c r="H4" s="766" t="s">
        <v>656</v>
      </c>
      <c r="I4" s="766"/>
      <c r="J4" s="763" t="s">
        <v>657</v>
      </c>
      <c r="K4" s="764"/>
      <c r="L4" s="766" t="s">
        <v>658</v>
      </c>
      <c r="M4" s="766"/>
      <c r="N4" s="766" t="s">
        <v>659</v>
      </c>
      <c r="O4" s="766"/>
      <c r="P4" s="766" t="s">
        <v>660</v>
      </c>
      <c r="Q4" s="766"/>
      <c r="R4" s="763" t="s">
        <v>661</v>
      </c>
      <c r="S4" s="764"/>
      <c r="T4" s="763" t="s">
        <v>662</v>
      </c>
      <c r="U4" s="764"/>
      <c r="V4" s="763" t="s">
        <v>663</v>
      </c>
      <c r="W4" s="764"/>
      <c r="X4" s="763" t="s">
        <v>664</v>
      </c>
      <c r="Y4" s="764"/>
      <c r="Z4" s="766" t="s">
        <v>665</v>
      </c>
      <c r="AA4" s="766"/>
      <c r="AB4" s="763" t="s">
        <v>666</v>
      </c>
      <c r="AC4" s="764"/>
      <c r="AD4" s="369"/>
      <c r="AE4" s="369"/>
    </row>
    <row r="5" spans="1:32" ht="30.6">
      <c r="A5" s="772"/>
      <c r="B5" s="773"/>
      <c r="C5" s="773"/>
      <c r="D5" s="774"/>
      <c r="E5" s="768"/>
      <c r="F5" s="368" t="s">
        <v>645</v>
      </c>
      <c r="G5" s="368" t="s">
        <v>646</v>
      </c>
      <c r="H5" s="368" t="s">
        <v>645</v>
      </c>
      <c r="I5" s="368" t="s">
        <v>646</v>
      </c>
      <c r="J5" s="368" t="s">
        <v>645</v>
      </c>
      <c r="K5" s="368" t="s">
        <v>646</v>
      </c>
      <c r="L5" s="368" t="s">
        <v>645</v>
      </c>
      <c r="M5" s="368" t="s">
        <v>646</v>
      </c>
      <c r="N5" s="368" t="s">
        <v>645</v>
      </c>
      <c r="O5" s="368" t="s">
        <v>646</v>
      </c>
      <c r="P5" s="368" t="s">
        <v>645</v>
      </c>
      <c r="Q5" s="368" t="s">
        <v>646</v>
      </c>
      <c r="R5" s="368" t="s">
        <v>645</v>
      </c>
      <c r="S5" s="368" t="s">
        <v>646</v>
      </c>
      <c r="T5" s="368" t="s">
        <v>645</v>
      </c>
      <c r="U5" s="368" t="s">
        <v>646</v>
      </c>
      <c r="V5" s="368" t="s">
        <v>645</v>
      </c>
      <c r="W5" s="368" t="s">
        <v>646</v>
      </c>
      <c r="X5" s="368" t="s">
        <v>645</v>
      </c>
      <c r="Y5" s="368" t="s">
        <v>646</v>
      </c>
      <c r="Z5" s="368" t="s">
        <v>645</v>
      </c>
      <c r="AA5" s="368" t="s">
        <v>646</v>
      </c>
      <c r="AB5" s="368" t="s">
        <v>645</v>
      </c>
      <c r="AC5" s="368" t="s">
        <v>646</v>
      </c>
      <c r="AD5" s="369" t="s">
        <v>785</v>
      </c>
      <c r="AE5" s="369" t="s">
        <v>786</v>
      </c>
      <c r="AF5" s="369" t="s">
        <v>787</v>
      </c>
    </row>
    <row r="6" spans="1:32">
      <c r="A6" s="318"/>
      <c r="B6" s="318"/>
      <c r="C6" s="318"/>
      <c r="D6" s="318"/>
      <c r="E6" s="321" t="s">
        <v>66</v>
      </c>
      <c r="F6" s="317">
        <v>177054517.29999995</v>
      </c>
      <c r="G6" s="317">
        <v>175353812.00182</v>
      </c>
      <c r="H6" s="317">
        <v>4370</v>
      </c>
      <c r="I6" s="317">
        <v>2755.3960000000002</v>
      </c>
      <c r="J6" s="317">
        <v>1119</v>
      </c>
      <c r="K6" s="317">
        <v>739.03549999999996</v>
      </c>
      <c r="L6" s="317">
        <v>89834046.700000003</v>
      </c>
      <c r="M6" s="317">
        <v>88930359.560489997</v>
      </c>
      <c r="N6" s="317">
        <v>23811931</v>
      </c>
      <c r="O6" s="317">
        <v>23788275.764970005</v>
      </c>
      <c r="P6" s="317">
        <v>18768317.600000001</v>
      </c>
      <c r="Q6" s="317">
        <v>18767133.68273</v>
      </c>
      <c r="R6" s="317">
        <v>431921</v>
      </c>
      <c r="S6" s="317">
        <v>429744.18167000002</v>
      </c>
      <c r="T6" s="317">
        <v>10927104</v>
      </c>
      <c r="U6" s="317">
        <v>10159384.21308</v>
      </c>
      <c r="V6" s="317">
        <v>14039033</v>
      </c>
      <c r="W6" s="317">
        <v>14039018.17619</v>
      </c>
      <c r="X6" s="317">
        <v>1</v>
      </c>
      <c r="Y6" s="317">
        <v>0</v>
      </c>
      <c r="Z6" s="317">
        <v>5109434</v>
      </c>
      <c r="AA6" s="317">
        <v>5109173.0138499998</v>
      </c>
      <c r="AB6" s="317">
        <v>14127240</v>
      </c>
      <c r="AC6" s="317">
        <v>14127228.97734</v>
      </c>
      <c r="AD6" s="400"/>
      <c r="AE6" s="400"/>
    </row>
    <row r="7" spans="1:32" hidden="1">
      <c r="A7" s="318" t="s">
        <v>667</v>
      </c>
      <c r="B7" s="318"/>
      <c r="C7" s="318"/>
      <c r="D7" s="318"/>
      <c r="E7" s="321" t="s">
        <v>668</v>
      </c>
      <c r="F7" s="317">
        <v>9635839.7000000011</v>
      </c>
      <c r="G7" s="317">
        <v>9598604.0217000004</v>
      </c>
      <c r="H7" s="317">
        <v>0</v>
      </c>
      <c r="I7" s="317">
        <v>0</v>
      </c>
      <c r="J7" s="317">
        <v>0</v>
      </c>
      <c r="K7" s="317">
        <v>0</v>
      </c>
      <c r="L7" s="317">
        <v>7471665.7000000002</v>
      </c>
      <c r="M7" s="317">
        <v>7434430.0236000009</v>
      </c>
      <c r="N7" s="317">
        <v>0</v>
      </c>
      <c r="O7" s="317">
        <v>0</v>
      </c>
      <c r="P7" s="317">
        <v>0</v>
      </c>
      <c r="Q7" s="317">
        <v>0</v>
      </c>
      <c r="R7" s="317">
        <v>0</v>
      </c>
      <c r="S7" s="317">
        <v>0</v>
      </c>
      <c r="T7" s="317">
        <v>592637</v>
      </c>
      <c r="U7" s="317">
        <v>592637</v>
      </c>
      <c r="V7" s="317">
        <v>608074</v>
      </c>
      <c r="W7" s="317">
        <v>608074</v>
      </c>
      <c r="X7" s="317">
        <v>0</v>
      </c>
      <c r="Y7" s="317">
        <v>0</v>
      </c>
      <c r="Z7" s="317">
        <v>294366</v>
      </c>
      <c r="AA7" s="317">
        <v>294366</v>
      </c>
      <c r="AB7" s="317">
        <v>669097</v>
      </c>
      <c r="AC7" s="317">
        <v>669096.99809999997</v>
      </c>
      <c r="AD7" s="400"/>
      <c r="AE7" s="400"/>
    </row>
    <row r="8" spans="1:32" ht="20.399999999999999" hidden="1">
      <c r="A8" s="318"/>
      <c r="B8" s="318" t="s">
        <v>669</v>
      </c>
      <c r="C8" s="318"/>
      <c r="D8" s="318"/>
      <c r="E8" s="321" t="s">
        <v>670</v>
      </c>
      <c r="F8" s="317">
        <v>6897677.9000000004</v>
      </c>
      <c r="G8" s="317">
        <v>6871461.9691000003</v>
      </c>
      <c r="H8" s="317">
        <v>0</v>
      </c>
      <c r="I8" s="317">
        <v>0</v>
      </c>
      <c r="J8" s="317">
        <v>0</v>
      </c>
      <c r="K8" s="317">
        <v>0</v>
      </c>
      <c r="L8" s="317">
        <v>5441801.9000000004</v>
      </c>
      <c r="M8" s="317">
        <v>5415585.9691000003</v>
      </c>
      <c r="N8" s="317">
        <v>0</v>
      </c>
      <c r="O8" s="317">
        <v>0</v>
      </c>
      <c r="P8" s="317">
        <v>0</v>
      </c>
      <c r="Q8" s="317">
        <v>0</v>
      </c>
      <c r="R8" s="317">
        <v>0</v>
      </c>
      <c r="S8" s="317">
        <v>0</v>
      </c>
      <c r="T8" s="317">
        <v>348178</v>
      </c>
      <c r="U8" s="317">
        <v>348178</v>
      </c>
      <c r="V8" s="317">
        <v>357509</v>
      </c>
      <c r="W8" s="317">
        <v>357509</v>
      </c>
      <c r="X8" s="317">
        <v>0</v>
      </c>
      <c r="Y8" s="317">
        <v>0</v>
      </c>
      <c r="Z8" s="317">
        <v>274680</v>
      </c>
      <c r="AA8" s="317">
        <v>274680</v>
      </c>
      <c r="AB8" s="317">
        <v>475509</v>
      </c>
      <c r="AC8" s="317">
        <v>475509</v>
      </c>
      <c r="AD8" s="400"/>
      <c r="AE8" s="400"/>
    </row>
    <row r="9" spans="1:32" ht="20.399999999999999" hidden="1">
      <c r="A9" s="309"/>
      <c r="B9" s="309"/>
      <c r="C9" s="318" t="s">
        <v>671</v>
      </c>
      <c r="D9" s="309"/>
      <c r="E9" s="321" t="s">
        <v>672</v>
      </c>
      <c r="F9" s="317">
        <v>5996764</v>
      </c>
      <c r="G9" s="317">
        <v>5975266.6546</v>
      </c>
      <c r="H9" s="320">
        <v>0</v>
      </c>
      <c r="I9" s="320">
        <v>0</v>
      </c>
      <c r="J9" s="320">
        <v>0</v>
      </c>
      <c r="K9" s="320">
        <v>0</v>
      </c>
      <c r="L9" s="320">
        <v>4618812</v>
      </c>
      <c r="M9" s="320">
        <v>4597314.6546</v>
      </c>
      <c r="N9" s="320">
        <v>0</v>
      </c>
      <c r="O9" s="320">
        <v>0</v>
      </c>
      <c r="P9" s="320">
        <v>0</v>
      </c>
      <c r="Q9" s="320">
        <v>0</v>
      </c>
      <c r="R9" s="320">
        <v>0</v>
      </c>
      <c r="S9" s="320">
        <v>0</v>
      </c>
      <c r="T9" s="320">
        <v>348178</v>
      </c>
      <c r="U9" s="320">
        <v>348178</v>
      </c>
      <c r="V9" s="320">
        <v>299753</v>
      </c>
      <c r="W9" s="320">
        <v>299753</v>
      </c>
      <c r="X9" s="320">
        <v>0</v>
      </c>
      <c r="Y9" s="320">
        <v>0</v>
      </c>
      <c r="Z9" s="320">
        <v>263286</v>
      </c>
      <c r="AA9" s="320">
        <v>263286</v>
      </c>
      <c r="AB9" s="320">
        <v>466735</v>
      </c>
      <c r="AC9" s="320">
        <v>466735</v>
      </c>
      <c r="AD9" s="401"/>
      <c r="AE9" s="401"/>
    </row>
    <row r="10" spans="1:32" hidden="1">
      <c r="A10" s="309"/>
      <c r="B10" s="309"/>
      <c r="C10" s="309"/>
      <c r="D10" s="309" t="s">
        <v>673</v>
      </c>
      <c r="E10" s="316" t="s">
        <v>674</v>
      </c>
      <c r="F10" s="310">
        <v>457382</v>
      </c>
      <c r="G10" s="310">
        <v>457381</v>
      </c>
      <c r="H10" s="312"/>
      <c r="I10" s="312"/>
      <c r="J10" s="312"/>
      <c r="K10" s="312"/>
      <c r="L10" s="310">
        <v>171611</v>
      </c>
      <c r="M10" s="310">
        <v>171610</v>
      </c>
      <c r="N10" s="312"/>
      <c r="O10" s="312"/>
      <c r="P10" s="312"/>
      <c r="Q10" s="312"/>
      <c r="R10" s="312"/>
      <c r="S10" s="312"/>
      <c r="T10" s="312"/>
      <c r="U10" s="312"/>
      <c r="V10" s="312">
        <v>6850</v>
      </c>
      <c r="W10" s="312">
        <v>6850</v>
      </c>
      <c r="X10" s="312"/>
      <c r="Y10" s="312"/>
      <c r="Z10" s="310">
        <v>263286</v>
      </c>
      <c r="AA10" s="310">
        <v>263286</v>
      </c>
      <c r="AB10" s="312">
        <v>15635</v>
      </c>
      <c r="AC10" s="312">
        <v>15635</v>
      </c>
      <c r="AD10" s="402"/>
      <c r="AE10" s="402"/>
    </row>
    <row r="11" spans="1:32" hidden="1">
      <c r="A11" s="309"/>
      <c r="B11" s="309"/>
      <c r="C11" s="309"/>
      <c r="D11" s="313" t="s">
        <v>675</v>
      </c>
      <c r="E11" s="316" t="s">
        <v>676</v>
      </c>
      <c r="F11" s="310">
        <v>5539382</v>
      </c>
      <c r="G11" s="310">
        <v>5517885.6546</v>
      </c>
      <c r="H11" s="312"/>
      <c r="I11" s="312"/>
      <c r="J11" s="312"/>
      <c r="K11" s="312"/>
      <c r="L11" s="310">
        <v>4447201</v>
      </c>
      <c r="M11" s="310">
        <v>4425704.6546</v>
      </c>
      <c r="N11" s="312"/>
      <c r="O11" s="312"/>
      <c r="P11" s="312"/>
      <c r="Q11" s="312"/>
      <c r="R11" s="312"/>
      <c r="S11" s="312"/>
      <c r="T11" s="312">
        <v>348178</v>
      </c>
      <c r="U11" s="312">
        <v>348178</v>
      </c>
      <c r="V11" s="312">
        <v>292903</v>
      </c>
      <c r="W11" s="312">
        <v>292903</v>
      </c>
      <c r="X11" s="312"/>
      <c r="Y11" s="312"/>
      <c r="Z11" s="310"/>
      <c r="AA11" s="310"/>
      <c r="AB11" s="312">
        <v>451100</v>
      </c>
      <c r="AC11" s="312">
        <v>451100</v>
      </c>
      <c r="AD11" s="402"/>
      <c r="AE11" s="402"/>
    </row>
    <row r="12" spans="1:32" ht="30.6" hidden="1">
      <c r="A12" s="309"/>
      <c r="B12" s="309"/>
      <c r="C12" s="318" t="s">
        <v>677</v>
      </c>
      <c r="D12" s="309"/>
      <c r="E12" s="321" t="s">
        <v>678</v>
      </c>
      <c r="F12" s="317">
        <v>294972</v>
      </c>
      <c r="G12" s="317">
        <v>294972</v>
      </c>
      <c r="H12" s="317">
        <v>0</v>
      </c>
      <c r="I12" s="317">
        <v>0</v>
      </c>
      <c r="J12" s="317">
        <v>0</v>
      </c>
      <c r="K12" s="317">
        <v>0</v>
      </c>
      <c r="L12" s="317">
        <v>217048</v>
      </c>
      <c r="M12" s="317">
        <v>217048</v>
      </c>
      <c r="N12" s="317">
        <v>0</v>
      </c>
      <c r="O12" s="317">
        <v>0</v>
      </c>
      <c r="P12" s="317">
        <v>0</v>
      </c>
      <c r="Q12" s="317">
        <v>0</v>
      </c>
      <c r="R12" s="317">
        <v>0</v>
      </c>
      <c r="S12" s="317">
        <v>0</v>
      </c>
      <c r="T12" s="317">
        <v>0</v>
      </c>
      <c r="U12" s="317">
        <v>0</v>
      </c>
      <c r="V12" s="317">
        <v>57756</v>
      </c>
      <c r="W12" s="317">
        <v>57756</v>
      </c>
      <c r="X12" s="317">
        <v>0</v>
      </c>
      <c r="Y12" s="317">
        <v>0</v>
      </c>
      <c r="Z12" s="317">
        <v>11394</v>
      </c>
      <c r="AA12" s="317">
        <v>11394</v>
      </c>
      <c r="AB12" s="317">
        <v>8774</v>
      </c>
      <c r="AC12" s="317">
        <v>8774</v>
      </c>
      <c r="AD12" s="400"/>
      <c r="AE12" s="400"/>
    </row>
    <row r="13" spans="1:32" hidden="1">
      <c r="A13" s="309"/>
      <c r="B13" s="309"/>
      <c r="C13" s="309"/>
      <c r="D13" s="309" t="s">
        <v>673</v>
      </c>
      <c r="E13" s="316" t="s">
        <v>674</v>
      </c>
      <c r="F13" s="310">
        <v>11394</v>
      </c>
      <c r="G13" s="310">
        <v>11394</v>
      </c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0">
        <v>11394</v>
      </c>
      <c r="AA13" s="310">
        <v>11394</v>
      </c>
      <c r="AB13" s="317"/>
      <c r="AC13" s="317"/>
      <c r="AD13" s="400"/>
      <c r="AE13" s="400"/>
    </row>
    <row r="14" spans="1:32" hidden="1">
      <c r="A14" s="313"/>
      <c r="B14" s="313"/>
      <c r="C14" s="313"/>
      <c r="D14" s="313" t="s">
        <v>675</v>
      </c>
      <c r="E14" s="316" t="s">
        <v>676</v>
      </c>
      <c r="F14" s="310">
        <v>0</v>
      </c>
      <c r="G14" s="310">
        <v>0</v>
      </c>
      <c r="H14" s="673"/>
      <c r="I14" s="673"/>
      <c r="J14" s="673"/>
      <c r="K14" s="673"/>
      <c r="L14" s="311"/>
      <c r="M14" s="311"/>
      <c r="N14" s="673"/>
      <c r="O14" s="673"/>
      <c r="P14" s="673"/>
      <c r="Q14" s="673"/>
      <c r="R14" s="673"/>
      <c r="S14" s="673"/>
      <c r="T14" s="673"/>
      <c r="U14" s="673"/>
      <c r="V14" s="673"/>
      <c r="W14" s="673"/>
      <c r="X14" s="673"/>
      <c r="Y14" s="673"/>
      <c r="Z14" s="311"/>
      <c r="AA14" s="311"/>
      <c r="AB14" s="673"/>
      <c r="AC14" s="673"/>
      <c r="AD14" s="674"/>
      <c r="AE14" s="674"/>
    </row>
    <row r="15" spans="1:32" ht="30.6" hidden="1">
      <c r="A15" s="313"/>
      <c r="B15" s="313"/>
      <c r="C15" s="675" t="s">
        <v>679</v>
      </c>
      <c r="D15" s="313"/>
      <c r="E15" s="321" t="s">
        <v>564</v>
      </c>
      <c r="F15" s="310">
        <v>605941.9</v>
      </c>
      <c r="G15" s="310">
        <v>601223.31449999998</v>
      </c>
      <c r="H15" s="320">
        <v>0</v>
      </c>
      <c r="I15" s="320">
        <v>0</v>
      </c>
      <c r="J15" s="320">
        <v>0</v>
      </c>
      <c r="K15" s="320">
        <v>0</v>
      </c>
      <c r="L15" s="320">
        <v>605941.9</v>
      </c>
      <c r="M15" s="320">
        <v>601223.31449999998</v>
      </c>
      <c r="N15" s="320">
        <v>0</v>
      </c>
      <c r="O15" s="320">
        <v>0</v>
      </c>
      <c r="P15" s="320">
        <v>0</v>
      </c>
      <c r="Q15" s="320">
        <v>0</v>
      </c>
      <c r="R15" s="320">
        <v>0</v>
      </c>
      <c r="S15" s="320">
        <v>0</v>
      </c>
      <c r="T15" s="320">
        <v>0</v>
      </c>
      <c r="U15" s="320">
        <v>0</v>
      </c>
      <c r="V15" s="320">
        <v>0</v>
      </c>
      <c r="W15" s="320">
        <v>0</v>
      </c>
      <c r="X15" s="320">
        <v>0</v>
      </c>
      <c r="Y15" s="320">
        <v>0</v>
      </c>
      <c r="Z15" s="320">
        <v>0</v>
      </c>
      <c r="AA15" s="320">
        <v>0</v>
      </c>
      <c r="AB15" s="320">
        <v>0</v>
      </c>
      <c r="AC15" s="320">
        <v>0</v>
      </c>
      <c r="AD15" s="401"/>
      <c r="AE15" s="401"/>
    </row>
    <row r="16" spans="1:32" hidden="1">
      <c r="A16" s="313"/>
      <c r="B16" s="313"/>
      <c r="C16" s="313"/>
      <c r="D16" s="313" t="s">
        <v>675</v>
      </c>
      <c r="E16" s="316" t="s">
        <v>676</v>
      </c>
      <c r="F16" s="310">
        <v>605941.9</v>
      </c>
      <c r="G16" s="310">
        <v>601223.31449999998</v>
      </c>
      <c r="H16" s="673"/>
      <c r="I16" s="673"/>
      <c r="J16" s="673"/>
      <c r="K16" s="673"/>
      <c r="L16" s="310">
        <v>605941.9</v>
      </c>
      <c r="M16" s="310">
        <v>601223.31449999998</v>
      </c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673"/>
      <c r="Y16" s="673"/>
      <c r="Z16" s="311"/>
      <c r="AA16" s="311"/>
      <c r="AB16" s="673"/>
      <c r="AC16" s="673"/>
      <c r="AD16" s="674"/>
      <c r="AE16" s="674"/>
    </row>
    <row r="17" spans="1:42" ht="20.399999999999999" hidden="1">
      <c r="A17" s="318"/>
      <c r="B17" s="318" t="s">
        <v>680</v>
      </c>
      <c r="C17" s="318"/>
      <c r="D17" s="318"/>
      <c r="E17" s="321" t="s">
        <v>681</v>
      </c>
      <c r="F17" s="317">
        <v>2435545</v>
      </c>
      <c r="G17" s="317">
        <v>2426902.2781000002</v>
      </c>
      <c r="H17" s="317">
        <v>0</v>
      </c>
      <c r="I17" s="317">
        <v>0</v>
      </c>
      <c r="J17" s="317">
        <v>0</v>
      </c>
      <c r="K17" s="317">
        <v>0</v>
      </c>
      <c r="L17" s="317">
        <v>1727247</v>
      </c>
      <c r="M17" s="317">
        <v>1718604.28</v>
      </c>
      <c r="N17" s="317">
        <v>0</v>
      </c>
      <c r="O17" s="317">
        <v>0</v>
      </c>
      <c r="P17" s="317">
        <v>0</v>
      </c>
      <c r="Q17" s="317">
        <v>0</v>
      </c>
      <c r="R17" s="317">
        <v>0</v>
      </c>
      <c r="S17" s="317">
        <v>0</v>
      </c>
      <c r="T17" s="317">
        <v>244459</v>
      </c>
      <c r="U17" s="317">
        <v>244459</v>
      </c>
      <c r="V17" s="317">
        <v>250565</v>
      </c>
      <c r="W17" s="317">
        <v>250565</v>
      </c>
      <c r="X17" s="317">
        <v>0</v>
      </c>
      <c r="Y17" s="317">
        <v>0</v>
      </c>
      <c r="Z17" s="317">
        <v>19686</v>
      </c>
      <c r="AA17" s="317">
        <v>19686</v>
      </c>
      <c r="AB17" s="317">
        <v>193588</v>
      </c>
      <c r="AC17" s="317">
        <v>193587.9981</v>
      </c>
      <c r="AD17" s="400"/>
      <c r="AE17" s="400"/>
    </row>
    <row r="18" spans="1:42" hidden="1">
      <c r="A18" s="309"/>
      <c r="B18" s="309"/>
      <c r="C18" s="318" t="s">
        <v>557</v>
      </c>
      <c r="D18" s="309"/>
      <c r="E18" s="315" t="s">
        <v>682</v>
      </c>
      <c r="F18" s="310">
        <v>2241957</v>
      </c>
      <c r="G18" s="310">
        <v>2233314.2800000003</v>
      </c>
      <c r="H18" s="320">
        <v>0</v>
      </c>
      <c r="I18" s="320">
        <v>0</v>
      </c>
      <c r="J18" s="320">
        <v>0</v>
      </c>
      <c r="K18" s="320">
        <v>0</v>
      </c>
      <c r="L18" s="320">
        <v>1727247</v>
      </c>
      <c r="M18" s="320">
        <v>1718604.28</v>
      </c>
      <c r="N18" s="320">
        <v>0</v>
      </c>
      <c r="O18" s="320">
        <v>0</v>
      </c>
      <c r="P18" s="320">
        <v>0</v>
      </c>
      <c r="Q18" s="320">
        <v>0</v>
      </c>
      <c r="R18" s="320">
        <v>0</v>
      </c>
      <c r="S18" s="320">
        <v>0</v>
      </c>
      <c r="T18" s="320">
        <v>244459</v>
      </c>
      <c r="U18" s="320">
        <v>244459</v>
      </c>
      <c r="V18" s="320">
        <v>250565</v>
      </c>
      <c r="W18" s="320">
        <v>250565</v>
      </c>
      <c r="X18" s="320">
        <v>0</v>
      </c>
      <c r="Y18" s="320">
        <v>0</v>
      </c>
      <c r="Z18" s="320">
        <v>19686</v>
      </c>
      <c r="AA18" s="320">
        <v>19686</v>
      </c>
      <c r="AB18" s="320">
        <v>0</v>
      </c>
      <c r="AC18" s="320">
        <v>0</v>
      </c>
      <c r="AD18" s="401"/>
      <c r="AE18" s="401"/>
    </row>
    <row r="19" spans="1:42" hidden="1">
      <c r="A19" s="309"/>
      <c r="B19" s="309"/>
      <c r="C19" s="309"/>
      <c r="D19" s="309" t="s">
        <v>673</v>
      </c>
      <c r="E19" s="316" t="s">
        <v>674</v>
      </c>
      <c r="F19" s="310">
        <v>22124</v>
      </c>
      <c r="G19" s="310">
        <v>22124</v>
      </c>
      <c r="H19" s="312"/>
      <c r="I19" s="312"/>
      <c r="J19" s="312"/>
      <c r="K19" s="312"/>
      <c r="L19" s="310">
        <v>2438</v>
      </c>
      <c r="M19" s="310">
        <v>2438</v>
      </c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0">
        <v>19686</v>
      </c>
      <c r="AA19" s="310">
        <v>19686</v>
      </c>
      <c r="AB19" s="312"/>
      <c r="AC19" s="312"/>
      <c r="AD19" s="402"/>
      <c r="AE19" s="402"/>
    </row>
    <row r="20" spans="1:42" hidden="1">
      <c r="A20" s="309"/>
      <c r="B20" s="309"/>
      <c r="C20" s="309"/>
      <c r="D20" s="313" t="s">
        <v>675</v>
      </c>
      <c r="E20" s="316" t="s">
        <v>676</v>
      </c>
      <c r="F20" s="310">
        <v>1969268</v>
      </c>
      <c r="G20" s="310">
        <v>1960625.28</v>
      </c>
      <c r="H20" s="312"/>
      <c r="I20" s="312"/>
      <c r="J20" s="312"/>
      <c r="K20" s="312"/>
      <c r="L20" s="310">
        <v>1724809</v>
      </c>
      <c r="M20" s="310">
        <v>1716166.28</v>
      </c>
      <c r="N20" s="312"/>
      <c r="O20" s="312"/>
      <c r="P20" s="312"/>
      <c r="Q20" s="312"/>
      <c r="R20" s="312"/>
      <c r="S20" s="312"/>
      <c r="T20" s="312">
        <v>244459</v>
      </c>
      <c r="U20" s="312">
        <v>244459</v>
      </c>
      <c r="V20" s="312"/>
      <c r="W20" s="312"/>
      <c r="X20" s="312"/>
      <c r="Y20" s="312"/>
      <c r="Z20" s="310"/>
      <c r="AA20" s="310"/>
      <c r="AB20" s="312"/>
      <c r="AC20" s="312"/>
      <c r="AD20" s="402"/>
      <c r="AE20" s="402"/>
    </row>
    <row r="21" spans="1:42" hidden="1">
      <c r="A21" s="309"/>
      <c r="B21" s="309"/>
      <c r="C21" s="318" t="s">
        <v>561</v>
      </c>
      <c r="D21" s="313"/>
      <c r="E21" s="321" t="s">
        <v>682</v>
      </c>
      <c r="F21" s="317">
        <v>193588</v>
      </c>
      <c r="G21" s="317">
        <v>193587.9981</v>
      </c>
      <c r="H21" s="320">
        <v>0</v>
      </c>
      <c r="I21" s="320">
        <v>0</v>
      </c>
      <c r="J21" s="320">
        <v>0</v>
      </c>
      <c r="K21" s="320">
        <v>0</v>
      </c>
      <c r="L21" s="320">
        <v>0</v>
      </c>
      <c r="M21" s="320">
        <v>0</v>
      </c>
      <c r="N21" s="320">
        <v>0</v>
      </c>
      <c r="O21" s="320">
        <v>0</v>
      </c>
      <c r="P21" s="320">
        <v>0</v>
      </c>
      <c r="Q21" s="320">
        <v>0</v>
      </c>
      <c r="R21" s="320">
        <v>0</v>
      </c>
      <c r="S21" s="320">
        <v>0</v>
      </c>
      <c r="T21" s="320">
        <v>0</v>
      </c>
      <c r="U21" s="320">
        <v>0</v>
      </c>
      <c r="V21" s="320">
        <v>0</v>
      </c>
      <c r="W21" s="320">
        <v>0</v>
      </c>
      <c r="X21" s="320">
        <v>0</v>
      </c>
      <c r="Y21" s="320">
        <v>0</v>
      </c>
      <c r="Z21" s="320">
        <v>0</v>
      </c>
      <c r="AA21" s="320">
        <v>0</v>
      </c>
      <c r="AB21" s="320">
        <v>193588</v>
      </c>
      <c r="AC21" s="320">
        <v>193587.9981</v>
      </c>
      <c r="AD21" s="401"/>
      <c r="AE21" s="401"/>
    </row>
    <row r="22" spans="1:42" hidden="1">
      <c r="A22" s="309"/>
      <c r="B22" s="309"/>
      <c r="C22" s="318"/>
      <c r="D22" s="309" t="s">
        <v>673</v>
      </c>
      <c r="E22" s="316" t="s">
        <v>674</v>
      </c>
      <c r="F22" s="310">
        <v>318</v>
      </c>
      <c r="G22" s="310">
        <v>318</v>
      </c>
      <c r="H22" s="312"/>
      <c r="I22" s="312"/>
      <c r="J22" s="312"/>
      <c r="K22" s="312"/>
      <c r="L22" s="310"/>
      <c r="M22" s="310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0"/>
      <c r="AA22" s="310"/>
      <c r="AB22" s="312">
        <v>318</v>
      </c>
      <c r="AC22" s="312">
        <v>318</v>
      </c>
      <c r="AD22" s="402"/>
      <c r="AE22" s="402"/>
    </row>
    <row r="23" spans="1:42" hidden="1">
      <c r="A23" s="309"/>
      <c r="B23" s="309"/>
      <c r="C23" s="309"/>
      <c r="D23" s="313" t="s">
        <v>675</v>
      </c>
      <c r="E23" s="316" t="s">
        <v>676</v>
      </c>
      <c r="F23" s="310">
        <v>193270</v>
      </c>
      <c r="G23" s="310">
        <v>193269.9981</v>
      </c>
      <c r="H23" s="312"/>
      <c r="I23" s="312"/>
      <c r="J23" s="312"/>
      <c r="K23" s="312"/>
      <c r="L23" s="310"/>
      <c r="M23" s="310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0"/>
      <c r="AA23" s="310"/>
      <c r="AB23" s="312">
        <v>193270</v>
      </c>
      <c r="AC23" s="319">
        <v>193269.9981</v>
      </c>
      <c r="AD23" s="403"/>
      <c r="AE23" s="403"/>
    </row>
    <row r="24" spans="1:42" hidden="1">
      <c r="A24" s="318"/>
      <c r="B24" s="318" t="s">
        <v>652</v>
      </c>
      <c r="C24" s="318"/>
      <c r="D24" s="318"/>
      <c r="E24" s="321" t="s">
        <v>683</v>
      </c>
      <c r="F24" s="317">
        <v>302616.8</v>
      </c>
      <c r="G24" s="317">
        <v>300239.7745</v>
      </c>
      <c r="H24" s="317">
        <v>0</v>
      </c>
      <c r="I24" s="317">
        <v>0</v>
      </c>
      <c r="J24" s="317"/>
      <c r="K24" s="317"/>
      <c r="L24" s="317">
        <v>302616.8</v>
      </c>
      <c r="M24" s="317">
        <v>300239.7745</v>
      </c>
      <c r="N24" s="317">
        <v>0</v>
      </c>
      <c r="O24" s="317">
        <v>0</v>
      </c>
      <c r="P24" s="317">
        <v>0</v>
      </c>
      <c r="Q24" s="317">
        <v>0</v>
      </c>
      <c r="R24" s="317">
        <v>0</v>
      </c>
      <c r="S24" s="317">
        <v>0</v>
      </c>
      <c r="T24" s="317">
        <v>0</v>
      </c>
      <c r="U24" s="317">
        <v>0</v>
      </c>
      <c r="V24" s="317">
        <v>0</v>
      </c>
      <c r="W24" s="317">
        <v>0</v>
      </c>
      <c r="X24" s="317">
        <v>0</v>
      </c>
      <c r="Y24" s="317">
        <v>0</v>
      </c>
      <c r="Z24" s="317">
        <v>0</v>
      </c>
      <c r="AA24" s="317">
        <v>0</v>
      </c>
      <c r="AB24" s="317">
        <v>0</v>
      </c>
      <c r="AC24" s="317">
        <v>0</v>
      </c>
      <c r="AD24" s="400"/>
      <c r="AE24" s="400"/>
    </row>
    <row r="25" spans="1:42" ht="20.399999999999999" hidden="1">
      <c r="A25" s="309"/>
      <c r="B25" s="309"/>
      <c r="C25" s="318" t="s">
        <v>684</v>
      </c>
      <c r="D25" s="309"/>
      <c r="E25" s="315" t="s">
        <v>685</v>
      </c>
      <c r="F25" s="310">
        <v>302616.8</v>
      </c>
      <c r="G25" s="310">
        <v>300239.7745</v>
      </c>
      <c r="H25" s="312"/>
      <c r="I25" s="312"/>
      <c r="J25" s="312"/>
      <c r="K25" s="312"/>
      <c r="L25" s="310">
        <v>302616.8</v>
      </c>
      <c r="M25" s="310">
        <v>300239.7745</v>
      </c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402"/>
      <c r="AE25" s="402"/>
    </row>
    <row r="26" spans="1:42">
      <c r="A26" s="318" t="s">
        <v>648</v>
      </c>
      <c r="B26" s="318"/>
      <c r="C26" s="318"/>
      <c r="D26" s="318"/>
      <c r="E26" s="321" t="s">
        <v>649</v>
      </c>
      <c r="F26" s="317">
        <v>167418677.59999996</v>
      </c>
      <c r="G26" s="317">
        <v>165755207.98012</v>
      </c>
      <c r="H26" s="317">
        <v>4370</v>
      </c>
      <c r="I26" s="317">
        <v>2755.3960000000002</v>
      </c>
      <c r="J26" s="317">
        <v>1119</v>
      </c>
      <c r="K26" s="317">
        <v>739.03549999999996</v>
      </c>
      <c r="L26" s="317">
        <v>82362381</v>
      </c>
      <c r="M26" s="317">
        <v>81495929.53689</v>
      </c>
      <c r="N26" s="317">
        <v>23811931</v>
      </c>
      <c r="O26" s="317">
        <v>23788275.764970005</v>
      </c>
      <c r="P26" s="317">
        <v>18768317.600000001</v>
      </c>
      <c r="Q26" s="317">
        <v>18767133.68273</v>
      </c>
      <c r="R26" s="317">
        <v>431921</v>
      </c>
      <c r="S26" s="317">
        <v>429744.18167000002</v>
      </c>
      <c r="T26" s="317">
        <v>10334467</v>
      </c>
      <c r="U26" s="317">
        <v>9566747.2130800001</v>
      </c>
      <c r="V26" s="317">
        <v>13430959</v>
      </c>
      <c r="W26" s="317">
        <v>13430944.17619</v>
      </c>
      <c r="X26" s="317">
        <v>1</v>
      </c>
      <c r="Y26" s="317">
        <v>0</v>
      </c>
      <c r="Z26" s="317">
        <v>4815068</v>
      </c>
      <c r="AA26" s="317">
        <v>4814807.0138499998</v>
      </c>
      <c r="AB26" s="317">
        <v>13458143</v>
      </c>
      <c r="AC26" s="317">
        <v>13458131.97924</v>
      </c>
      <c r="AD26" s="400"/>
      <c r="AE26" s="400"/>
      <c r="AG26" s="388"/>
      <c r="AH26" s="388"/>
      <c r="AI26" s="388"/>
      <c r="AJ26" s="388"/>
      <c r="AK26" s="388"/>
      <c r="AL26" s="389"/>
      <c r="AM26" s="390"/>
      <c r="AN26" s="363"/>
      <c r="AO26" s="363"/>
      <c r="AP26" s="363"/>
    </row>
    <row r="27" spans="1:42">
      <c r="A27" s="318"/>
      <c r="B27" s="318" t="s">
        <v>650</v>
      </c>
      <c r="C27" s="318"/>
      <c r="D27" s="318"/>
      <c r="E27" s="321" t="s">
        <v>651</v>
      </c>
      <c r="F27" s="317">
        <v>59660245.900000006</v>
      </c>
      <c r="G27" s="317">
        <v>59454216.914750002</v>
      </c>
      <c r="H27" s="317">
        <v>0</v>
      </c>
      <c r="I27" s="317">
        <v>0</v>
      </c>
      <c r="J27" s="317">
        <v>0</v>
      </c>
      <c r="K27" s="317">
        <v>0</v>
      </c>
      <c r="L27" s="317">
        <v>10211907.300000001</v>
      </c>
      <c r="M27" s="317">
        <v>10072478.436699999</v>
      </c>
      <c r="N27" s="317">
        <v>23811931</v>
      </c>
      <c r="O27" s="317">
        <v>23788275.764970005</v>
      </c>
      <c r="P27" s="317">
        <v>18768317.600000001</v>
      </c>
      <c r="Q27" s="317">
        <v>18767133.68273</v>
      </c>
      <c r="R27" s="317">
        <v>431921</v>
      </c>
      <c r="S27" s="317">
        <v>429744.18167000002</v>
      </c>
      <c r="T27" s="317">
        <v>1690308</v>
      </c>
      <c r="U27" s="317">
        <v>1650979.1294799999</v>
      </c>
      <c r="V27" s="317">
        <v>2875882</v>
      </c>
      <c r="W27" s="317">
        <v>2875875.7318000002</v>
      </c>
      <c r="X27" s="317">
        <v>1</v>
      </c>
      <c r="Y27" s="317">
        <v>0</v>
      </c>
      <c r="Z27" s="317">
        <v>978605</v>
      </c>
      <c r="AA27" s="317">
        <v>978360.15547</v>
      </c>
      <c r="AB27" s="317">
        <v>891373</v>
      </c>
      <c r="AC27" s="317">
        <v>891369.83192999999</v>
      </c>
      <c r="AD27" s="400"/>
      <c r="AE27" s="400"/>
      <c r="AG27" s="388"/>
      <c r="AH27" s="388"/>
      <c r="AI27" s="388"/>
      <c r="AJ27" s="388"/>
      <c r="AK27" s="388"/>
      <c r="AL27" s="389"/>
      <c r="AM27" s="390"/>
      <c r="AN27" s="363"/>
      <c r="AO27" s="363"/>
      <c r="AP27" s="363"/>
    </row>
    <row r="28" spans="1:42">
      <c r="A28" s="309"/>
      <c r="B28" s="309"/>
      <c r="C28" s="318" t="s">
        <v>563</v>
      </c>
      <c r="D28" s="309"/>
      <c r="E28" s="321" t="s">
        <v>686</v>
      </c>
      <c r="F28" s="317">
        <v>3733046</v>
      </c>
      <c r="G28" s="317">
        <v>3732418.3166999999</v>
      </c>
      <c r="H28" s="317">
        <v>0</v>
      </c>
      <c r="I28" s="317">
        <v>0</v>
      </c>
      <c r="J28" s="317">
        <v>0</v>
      </c>
      <c r="K28" s="317">
        <v>0</v>
      </c>
      <c r="L28" s="317">
        <v>2842679</v>
      </c>
      <c r="M28" s="317">
        <v>2842056.6130999997</v>
      </c>
      <c r="N28" s="317">
        <v>0</v>
      </c>
      <c r="O28" s="317">
        <v>0</v>
      </c>
      <c r="P28" s="317">
        <v>0</v>
      </c>
      <c r="Q28" s="317">
        <v>0</v>
      </c>
      <c r="R28" s="317">
        <v>0</v>
      </c>
      <c r="S28" s="317">
        <v>0</v>
      </c>
      <c r="T28" s="317">
        <v>214302</v>
      </c>
      <c r="U28" s="317">
        <v>214301.9123</v>
      </c>
      <c r="V28" s="317">
        <v>455178</v>
      </c>
      <c r="W28" s="317">
        <v>455172.9841</v>
      </c>
      <c r="X28" s="317">
        <v>0</v>
      </c>
      <c r="Y28" s="317">
        <v>0</v>
      </c>
      <c r="Z28" s="317">
        <v>220887</v>
      </c>
      <c r="AA28" s="317">
        <v>220886.80720000001</v>
      </c>
      <c r="AB28" s="317">
        <v>0</v>
      </c>
      <c r="AC28" s="317">
        <v>0</v>
      </c>
      <c r="AD28" s="363" t="s">
        <v>784</v>
      </c>
      <c r="AE28" s="363" t="s">
        <v>768</v>
      </c>
      <c r="AF28" s="363" t="s">
        <v>778</v>
      </c>
      <c r="AG28" s="385"/>
      <c r="AH28" s="385"/>
      <c r="AI28" s="385"/>
      <c r="AJ28" s="385"/>
      <c r="AK28" s="385"/>
      <c r="AL28" s="386"/>
      <c r="AM28" s="387"/>
      <c r="AN28" s="363"/>
      <c r="AO28" s="363"/>
      <c r="AP28" s="363"/>
    </row>
    <row r="29" spans="1:42">
      <c r="A29" s="309"/>
      <c r="B29" s="309"/>
      <c r="C29" s="309"/>
      <c r="D29" s="309" t="s">
        <v>673</v>
      </c>
      <c r="E29" s="315" t="s">
        <v>674</v>
      </c>
      <c r="F29" s="317">
        <v>644846</v>
      </c>
      <c r="G29" s="317">
        <v>644717.66720000003</v>
      </c>
      <c r="H29" s="312"/>
      <c r="I29" s="312"/>
      <c r="J29" s="312"/>
      <c r="K29" s="312"/>
      <c r="L29" s="310">
        <v>310933</v>
      </c>
      <c r="M29" s="310">
        <v>310804.86</v>
      </c>
      <c r="N29" s="312"/>
      <c r="O29" s="312"/>
      <c r="P29" s="312"/>
      <c r="Q29" s="312"/>
      <c r="R29" s="312"/>
      <c r="S29" s="312"/>
      <c r="T29" s="312">
        <v>23152</v>
      </c>
      <c r="U29" s="312">
        <v>23152</v>
      </c>
      <c r="V29" s="312">
        <v>89874</v>
      </c>
      <c r="W29" s="312">
        <v>89874</v>
      </c>
      <c r="X29" s="312"/>
      <c r="Y29" s="312"/>
      <c r="Z29" s="310">
        <v>220887</v>
      </c>
      <c r="AA29" s="310">
        <v>220886.80720000001</v>
      </c>
      <c r="AB29" s="312"/>
      <c r="AC29" s="312"/>
      <c r="AD29" s="402"/>
      <c r="AE29" s="402"/>
      <c r="AG29" s="383"/>
      <c r="AH29" s="383"/>
      <c r="AI29" s="383"/>
      <c r="AJ29" s="383"/>
      <c r="AK29" s="383"/>
      <c r="AL29" s="391"/>
      <c r="AM29" s="384"/>
      <c r="AN29" s="363"/>
      <c r="AO29" s="363"/>
      <c r="AP29" s="363"/>
    </row>
    <row r="30" spans="1:42">
      <c r="A30" s="309"/>
      <c r="B30" s="309"/>
      <c r="C30" s="309"/>
      <c r="D30" s="309" t="s">
        <v>675</v>
      </c>
      <c r="E30" s="315" t="s">
        <v>676</v>
      </c>
      <c r="F30" s="317">
        <v>3088200</v>
      </c>
      <c r="G30" s="317">
        <v>3087700.6494999998</v>
      </c>
      <c r="H30" s="312"/>
      <c r="I30" s="312"/>
      <c r="J30" s="312"/>
      <c r="K30" s="312"/>
      <c r="L30" s="310">
        <v>2531746</v>
      </c>
      <c r="M30" s="310">
        <v>2531251.7530999999</v>
      </c>
      <c r="N30" s="312"/>
      <c r="O30" s="312"/>
      <c r="P30" s="312"/>
      <c r="Q30" s="312"/>
      <c r="R30" s="312"/>
      <c r="S30" s="312"/>
      <c r="T30" s="312">
        <v>191150</v>
      </c>
      <c r="U30" s="312">
        <v>191149.9123</v>
      </c>
      <c r="V30" s="312">
        <v>365304</v>
      </c>
      <c r="W30" s="319">
        <v>365298.9841</v>
      </c>
      <c r="X30" s="319"/>
      <c r="Y30" s="319"/>
      <c r="Z30" s="310"/>
      <c r="AA30" s="310"/>
      <c r="AB30" s="319"/>
      <c r="AC30" s="319"/>
      <c r="AD30" s="363"/>
      <c r="AE30" s="363"/>
      <c r="AF30" s="363"/>
      <c r="AG30" s="383"/>
      <c r="AH30" s="383"/>
      <c r="AI30" s="383"/>
      <c r="AJ30" s="383"/>
      <c r="AK30" s="383"/>
      <c r="AL30" s="391"/>
      <c r="AM30" s="384"/>
      <c r="AN30" s="363"/>
      <c r="AO30" s="363"/>
      <c r="AP30" s="363"/>
    </row>
    <row r="31" spans="1:42">
      <c r="A31" s="309"/>
      <c r="B31" s="309"/>
      <c r="C31" s="318" t="s">
        <v>687</v>
      </c>
      <c r="D31" s="309"/>
      <c r="E31" s="321" t="s">
        <v>632</v>
      </c>
      <c r="F31" s="317">
        <v>2101038</v>
      </c>
      <c r="G31" s="317">
        <v>2100871.6037999997</v>
      </c>
      <c r="H31" s="317">
        <v>0</v>
      </c>
      <c r="I31" s="317">
        <v>0</v>
      </c>
      <c r="J31" s="317">
        <v>0</v>
      </c>
      <c r="K31" s="317">
        <v>0</v>
      </c>
      <c r="L31" s="317">
        <v>1511721</v>
      </c>
      <c r="M31" s="317">
        <v>1511556.2348</v>
      </c>
      <c r="N31" s="317">
        <v>0</v>
      </c>
      <c r="O31" s="317">
        <v>0</v>
      </c>
      <c r="P31" s="317">
        <v>0</v>
      </c>
      <c r="Q31" s="317">
        <v>0</v>
      </c>
      <c r="R31" s="317">
        <v>0</v>
      </c>
      <c r="S31" s="317">
        <v>0</v>
      </c>
      <c r="T31" s="317">
        <v>115360</v>
      </c>
      <c r="U31" s="317">
        <v>115360</v>
      </c>
      <c r="V31" s="317">
        <v>175150</v>
      </c>
      <c r="W31" s="317">
        <v>175150</v>
      </c>
      <c r="X31" s="317">
        <v>0</v>
      </c>
      <c r="Y31" s="317">
        <v>0</v>
      </c>
      <c r="Z31" s="317">
        <v>123968</v>
      </c>
      <c r="AA31" s="317">
        <v>123967.36900000001</v>
      </c>
      <c r="AB31" s="317">
        <v>174839</v>
      </c>
      <c r="AC31" s="317">
        <v>174838</v>
      </c>
      <c r="AD31" s="363" t="s">
        <v>784</v>
      </c>
      <c r="AE31" s="363" t="s">
        <v>768</v>
      </c>
      <c r="AF31" s="363" t="s">
        <v>771</v>
      </c>
      <c r="AG31" s="383"/>
      <c r="AH31" s="383"/>
      <c r="AI31" s="383"/>
      <c r="AJ31" s="383"/>
      <c r="AK31" s="383"/>
      <c r="AL31" s="391"/>
      <c r="AM31" s="384"/>
      <c r="AN31" s="363"/>
      <c r="AO31" s="363"/>
      <c r="AP31" s="363"/>
    </row>
    <row r="32" spans="1:42">
      <c r="A32" s="313"/>
      <c r="B32" s="313"/>
      <c r="C32" s="313"/>
      <c r="D32" s="313" t="s">
        <v>673</v>
      </c>
      <c r="E32" s="316" t="s">
        <v>674</v>
      </c>
      <c r="F32" s="317">
        <v>2045813</v>
      </c>
      <c r="G32" s="317">
        <v>2045804.0048</v>
      </c>
      <c r="H32" s="673"/>
      <c r="I32" s="673"/>
      <c r="J32" s="673"/>
      <c r="K32" s="673"/>
      <c r="L32" s="311">
        <v>1456496</v>
      </c>
      <c r="M32" s="311">
        <v>1456488.6358</v>
      </c>
      <c r="N32" s="673"/>
      <c r="O32" s="673"/>
      <c r="P32" s="673"/>
      <c r="Q32" s="673"/>
      <c r="R32" s="673"/>
      <c r="S32" s="673"/>
      <c r="T32" s="673">
        <v>115360</v>
      </c>
      <c r="U32" s="673">
        <v>115360</v>
      </c>
      <c r="V32" s="673">
        <v>175150</v>
      </c>
      <c r="W32" s="673">
        <v>175150</v>
      </c>
      <c r="X32" s="673"/>
      <c r="Y32" s="673"/>
      <c r="Z32" s="311">
        <v>123968</v>
      </c>
      <c r="AA32" s="311">
        <v>123967.36900000001</v>
      </c>
      <c r="AB32" s="673">
        <v>174839</v>
      </c>
      <c r="AC32" s="673">
        <v>174838</v>
      </c>
      <c r="AD32" s="674"/>
      <c r="AE32" s="674"/>
      <c r="AG32" s="383"/>
      <c r="AH32" s="383"/>
      <c r="AI32" s="383"/>
      <c r="AJ32" s="383"/>
      <c r="AK32" s="383"/>
      <c r="AL32" s="391"/>
      <c r="AM32" s="384"/>
      <c r="AN32" s="363"/>
      <c r="AO32" s="363"/>
      <c r="AP32" s="363"/>
    </row>
    <row r="33" spans="1:42">
      <c r="A33" s="313"/>
      <c r="B33" s="313"/>
      <c r="C33" s="313"/>
      <c r="D33" s="313" t="s">
        <v>675</v>
      </c>
      <c r="E33" s="316" t="s">
        <v>676</v>
      </c>
      <c r="F33" s="317">
        <v>55225</v>
      </c>
      <c r="G33" s="317">
        <v>55067.599000000002</v>
      </c>
      <c r="H33" s="673"/>
      <c r="I33" s="673"/>
      <c r="J33" s="673"/>
      <c r="K33" s="673"/>
      <c r="L33" s="311">
        <v>55225</v>
      </c>
      <c r="M33" s="311">
        <v>55067.599000000002</v>
      </c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311"/>
      <c r="AA33" s="311"/>
      <c r="AB33" s="673"/>
      <c r="AC33" s="673"/>
      <c r="AD33" s="674"/>
      <c r="AE33" s="674"/>
      <c r="AG33" s="383"/>
      <c r="AH33" s="383"/>
      <c r="AI33" s="383"/>
      <c r="AJ33" s="383"/>
      <c r="AK33" s="383"/>
      <c r="AL33" s="391"/>
      <c r="AM33" s="384"/>
      <c r="AN33" s="363"/>
      <c r="AO33" s="363"/>
      <c r="AP33" s="363"/>
    </row>
    <row r="34" spans="1:42" ht="30.6">
      <c r="A34" s="309"/>
      <c r="B34" s="309"/>
      <c r="C34" s="318" t="s">
        <v>688</v>
      </c>
      <c r="D34" s="318"/>
      <c r="E34" s="321" t="s">
        <v>689</v>
      </c>
      <c r="F34" s="317">
        <v>10813557.300000001</v>
      </c>
      <c r="G34" s="317">
        <v>10635340.069880001</v>
      </c>
      <c r="H34" s="317">
        <v>0</v>
      </c>
      <c r="I34" s="317">
        <v>0</v>
      </c>
      <c r="J34" s="317">
        <v>0</v>
      </c>
      <c r="K34" s="317">
        <v>0</v>
      </c>
      <c r="L34" s="317">
        <v>5857073.2999999998</v>
      </c>
      <c r="M34" s="317">
        <v>5718432.2938000001</v>
      </c>
      <c r="N34" s="317">
        <v>0</v>
      </c>
      <c r="O34" s="317">
        <v>0</v>
      </c>
      <c r="P34" s="317">
        <v>0</v>
      </c>
      <c r="Q34" s="317">
        <v>0</v>
      </c>
      <c r="R34" s="317">
        <v>0</v>
      </c>
      <c r="S34" s="317">
        <v>0</v>
      </c>
      <c r="T34" s="317">
        <v>1360646</v>
      </c>
      <c r="U34" s="317">
        <v>1321317.2171799999</v>
      </c>
      <c r="V34" s="317">
        <v>2245554</v>
      </c>
      <c r="W34" s="317">
        <v>2245552.7477000002</v>
      </c>
      <c r="X34" s="317"/>
      <c r="Y34" s="317"/>
      <c r="Z34" s="317">
        <v>633750</v>
      </c>
      <c r="AA34" s="317">
        <v>633505.97927000001</v>
      </c>
      <c r="AB34" s="317">
        <v>716534</v>
      </c>
      <c r="AC34" s="317">
        <v>716531.83192999999</v>
      </c>
      <c r="AD34" s="363" t="s">
        <v>784</v>
      </c>
      <c r="AE34" s="363" t="s">
        <v>779</v>
      </c>
      <c r="AF34" s="363" t="s">
        <v>794</v>
      </c>
      <c r="AG34" s="383"/>
      <c r="AH34" s="383"/>
      <c r="AI34" s="383"/>
      <c r="AJ34" s="383"/>
      <c r="AK34" s="383"/>
      <c r="AL34" s="391"/>
      <c r="AM34" s="384"/>
      <c r="AN34" s="363"/>
      <c r="AO34" s="363"/>
      <c r="AP34" s="363"/>
    </row>
    <row r="35" spans="1:42">
      <c r="A35" s="309"/>
      <c r="B35" s="309"/>
      <c r="C35" s="309"/>
      <c r="D35" s="309" t="s">
        <v>673</v>
      </c>
      <c r="E35" s="316" t="s">
        <v>674</v>
      </c>
      <c r="F35" s="317">
        <v>646051</v>
      </c>
      <c r="G35" s="317">
        <v>645806.93827000004</v>
      </c>
      <c r="H35" s="312"/>
      <c r="I35" s="312"/>
      <c r="J35" s="312"/>
      <c r="K35" s="312"/>
      <c r="L35" s="310">
        <v>12301</v>
      </c>
      <c r="M35" s="310">
        <v>12300.959000000001</v>
      </c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>
        <v>633750</v>
      </c>
      <c r="AA35" s="319">
        <v>633505.97927000001</v>
      </c>
      <c r="AB35" s="312"/>
      <c r="AC35" s="312"/>
      <c r="AD35" s="402"/>
      <c r="AE35" s="402"/>
      <c r="AG35" s="383"/>
      <c r="AH35" s="383"/>
      <c r="AI35" s="383"/>
      <c r="AJ35" s="383"/>
      <c r="AK35" s="383"/>
      <c r="AL35" s="391"/>
      <c r="AM35" s="384"/>
      <c r="AN35" s="363"/>
      <c r="AO35" s="363"/>
      <c r="AP35" s="363"/>
    </row>
    <row r="36" spans="1:42">
      <c r="A36" s="309"/>
      <c r="B36" s="309"/>
      <c r="C36" s="309"/>
      <c r="D36" s="309" t="s">
        <v>675</v>
      </c>
      <c r="E36" s="316" t="s">
        <v>676</v>
      </c>
      <c r="F36" s="317">
        <v>7921952.2999999998</v>
      </c>
      <c r="G36" s="317">
        <v>7743980.3839100003</v>
      </c>
      <c r="H36" s="312"/>
      <c r="I36" s="312"/>
      <c r="J36" s="312"/>
      <c r="K36" s="312"/>
      <c r="L36" s="310">
        <v>5844772.2999999998</v>
      </c>
      <c r="M36" s="310">
        <v>5706131.3348000003</v>
      </c>
      <c r="N36" s="312"/>
      <c r="O36" s="312"/>
      <c r="P36" s="312"/>
      <c r="Q36" s="312"/>
      <c r="R36" s="312"/>
      <c r="S36" s="312"/>
      <c r="T36" s="312">
        <v>1360646</v>
      </c>
      <c r="U36" s="319">
        <v>1321317.2171799999</v>
      </c>
      <c r="V36" s="319"/>
      <c r="W36" s="319"/>
      <c r="X36" s="319"/>
      <c r="Y36" s="319"/>
      <c r="Z36" s="312"/>
      <c r="AA36" s="312"/>
      <c r="AB36" s="319">
        <v>716534</v>
      </c>
      <c r="AC36" s="319">
        <v>716531.83192999999</v>
      </c>
      <c r="AD36" s="403"/>
      <c r="AE36" s="403"/>
      <c r="AG36" s="385"/>
      <c r="AH36" s="385"/>
      <c r="AI36" s="385"/>
      <c r="AJ36" s="385"/>
      <c r="AK36" s="385"/>
      <c r="AL36" s="386"/>
      <c r="AM36" s="387"/>
      <c r="AN36" s="363"/>
      <c r="AO36" s="363"/>
      <c r="AP36" s="363"/>
    </row>
    <row r="37" spans="1:42" ht="30.6">
      <c r="A37" s="309"/>
      <c r="B37" s="309"/>
      <c r="C37" s="318" t="s">
        <v>690</v>
      </c>
      <c r="D37" s="309"/>
      <c r="E37" s="321" t="s">
        <v>691</v>
      </c>
      <c r="F37" s="317">
        <v>434</v>
      </c>
      <c r="G37" s="317">
        <v>433.29500000000002</v>
      </c>
      <c r="H37" s="317">
        <v>0</v>
      </c>
      <c r="I37" s="317">
        <v>0</v>
      </c>
      <c r="J37" s="317">
        <v>0</v>
      </c>
      <c r="K37" s="317">
        <v>0</v>
      </c>
      <c r="L37" s="317">
        <v>434</v>
      </c>
      <c r="M37" s="317">
        <v>433.29500000000002</v>
      </c>
      <c r="N37" s="317">
        <v>0</v>
      </c>
      <c r="O37" s="317">
        <v>0</v>
      </c>
      <c r="P37" s="317">
        <v>0</v>
      </c>
      <c r="Q37" s="317">
        <v>0</v>
      </c>
      <c r="R37" s="317">
        <v>0</v>
      </c>
      <c r="S37" s="317">
        <v>0</v>
      </c>
      <c r="T37" s="317">
        <v>0</v>
      </c>
      <c r="U37" s="317">
        <v>0</v>
      </c>
      <c r="V37" s="317">
        <v>0</v>
      </c>
      <c r="W37" s="317">
        <v>0</v>
      </c>
      <c r="X37" s="317">
        <v>0</v>
      </c>
      <c r="Y37" s="317">
        <v>0</v>
      </c>
      <c r="Z37" s="317">
        <v>0</v>
      </c>
      <c r="AA37" s="317">
        <v>0</v>
      </c>
      <c r="AB37" s="317">
        <v>0</v>
      </c>
      <c r="AC37" s="317">
        <v>0</v>
      </c>
      <c r="AD37" s="363"/>
      <c r="AE37" s="363"/>
      <c r="AF37" s="363"/>
      <c r="AG37" s="383"/>
      <c r="AH37" s="383"/>
      <c r="AI37" s="383"/>
      <c r="AJ37" s="383"/>
      <c r="AK37" s="383"/>
      <c r="AL37" s="391"/>
      <c r="AM37" s="384"/>
      <c r="AN37" s="363"/>
      <c r="AO37" s="363"/>
      <c r="AP37" s="363"/>
    </row>
    <row r="38" spans="1:42">
      <c r="A38" s="309"/>
      <c r="B38" s="309"/>
      <c r="C38" s="309"/>
      <c r="D38" s="309" t="s">
        <v>673</v>
      </c>
      <c r="E38" s="316" t="s">
        <v>674</v>
      </c>
      <c r="F38" s="317">
        <v>434</v>
      </c>
      <c r="G38" s="317">
        <v>433.29500000000002</v>
      </c>
      <c r="H38" s="312"/>
      <c r="I38" s="312"/>
      <c r="J38" s="312"/>
      <c r="K38" s="312"/>
      <c r="L38" s="310">
        <v>434</v>
      </c>
      <c r="M38" s="310">
        <v>433.29500000000002</v>
      </c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63" t="s">
        <v>784</v>
      </c>
      <c r="AE38" s="363" t="s">
        <v>776</v>
      </c>
      <c r="AF38" s="363" t="s">
        <v>408</v>
      </c>
      <c r="AG38" s="383"/>
      <c r="AH38" s="383"/>
      <c r="AI38" s="383"/>
      <c r="AJ38" s="383"/>
      <c r="AK38" s="383"/>
      <c r="AL38" s="391"/>
      <c r="AM38" s="384"/>
      <c r="AN38" s="363"/>
      <c r="AO38" s="363"/>
      <c r="AP38" s="363"/>
    </row>
    <row r="39" spans="1:42">
      <c r="A39" s="309"/>
      <c r="B39" s="309"/>
      <c r="C39" s="318" t="s">
        <v>692</v>
      </c>
      <c r="D39" s="309"/>
      <c r="E39" s="321" t="s">
        <v>693</v>
      </c>
      <c r="F39" s="317">
        <v>506988</v>
      </c>
      <c r="G39" s="317">
        <v>495896.33793000004</v>
      </c>
      <c r="H39" s="317">
        <v>0</v>
      </c>
      <c r="I39" s="317">
        <v>0</v>
      </c>
      <c r="J39" s="317">
        <v>0</v>
      </c>
      <c r="K39" s="317">
        <v>0</v>
      </c>
      <c r="L39" s="317">
        <v>0</v>
      </c>
      <c r="M39" s="317">
        <v>0</v>
      </c>
      <c r="N39" s="317">
        <v>506988</v>
      </c>
      <c r="O39" s="317">
        <v>495896.33793000004</v>
      </c>
      <c r="P39" s="317">
        <v>0</v>
      </c>
      <c r="Q39" s="317">
        <v>0</v>
      </c>
      <c r="R39" s="317">
        <v>0</v>
      </c>
      <c r="S39" s="317">
        <v>0</v>
      </c>
      <c r="T39" s="317">
        <v>0</v>
      </c>
      <c r="U39" s="317">
        <v>0</v>
      </c>
      <c r="V39" s="317">
        <v>0</v>
      </c>
      <c r="W39" s="317">
        <v>0</v>
      </c>
      <c r="X39" s="317">
        <v>0</v>
      </c>
      <c r="Y39" s="317">
        <v>0</v>
      </c>
      <c r="Z39" s="317">
        <v>0</v>
      </c>
      <c r="AA39" s="317">
        <v>0</v>
      </c>
      <c r="AB39" s="317">
        <v>0</v>
      </c>
      <c r="AC39" s="317">
        <v>0</v>
      </c>
      <c r="AD39" s="400"/>
      <c r="AE39" s="400"/>
      <c r="AG39" s="385"/>
      <c r="AH39" s="385"/>
      <c r="AI39" s="385"/>
      <c r="AJ39" s="385"/>
      <c r="AK39" s="385"/>
      <c r="AL39" s="386"/>
      <c r="AM39" s="387"/>
      <c r="AN39" s="363"/>
      <c r="AO39" s="363"/>
      <c r="AP39" s="363"/>
    </row>
    <row r="40" spans="1:42">
      <c r="A40" s="309"/>
      <c r="B40" s="309"/>
      <c r="C40" s="309"/>
      <c r="D40" s="309" t="s">
        <v>673</v>
      </c>
      <c r="E40" s="316" t="s">
        <v>674</v>
      </c>
      <c r="F40" s="317">
        <v>439930</v>
      </c>
      <c r="G40" s="317">
        <v>435231.79920000001</v>
      </c>
      <c r="H40" s="312"/>
      <c r="I40" s="312"/>
      <c r="J40" s="312"/>
      <c r="K40" s="312"/>
      <c r="L40" s="310"/>
      <c r="M40" s="310"/>
      <c r="N40" s="319">
        <v>439930</v>
      </c>
      <c r="O40" s="319">
        <v>435231.79920000001</v>
      </c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402"/>
      <c r="AE40" s="402"/>
      <c r="AG40" s="383"/>
      <c r="AH40" s="383"/>
      <c r="AI40" s="383"/>
      <c r="AJ40" s="383"/>
      <c r="AK40" s="383"/>
      <c r="AL40" s="391"/>
      <c r="AM40" s="384"/>
      <c r="AN40" s="363"/>
      <c r="AO40" s="363"/>
      <c r="AP40" s="363"/>
    </row>
    <row r="41" spans="1:42">
      <c r="A41" s="309"/>
      <c r="B41" s="309"/>
      <c r="C41" s="309"/>
      <c r="D41" s="309" t="s">
        <v>675</v>
      </c>
      <c r="E41" s="316" t="s">
        <v>676</v>
      </c>
      <c r="F41" s="317">
        <v>67058</v>
      </c>
      <c r="G41" s="317">
        <v>60664.53873</v>
      </c>
      <c r="H41" s="312"/>
      <c r="I41" s="312"/>
      <c r="J41" s="312"/>
      <c r="K41" s="312"/>
      <c r="L41" s="310"/>
      <c r="M41" s="310"/>
      <c r="N41" s="319">
        <v>67058</v>
      </c>
      <c r="O41" s="319">
        <v>60664.53873</v>
      </c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402"/>
      <c r="AE41" s="402"/>
      <c r="AG41" s="383"/>
      <c r="AH41" s="383"/>
      <c r="AI41" s="383"/>
      <c r="AJ41" s="383"/>
      <c r="AK41" s="383"/>
      <c r="AL41" s="391"/>
      <c r="AM41" s="384"/>
      <c r="AN41" s="363"/>
      <c r="AO41" s="363"/>
      <c r="AP41" s="363"/>
    </row>
    <row r="42" spans="1:42" ht="20.399999999999999">
      <c r="A42" s="309"/>
      <c r="B42" s="309"/>
      <c r="C42" s="318" t="s">
        <v>694</v>
      </c>
      <c r="D42" s="309"/>
      <c r="E42" s="321" t="s">
        <v>695</v>
      </c>
      <c r="F42" s="317">
        <v>42472122.600000001</v>
      </c>
      <c r="G42" s="317">
        <v>42456198.291440003</v>
      </c>
      <c r="H42" s="317">
        <v>0</v>
      </c>
      <c r="I42" s="317">
        <v>0</v>
      </c>
      <c r="J42" s="317">
        <v>0</v>
      </c>
      <c r="K42" s="317">
        <v>0</v>
      </c>
      <c r="L42" s="317">
        <v>0</v>
      </c>
      <c r="M42" s="317">
        <v>0</v>
      </c>
      <c r="N42" s="317">
        <v>23304943</v>
      </c>
      <c r="O42" s="317">
        <v>23292379.427040003</v>
      </c>
      <c r="P42" s="317">
        <v>18768317.600000001</v>
      </c>
      <c r="Q42" s="317">
        <v>18767133.68273</v>
      </c>
      <c r="R42" s="317">
        <v>398861</v>
      </c>
      <c r="S42" s="317">
        <v>396685.18167000002</v>
      </c>
      <c r="T42" s="317">
        <v>0</v>
      </c>
      <c r="U42" s="317">
        <v>0</v>
      </c>
      <c r="V42" s="317">
        <v>0</v>
      </c>
      <c r="W42" s="317">
        <v>0</v>
      </c>
      <c r="X42" s="317">
        <v>1</v>
      </c>
      <c r="Y42" s="317">
        <v>0</v>
      </c>
      <c r="Z42" s="317">
        <v>0</v>
      </c>
      <c r="AA42" s="317">
        <v>0</v>
      </c>
      <c r="AB42" s="317">
        <v>0</v>
      </c>
      <c r="AC42" s="317">
        <v>0</v>
      </c>
      <c r="AD42" s="400"/>
      <c r="AE42" s="400"/>
      <c r="AG42" s="383"/>
      <c r="AH42" s="383"/>
      <c r="AI42" s="383"/>
      <c r="AJ42" s="383"/>
      <c r="AK42" s="383"/>
      <c r="AL42" s="391"/>
      <c r="AM42" s="384"/>
      <c r="AN42" s="363"/>
      <c r="AO42" s="363"/>
      <c r="AP42" s="363"/>
    </row>
    <row r="43" spans="1:42">
      <c r="A43" s="309"/>
      <c r="B43" s="309"/>
      <c r="C43" s="309"/>
      <c r="D43" s="309" t="s">
        <v>673</v>
      </c>
      <c r="E43" s="316" t="s">
        <v>674</v>
      </c>
      <c r="F43" s="317">
        <v>33640996</v>
      </c>
      <c r="G43" s="317">
        <v>33640092.77533</v>
      </c>
      <c r="H43" s="312"/>
      <c r="I43" s="312"/>
      <c r="J43" s="312"/>
      <c r="K43" s="312"/>
      <c r="L43" s="310"/>
      <c r="M43" s="310"/>
      <c r="N43" s="319">
        <v>17009221</v>
      </c>
      <c r="O43" s="319">
        <v>17008318.598930001</v>
      </c>
      <c r="P43" s="312">
        <v>16631775</v>
      </c>
      <c r="Q43" s="676">
        <v>16631774.1764</v>
      </c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402"/>
      <c r="AE43" s="402"/>
      <c r="AG43" s="383"/>
      <c r="AH43" s="383"/>
      <c r="AI43" s="383"/>
      <c r="AJ43" s="383"/>
      <c r="AK43" s="383"/>
      <c r="AL43" s="391"/>
      <c r="AM43" s="384"/>
      <c r="AN43" s="363"/>
      <c r="AO43" s="363"/>
      <c r="AP43" s="363"/>
    </row>
    <row r="44" spans="1:42">
      <c r="A44" s="309"/>
      <c r="B44" s="309"/>
      <c r="C44" s="309"/>
      <c r="D44" s="309" t="s">
        <v>675</v>
      </c>
      <c r="E44" s="316" t="s">
        <v>676</v>
      </c>
      <c r="F44" s="317">
        <v>8831126.5999999996</v>
      </c>
      <c r="G44" s="317">
        <v>8816105.5161100011</v>
      </c>
      <c r="H44" s="312"/>
      <c r="I44" s="312"/>
      <c r="J44" s="312"/>
      <c r="K44" s="312"/>
      <c r="L44" s="310"/>
      <c r="M44" s="310"/>
      <c r="N44" s="319">
        <v>6295722</v>
      </c>
      <c r="O44" s="319">
        <v>6284060.8281100001</v>
      </c>
      <c r="P44" s="312">
        <v>2136542.6</v>
      </c>
      <c r="Q44" s="676">
        <v>2135359.5063299998</v>
      </c>
      <c r="R44" s="312">
        <v>398861</v>
      </c>
      <c r="S44" s="319">
        <v>396685.18167000002</v>
      </c>
      <c r="T44" s="319"/>
      <c r="U44" s="319"/>
      <c r="V44" s="319"/>
      <c r="W44" s="319"/>
      <c r="X44" s="319">
        <v>1</v>
      </c>
      <c r="Y44" s="319">
        <v>0</v>
      </c>
      <c r="Z44" s="312"/>
      <c r="AA44" s="312"/>
      <c r="AB44" s="319"/>
      <c r="AC44" s="319"/>
      <c r="AD44" s="403"/>
      <c r="AE44" s="403"/>
      <c r="AG44" s="383"/>
      <c r="AH44" s="383"/>
      <c r="AI44" s="383"/>
      <c r="AJ44" s="383"/>
      <c r="AK44" s="383"/>
      <c r="AL44" s="391"/>
      <c r="AM44" s="384"/>
      <c r="AN44" s="363"/>
      <c r="AO44" s="363"/>
      <c r="AP44" s="363"/>
    </row>
    <row r="45" spans="1:42" ht="20.399999999999999">
      <c r="A45" s="309"/>
      <c r="B45" s="309"/>
      <c r="C45" s="318" t="s">
        <v>696</v>
      </c>
      <c r="D45" s="318"/>
      <c r="E45" s="321" t="s">
        <v>697</v>
      </c>
      <c r="F45" s="317">
        <v>33060</v>
      </c>
      <c r="G45" s="317">
        <v>33059</v>
      </c>
      <c r="H45" s="317">
        <v>0</v>
      </c>
      <c r="I45" s="317">
        <v>0</v>
      </c>
      <c r="J45" s="317">
        <v>0</v>
      </c>
      <c r="K45" s="317">
        <v>0</v>
      </c>
      <c r="L45" s="317">
        <v>0</v>
      </c>
      <c r="M45" s="317">
        <v>0</v>
      </c>
      <c r="N45" s="317">
        <v>0</v>
      </c>
      <c r="O45" s="317">
        <v>0</v>
      </c>
      <c r="P45" s="317">
        <v>0</v>
      </c>
      <c r="Q45" s="317">
        <v>0</v>
      </c>
      <c r="R45" s="317">
        <v>33060</v>
      </c>
      <c r="S45" s="317">
        <v>33059</v>
      </c>
      <c r="T45" s="317">
        <v>0</v>
      </c>
      <c r="U45" s="317">
        <v>0</v>
      </c>
      <c r="V45" s="317">
        <v>0</v>
      </c>
      <c r="W45" s="317">
        <v>0</v>
      </c>
      <c r="X45" s="317">
        <v>0</v>
      </c>
      <c r="Y45" s="317">
        <v>0</v>
      </c>
      <c r="Z45" s="317">
        <v>0</v>
      </c>
      <c r="AA45" s="317">
        <v>0</v>
      </c>
      <c r="AB45" s="317">
        <v>0</v>
      </c>
      <c r="AC45" s="317">
        <v>0</v>
      </c>
      <c r="AD45" s="400"/>
      <c r="AE45" s="400"/>
      <c r="AG45" s="388"/>
      <c r="AH45" s="388"/>
      <c r="AI45" s="388"/>
      <c r="AJ45" s="388"/>
      <c r="AK45" s="388"/>
      <c r="AL45" s="389"/>
      <c r="AM45" s="390"/>
      <c r="AN45" s="363"/>
      <c r="AO45" s="363"/>
      <c r="AP45" s="363"/>
    </row>
    <row r="46" spans="1:42">
      <c r="A46" s="309"/>
      <c r="B46" s="309"/>
      <c r="C46" s="309"/>
      <c r="D46" s="309" t="s">
        <v>675</v>
      </c>
      <c r="E46" s="316" t="s">
        <v>676</v>
      </c>
      <c r="F46" s="317">
        <v>33060</v>
      </c>
      <c r="G46" s="317">
        <v>33059</v>
      </c>
      <c r="H46" s="312"/>
      <c r="I46" s="312"/>
      <c r="J46" s="312"/>
      <c r="K46" s="312"/>
      <c r="L46" s="310"/>
      <c r="M46" s="310"/>
      <c r="N46" s="312"/>
      <c r="O46" s="312"/>
      <c r="P46" s="312"/>
      <c r="Q46" s="312"/>
      <c r="R46" s="312">
        <v>33060</v>
      </c>
      <c r="S46" s="312">
        <v>33059</v>
      </c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402"/>
      <c r="AE46" s="402"/>
      <c r="AG46" s="385"/>
      <c r="AH46" s="385"/>
      <c r="AI46" s="385"/>
      <c r="AJ46" s="385"/>
      <c r="AK46" s="385"/>
      <c r="AL46" s="386"/>
      <c r="AM46" s="387"/>
      <c r="AN46" s="363"/>
      <c r="AO46" s="363"/>
      <c r="AP46" s="363"/>
    </row>
    <row r="47" spans="1:42">
      <c r="A47" s="318"/>
      <c r="B47" s="318" t="s">
        <v>698</v>
      </c>
      <c r="C47" s="318"/>
      <c r="D47" s="318"/>
      <c r="E47" s="321" t="s">
        <v>699</v>
      </c>
      <c r="F47" s="317">
        <v>31092659.600000001</v>
      </c>
      <c r="G47" s="317">
        <v>31051985.159769997</v>
      </c>
      <c r="H47" s="317">
        <v>0</v>
      </c>
      <c r="I47" s="317">
        <v>0</v>
      </c>
      <c r="J47" s="317">
        <v>0</v>
      </c>
      <c r="K47" s="317">
        <v>0</v>
      </c>
      <c r="L47" s="317">
        <v>20492145.600000001</v>
      </c>
      <c r="M47" s="317">
        <v>20451489.496289998</v>
      </c>
      <c r="N47" s="317">
        <v>0</v>
      </c>
      <c r="O47" s="317">
        <v>0</v>
      </c>
      <c r="P47" s="317">
        <v>0</v>
      </c>
      <c r="Q47" s="317">
        <v>0</v>
      </c>
      <c r="R47" s="317">
        <v>0</v>
      </c>
      <c r="S47" s="317">
        <v>0</v>
      </c>
      <c r="T47" s="317">
        <v>2468054</v>
      </c>
      <c r="U47" s="317">
        <v>2468052.8883000002</v>
      </c>
      <c r="V47" s="317">
        <v>1796725</v>
      </c>
      <c r="W47" s="317">
        <v>1796723.5092900002</v>
      </c>
      <c r="X47" s="317">
        <v>0</v>
      </c>
      <c r="Y47" s="317">
        <v>0</v>
      </c>
      <c r="Z47" s="317">
        <v>2072493</v>
      </c>
      <c r="AA47" s="317">
        <v>2072478.6837800001</v>
      </c>
      <c r="AB47" s="317">
        <v>4263242</v>
      </c>
      <c r="AC47" s="317">
        <v>4263240.5821099998</v>
      </c>
      <c r="AD47" s="400"/>
      <c r="AE47" s="400"/>
      <c r="AG47" s="383"/>
      <c r="AH47" s="383"/>
      <c r="AI47" s="383"/>
      <c r="AJ47" s="383"/>
      <c r="AK47" s="383"/>
      <c r="AL47" s="391"/>
      <c r="AM47" s="384"/>
      <c r="AN47" s="363"/>
      <c r="AO47" s="363"/>
      <c r="AP47" s="363"/>
    </row>
    <row r="48" spans="1:42" ht="30.6">
      <c r="A48" s="309"/>
      <c r="B48" s="309"/>
      <c r="C48" s="318" t="s">
        <v>700</v>
      </c>
      <c r="D48" s="309"/>
      <c r="E48" s="321" t="s">
        <v>701</v>
      </c>
      <c r="F48" s="317">
        <v>31092659.600000001</v>
      </c>
      <c r="G48" s="317">
        <v>31051985.159769997</v>
      </c>
      <c r="H48" s="317">
        <v>0</v>
      </c>
      <c r="I48" s="317">
        <v>0</v>
      </c>
      <c r="J48" s="317">
        <v>0</v>
      </c>
      <c r="K48" s="317">
        <v>0</v>
      </c>
      <c r="L48" s="317">
        <v>20492145.600000001</v>
      </c>
      <c r="M48" s="317">
        <v>20451489.496289998</v>
      </c>
      <c r="N48" s="317">
        <v>0</v>
      </c>
      <c r="O48" s="317">
        <v>0</v>
      </c>
      <c r="P48" s="317">
        <v>0</v>
      </c>
      <c r="Q48" s="317">
        <v>0</v>
      </c>
      <c r="R48" s="317">
        <v>0</v>
      </c>
      <c r="S48" s="317">
        <v>0</v>
      </c>
      <c r="T48" s="317">
        <v>2468054</v>
      </c>
      <c r="U48" s="317">
        <v>2468052.8883000002</v>
      </c>
      <c r="V48" s="317">
        <v>1796725</v>
      </c>
      <c r="W48" s="317">
        <v>1796723.5092900002</v>
      </c>
      <c r="X48" s="317">
        <v>0</v>
      </c>
      <c r="Y48" s="317">
        <v>0</v>
      </c>
      <c r="Z48" s="317">
        <v>2072493</v>
      </c>
      <c r="AA48" s="317">
        <v>2072478.6837800001</v>
      </c>
      <c r="AB48" s="317">
        <v>4263242</v>
      </c>
      <c r="AC48" s="317">
        <v>4263240.5821099998</v>
      </c>
      <c r="AD48" s="363" t="s">
        <v>784</v>
      </c>
      <c r="AE48" s="363" t="s">
        <v>768</v>
      </c>
      <c r="AF48" s="363" t="s">
        <v>770</v>
      </c>
      <c r="AG48" s="383"/>
      <c r="AH48" s="383"/>
      <c r="AI48" s="383"/>
      <c r="AJ48" s="383"/>
      <c r="AK48" s="383"/>
      <c r="AL48" s="391"/>
      <c r="AM48" s="384"/>
      <c r="AN48" s="363"/>
      <c r="AO48" s="363"/>
      <c r="AP48" s="363"/>
    </row>
    <row r="49" spans="1:42">
      <c r="A49" s="313"/>
      <c r="B49" s="313"/>
      <c r="C49" s="313"/>
      <c r="D49" s="313" t="s">
        <v>673</v>
      </c>
      <c r="E49" s="316" t="s">
        <v>674</v>
      </c>
      <c r="F49" s="317">
        <v>27297084</v>
      </c>
      <c r="G49" s="317">
        <v>27297059.298679996</v>
      </c>
      <c r="H49" s="673"/>
      <c r="I49" s="673"/>
      <c r="J49" s="673"/>
      <c r="K49" s="673"/>
      <c r="L49" s="311">
        <v>17847774</v>
      </c>
      <c r="M49" s="311">
        <v>17847766.059889998</v>
      </c>
      <c r="N49" s="673"/>
      <c r="O49" s="673"/>
      <c r="P49" s="673"/>
      <c r="Q49" s="673"/>
      <c r="R49" s="673"/>
      <c r="S49" s="673"/>
      <c r="T49" s="673">
        <v>2117433</v>
      </c>
      <c r="U49" s="673">
        <v>2117432.1883</v>
      </c>
      <c r="V49" s="673">
        <v>1559841</v>
      </c>
      <c r="W49" s="677">
        <v>1559840.1592900001</v>
      </c>
      <c r="X49" s="673"/>
      <c r="Y49" s="673"/>
      <c r="Z49" s="311">
        <v>2072493</v>
      </c>
      <c r="AA49" s="311">
        <v>2072478.6837800001</v>
      </c>
      <c r="AB49" s="673">
        <v>3699543</v>
      </c>
      <c r="AC49" s="678">
        <v>3699542.2074199999</v>
      </c>
      <c r="AD49" s="679"/>
      <c r="AE49" s="679"/>
      <c r="AG49" s="383"/>
      <c r="AH49" s="383"/>
      <c r="AI49" s="383"/>
      <c r="AJ49" s="383"/>
      <c r="AK49" s="383"/>
      <c r="AL49" s="391"/>
      <c r="AM49" s="384"/>
      <c r="AN49" s="363"/>
      <c r="AO49" s="363"/>
      <c r="AP49" s="363"/>
    </row>
    <row r="50" spans="1:42">
      <c r="A50" s="313"/>
      <c r="B50" s="313"/>
      <c r="C50" s="313"/>
      <c r="D50" s="313" t="s">
        <v>675</v>
      </c>
      <c r="E50" s="316" t="s">
        <v>676</v>
      </c>
      <c r="F50" s="317">
        <v>3795575.6</v>
      </c>
      <c r="G50" s="317">
        <v>3754925.8610900003</v>
      </c>
      <c r="H50" s="673"/>
      <c r="I50" s="673"/>
      <c r="J50" s="673"/>
      <c r="K50" s="673"/>
      <c r="L50" s="311">
        <v>2644371.6</v>
      </c>
      <c r="M50" s="311">
        <v>2603723.4364</v>
      </c>
      <c r="N50" s="673"/>
      <c r="O50" s="673"/>
      <c r="P50" s="673"/>
      <c r="Q50" s="673"/>
      <c r="R50" s="673"/>
      <c r="S50" s="673"/>
      <c r="T50" s="673">
        <v>350621</v>
      </c>
      <c r="U50" s="673">
        <v>350620.7</v>
      </c>
      <c r="V50" s="673">
        <v>236884</v>
      </c>
      <c r="W50" s="677">
        <v>236883.35</v>
      </c>
      <c r="X50" s="673"/>
      <c r="Y50" s="673"/>
      <c r="Z50" s="311"/>
      <c r="AA50" s="311"/>
      <c r="AB50" s="673">
        <v>563699</v>
      </c>
      <c r="AC50" s="678">
        <v>563698.37468999997</v>
      </c>
      <c r="AD50" s="363"/>
      <c r="AE50" s="363"/>
      <c r="AF50" s="363"/>
      <c r="AG50" s="385"/>
      <c r="AH50" s="385"/>
      <c r="AI50" s="385"/>
      <c r="AJ50" s="385"/>
      <c r="AK50" s="385"/>
      <c r="AL50" s="386"/>
      <c r="AM50" s="387"/>
      <c r="AN50" s="363"/>
      <c r="AO50" s="363"/>
      <c r="AP50" s="363"/>
    </row>
    <row r="51" spans="1:42">
      <c r="A51" s="318"/>
      <c r="B51" s="318" t="s">
        <v>669</v>
      </c>
      <c r="C51" s="318"/>
      <c r="D51" s="318"/>
      <c r="E51" s="321" t="s">
        <v>702</v>
      </c>
      <c r="F51" s="317">
        <v>1456096.1</v>
      </c>
      <c r="G51" s="317">
        <v>1418746.1908799999</v>
      </c>
      <c r="H51" s="317">
        <v>0</v>
      </c>
      <c r="I51" s="317">
        <v>0</v>
      </c>
      <c r="J51" s="317">
        <v>0</v>
      </c>
      <c r="K51" s="317">
        <v>0</v>
      </c>
      <c r="L51" s="317">
        <v>1008819.1</v>
      </c>
      <c r="M51" s="317">
        <v>992047.81537999993</v>
      </c>
      <c r="N51" s="317">
        <v>0</v>
      </c>
      <c r="O51" s="317">
        <v>0</v>
      </c>
      <c r="P51" s="317">
        <v>0</v>
      </c>
      <c r="Q51" s="317">
        <v>0</v>
      </c>
      <c r="R51" s="317">
        <v>0</v>
      </c>
      <c r="S51" s="317">
        <v>0</v>
      </c>
      <c r="T51" s="317">
        <v>248879</v>
      </c>
      <c r="U51" s="317">
        <v>228300.37549999999</v>
      </c>
      <c r="V51" s="317">
        <v>198398</v>
      </c>
      <c r="W51" s="317">
        <v>198398</v>
      </c>
      <c r="X51" s="317">
        <v>0</v>
      </c>
      <c r="Y51" s="317">
        <v>0</v>
      </c>
      <c r="Z51" s="317">
        <v>0</v>
      </c>
      <c r="AA51" s="317">
        <v>0</v>
      </c>
      <c r="AB51" s="317">
        <v>0</v>
      </c>
      <c r="AC51" s="317">
        <v>0</v>
      </c>
      <c r="AD51" s="400"/>
      <c r="AE51" s="400"/>
      <c r="AG51" s="383"/>
      <c r="AH51" s="383"/>
      <c r="AI51" s="383"/>
      <c r="AJ51" s="383"/>
      <c r="AK51" s="383"/>
      <c r="AL51" s="391"/>
      <c r="AM51" s="384"/>
      <c r="AN51" s="363"/>
      <c r="AO51" s="363"/>
      <c r="AP51" s="363"/>
    </row>
    <row r="52" spans="1:42" ht="51">
      <c r="A52" s="313"/>
      <c r="B52" s="313"/>
      <c r="C52" s="675" t="s">
        <v>703</v>
      </c>
      <c r="D52" s="313"/>
      <c r="E52" s="321" t="s">
        <v>704</v>
      </c>
      <c r="F52" s="317">
        <v>1456096.1</v>
      </c>
      <c r="G52" s="317">
        <v>1418746.1908799999</v>
      </c>
      <c r="H52" s="680">
        <v>0</v>
      </c>
      <c r="I52" s="680">
        <v>0</v>
      </c>
      <c r="J52" s="680">
        <v>0</v>
      </c>
      <c r="K52" s="680">
        <v>0</v>
      </c>
      <c r="L52" s="680">
        <v>1008819.1</v>
      </c>
      <c r="M52" s="680">
        <v>992047.81537999993</v>
      </c>
      <c r="N52" s="680">
        <v>0</v>
      </c>
      <c r="O52" s="680">
        <v>0</v>
      </c>
      <c r="P52" s="680">
        <v>0</v>
      </c>
      <c r="Q52" s="680">
        <v>0</v>
      </c>
      <c r="R52" s="680">
        <v>0</v>
      </c>
      <c r="S52" s="680">
        <v>0</v>
      </c>
      <c r="T52" s="680">
        <v>248879</v>
      </c>
      <c r="U52" s="680">
        <v>228300.37549999999</v>
      </c>
      <c r="V52" s="680">
        <v>198398</v>
      </c>
      <c r="W52" s="680">
        <v>198398</v>
      </c>
      <c r="X52" s="680">
        <v>0</v>
      </c>
      <c r="Y52" s="680">
        <v>0</v>
      </c>
      <c r="Z52" s="680">
        <v>0</v>
      </c>
      <c r="AA52" s="680">
        <v>0</v>
      </c>
      <c r="AB52" s="680">
        <v>0</v>
      </c>
      <c r="AC52" s="680">
        <v>0</v>
      </c>
      <c r="AD52" s="363"/>
      <c r="AE52" s="363"/>
      <c r="AF52" s="363"/>
      <c r="AG52" s="383"/>
      <c r="AH52" s="383"/>
      <c r="AI52" s="383"/>
      <c r="AJ52" s="383"/>
      <c r="AK52" s="383"/>
      <c r="AL52" s="391"/>
      <c r="AM52" s="384"/>
      <c r="AN52" s="363"/>
      <c r="AO52" s="363"/>
      <c r="AP52" s="363"/>
    </row>
    <row r="53" spans="1:42">
      <c r="A53" s="313"/>
      <c r="B53" s="313"/>
      <c r="C53" s="313"/>
      <c r="D53" s="313" t="s">
        <v>673</v>
      </c>
      <c r="E53" s="316" t="s">
        <v>674</v>
      </c>
      <c r="F53" s="317">
        <v>4811.7</v>
      </c>
      <c r="G53" s="317">
        <v>4811.7</v>
      </c>
      <c r="H53" s="673"/>
      <c r="I53" s="673"/>
      <c r="J53" s="673"/>
      <c r="K53" s="673"/>
      <c r="L53" s="311">
        <v>4811.7</v>
      </c>
      <c r="M53" s="311">
        <v>4811.7</v>
      </c>
      <c r="N53" s="673"/>
      <c r="O53" s="673"/>
      <c r="P53" s="673"/>
      <c r="Q53" s="673"/>
      <c r="R53" s="673"/>
      <c r="S53" s="673"/>
      <c r="T53" s="673"/>
      <c r="U53" s="673"/>
      <c r="V53" s="673"/>
      <c r="W53" s="673"/>
      <c r="X53" s="673"/>
      <c r="Y53" s="673"/>
      <c r="Z53" s="311"/>
      <c r="AA53" s="311"/>
      <c r="AB53" s="673"/>
      <c r="AC53" s="673"/>
      <c r="AD53" s="674"/>
      <c r="AE53" s="674"/>
      <c r="AG53" s="383"/>
      <c r="AH53" s="383"/>
      <c r="AI53" s="383"/>
      <c r="AJ53" s="383"/>
      <c r="AK53" s="383"/>
      <c r="AL53" s="391"/>
      <c r="AM53" s="384"/>
      <c r="AN53" s="363"/>
      <c r="AO53" s="363"/>
      <c r="AP53" s="363"/>
    </row>
    <row r="54" spans="1:42">
      <c r="A54" s="313"/>
      <c r="B54" s="313"/>
      <c r="C54" s="313"/>
      <c r="D54" s="313" t="s">
        <v>675</v>
      </c>
      <c r="E54" s="316" t="s">
        <v>676</v>
      </c>
      <c r="F54" s="317">
        <v>1004007.4</v>
      </c>
      <c r="G54" s="317">
        <v>987236.11537999997</v>
      </c>
      <c r="H54" s="673"/>
      <c r="I54" s="673"/>
      <c r="J54" s="673"/>
      <c r="K54" s="673"/>
      <c r="L54" s="311">
        <v>1004007.4</v>
      </c>
      <c r="M54" s="311">
        <v>987236.11537999997</v>
      </c>
      <c r="N54" s="673"/>
      <c r="O54" s="673"/>
      <c r="P54" s="673"/>
      <c r="Q54" s="673"/>
      <c r="R54" s="673"/>
      <c r="S54" s="673"/>
      <c r="T54" s="673"/>
      <c r="U54" s="673"/>
      <c r="V54" s="673"/>
      <c r="W54" s="673"/>
      <c r="X54" s="673"/>
      <c r="Y54" s="673"/>
      <c r="Z54" s="311"/>
      <c r="AA54" s="311"/>
      <c r="AB54" s="673"/>
      <c r="AC54" s="673"/>
      <c r="AD54" s="674"/>
      <c r="AE54" s="674"/>
      <c r="AG54" s="385"/>
      <c r="AH54" s="385"/>
      <c r="AI54" s="385"/>
      <c r="AJ54" s="385"/>
      <c r="AK54" s="385"/>
      <c r="AL54" s="386"/>
      <c r="AM54" s="387"/>
      <c r="AN54" s="363"/>
      <c r="AO54" s="363"/>
      <c r="AP54" s="363"/>
    </row>
    <row r="55" spans="1:42">
      <c r="A55" s="318"/>
      <c r="B55" s="318" t="s">
        <v>680</v>
      </c>
      <c r="C55" s="318"/>
      <c r="D55" s="318"/>
      <c r="E55" s="321" t="s">
        <v>705</v>
      </c>
      <c r="F55" s="317">
        <v>977712.1</v>
      </c>
      <c r="G55" s="317">
        <v>977658.71030000004</v>
      </c>
      <c r="H55" s="317">
        <v>0</v>
      </c>
      <c r="I55" s="317">
        <v>0</v>
      </c>
      <c r="J55" s="317">
        <v>0</v>
      </c>
      <c r="K55" s="317">
        <v>0</v>
      </c>
      <c r="L55" s="317">
        <v>765983.1</v>
      </c>
      <c r="M55" s="317">
        <v>765940.50970000005</v>
      </c>
      <c r="N55" s="317">
        <v>0</v>
      </c>
      <c r="O55" s="317">
        <v>0</v>
      </c>
      <c r="P55" s="317">
        <v>0</v>
      </c>
      <c r="Q55" s="317">
        <v>0</v>
      </c>
      <c r="R55" s="317">
        <v>0</v>
      </c>
      <c r="S55" s="317">
        <v>0</v>
      </c>
      <c r="T55" s="317">
        <v>36813</v>
      </c>
      <c r="U55" s="317">
        <v>36802.712599999999</v>
      </c>
      <c r="V55" s="317">
        <v>116810</v>
      </c>
      <c r="W55" s="317">
        <v>116809.92</v>
      </c>
      <c r="X55" s="317">
        <v>0</v>
      </c>
      <c r="Y55" s="317">
        <v>0</v>
      </c>
      <c r="Z55" s="317">
        <v>0</v>
      </c>
      <c r="AA55" s="317">
        <v>0</v>
      </c>
      <c r="AB55" s="317">
        <v>58106</v>
      </c>
      <c r="AC55" s="317">
        <v>58105.567999999999</v>
      </c>
      <c r="AD55" s="400"/>
      <c r="AE55" s="400"/>
      <c r="AG55" s="383"/>
      <c r="AH55" s="388"/>
      <c r="AI55" s="388"/>
      <c r="AJ55" s="388"/>
      <c r="AK55" s="388"/>
      <c r="AL55" s="389"/>
      <c r="AM55" s="390"/>
      <c r="AN55" s="363"/>
      <c r="AO55" s="363"/>
      <c r="AP55" s="363"/>
    </row>
    <row r="56" spans="1:42">
      <c r="A56" s="309"/>
      <c r="B56" s="309"/>
      <c r="C56" s="318" t="s">
        <v>706</v>
      </c>
      <c r="D56" s="309"/>
      <c r="E56" s="321" t="s">
        <v>707</v>
      </c>
      <c r="F56" s="317">
        <v>977712.1</v>
      </c>
      <c r="G56" s="317">
        <v>977658.71030000004</v>
      </c>
      <c r="H56" s="317">
        <v>0</v>
      </c>
      <c r="I56" s="317">
        <v>0</v>
      </c>
      <c r="J56" s="317"/>
      <c r="K56" s="317"/>
      <c r="L56" s="317">
        <v>765983.1</v>
      </c>
      <c r="M56" s="317">
        <v>765940.50970000005</v>
      </c>
      <c r="N56" s="317">
        <v>0</v>
      </c>
      <c r="O56" s="317">
        <v>0</v>
      </c>
      <c r="P56" s="317">
        <v>0</v>
      </c>
      <c r="Q56" s="317">
        <v>0</v>
      </c>
      <c r="R56" s="317">
        <v>0</v>
      </c>
      <c r="S56" s="317">
        <v>0</v>
      </c>
      <c r="T56" s="317">
        <v>36813</v>
      </c>
      <c r="U56" s="317">
        <v>36802.712599999999</v>
      </c>
      <c r="V56" s="317">
        <v>116810</v>
      </c>
      <c r="W56" s="317">
        <v>116809.92</v>
      </c>
      <c r="X56" s="317">
        <v>0</v>
      </c>
      <c r="Y56" s="317">
        <v>0</v>
      </c>
      <c r="Z56" s="317">
        <v>0</v>
      </c>
      <c r="AA56" s="317">
        <v>0</v>
      </c>
      <c r="AB56" s="317">
        <v>58106</v>
      </c>
      <c r="AC56" s="317">
        <v>58105.567999999999</v>
      </c>
      <c r="AD56" s="400"/>
      <c r="AE56" s="400"/>
      <c r="AG56" s="383"/>
      <c r="AH56" s="385"/>
      <c r="AI56" s="385"/>
      <c r="AJ56" s="385"/>
      <c r="AK56" s="385"/>
      <c r="AL56" s="386"/>
      <c r="AM56" s="387"/>
      <c r="AN56" s="363"/>
      <c r="AO56" s="363"/>
      <c r="AP56" s="363"/>
    </row>
    <row r="57" spans="1:42">
      <c r="A57" s="309"/>
      <c r="B57" s="309"/>
      <c r="C57" s="309"/>
      <c r="D57" s="309" t="s">
        <v>673</v>
      </c>
      <c r="E57" s="316" t="s">
        <v>674</v>
      </c>
      <c r="F57" s="317">
        <v>123682.4</v>
      </c>
      <c r="G57" s="317">
        <v>123677.50410000001</v>
      </c>
      <c r="H57" s="312"/>
      <c r="I57" s="312"/>
      <c r="J57" s="312"/>
      <c r="K57" s="312"/>
      <c r="L57" s="310">
        <v>98802.4</v>
      </c>
      <c r="M57" s="310">
        <v>98797.504100000006</v>
      </c>
      <c r="N57" s="312"/>
      <c r="O57" s="312"/>
      <c r="P57" s="312"/>
      <c r="Q57" s="312"/>
      <c r="R57" s="312"/>
      <c r="S57" s="312"/>
      <c r="T57" s="312">
        <v>4182</v>
      </c>
      <c r="U57" s="312">
        <v>4182</v>
      </c>
      <c r="V57" s="312">
        <v>11983</v>
      </c>
      <c r="W57" s="312">
        <v>11983</v>
      </c>
      <c r="X57" s="312"/>
      <c r="Y57" s="312"/>
      <c r="Z57" s="310"/>
      <c r="AA57" s="310"/>
      <c r="AB57" s="312">
        <v>8715</v>
      </c>
      <c r="AC57" s="312">
        <v>8715</v>
      </c>
      <c r="AD57" s="402"/>
      <c r="AE57" s="402"/>
      <c r="AG57" s="383"/>
      <c r="AH57" s="383"/>
      <c r="AI57" s="383"/>
      <c r="AJ57" s="383"/>
      <c r="AK57" s="383"/>
      <c r="AL57" s="391"/>
      <c r="AM57" s="384"/>
      <c r="AN57" s="363"/>
      <c r="AO57" s="363"/>
      <c r="AP57" s="363"/>
    </row>
    <row r="58" spans="1:42">
      <c r="A58" s="309"/>
      <c r="B58" s="309"/>
      <c r="C58" s="309"/>
      <c r="D58" s="309" t="s">
        <v>675</v>
      </c>
      <c r="E58" s="316" t="s">
        <v>676</v>
      </c>
      <c r="F58" s="317">
        <v>854029.7</v>
      </c>
      <c r="G58" s="317">
        <v>853981.20620000002</v>
      </c>
      <c r="H58" s="312"/>
      <c r="I58" s="312"/>
      <c r="J58" s="312"/>
      <c r="K58" s="312"/>
      <c r="L58" s="310">
        <v>667180.69999999995</v>
      </c>
      <c r="M58" s="310">
        <v>667143.00560000003</v>
      </c>
      <c r="N58" s="312"/>
      <c r="O58" s="312"/>
      <c r="P58" s="312"/>
      <c r="Q58" s="312"/>
      <c r="R58" s="312"/>
      <c r="S58" s="312"/>
      <c r="T58" s="312">
        <v>32631</v>
      </c>
      <c r="U58" s="676">
        <v>32620.712599999999</v>
      </c>
      <c r="V58" s="312">
        <v>104827</v>
      </c>
      <c r="W58" s="312">
        <v>104826.92</v>
      </c>
      <c r="X58" s="312"/>
      <c r="Y58" s="312"/>
      <c r="Z58" s="310"/>
      <c r="AA58" s="310"/>
      <c r="AB58" s="312">
        <v>49391</v>
      </c>
      <c r="AC58" s="319">
        <v>49390.567999999999</v>
      </c>
      <c r="AD58" s="403"/>
      <c r="AE58" s="403"/>
      <c r="AG58" s="388"/>
      <c r="AH58" s="385"/>
      <c r="AI58" s="385"/>
      <c r="AJ58" s="385"/>
      <c r="AK58" s="385"/>
      <c r="AL58" s="386"/>
      <c r="AM58" s="387"/>
      <c r="AN58" s="363"/>
      <c r="AO58" s="363"/>
      <c r="AP58" s="363"/>
    </row>
    <row r="59" spans="1:42">
      <c r="A59" s="318"/>
      <c r="B59" s="318" t="s">
        <v>652</v>
      </c>
      <c r="C59" s="318"/>
      <c r="D59" s="318"/>
      <c r="E59" s="321" t="s">
        <v>653</v>
      </c>
      <c r="F59" s="317">
        <v>74231963.899999991</v>
      </c>
      <c r="G59" s="317">
        <v>72852601.004420012</v>
      </c>
      <c r="H59" s="317">
        <v>4370</v>
      </c>
      <c r="I59" s="317">
        <v>2755.3960000000002</v>
      </c>
      <c r="J59" s="317">
        <v>1119</v>
      </c>
      <c r="K59" s="317">
        <v>739.03549999999996</v>
      </c>
      <c r="L59" s="317">
        <v>49883525.899999991</v>
      </c>
      <c r="M59" s="317">
        <v>49213973.278820001</v>
      </c>
      <c r="N59" s="317">
        <v>0</v>
      </c>
      <c r="O59" s="317">
        <v>0</v>
      </c>
      <c r="P59" s="317">
        <v>0</v>
      </c>
      <c r="Q59" s="317">
        <v>0</v>
      </c>
      <c r="R59" s="317">
        <v>0</v>
      </c>
      <c r="S59" s="317">
        <v>0</v>
      </c>
      <c r="T59" s="317">
        <v>5890413</v>
      </c>
      <c r="U59" s="317">
        <v>5182612.1071999995</v>
      </c>
      <c r="V59" s="317">
        <v>8443144</v>
      </c>
      <c r="W59" s="317">
        <v>8443137.0150999986</v>
      </c>
      <c r="X59" s="317">
        <v>0</v>
      </c>
      <c r="Y59" s="317">
        <v>0</v>
      </c>
      <c r="Z59" s="317">
        <v>1763970</v>
      </c>
      <c r="AA59" s="317">
        <v>1763968.1746</v>
      </c>
      <c r="AB59" s="317">
        <v>8245422</v>
      </c>
      <c r="AC59" s="317">
        <v>8245415.9972000001</v>
      </c>
      <c r="AD59" s="400"/>
      <c r="AE59" s="400"/>
      <c r="AG59" s="385"/>
      <c r="AH59" s="383"/>
      <c r="AI59" s="383"/>
      <c r="AJ59" s="383"/>
      <c r="AK59" s="383"/>
      <c r="AL59" s="391"/>
      <c r="AM59" s="384"/>
      <c r="AN59" s="363"/>
      <c r="AO59" s="363"/>
      <c r="AP59" s="363"/>
    </row>
    <row r="60" spans="1:42" ht="30.6">
      <c r="A60" s="309"/>
      <c r="B60" s="309"/>
      <c r="C60" s="318" t="s">
        <v>708</v>
      </c>
      <c r="D60" s="365"/>
      <c r="E60" s="321" t="s">
        <v>709</v>
      </c>
      <c r="F60" s="317">
        <v>5489</v>
      </c>
      <c r="G60" s="317">
        <v>3494.4315000000001</v>
      </c>
      <c r="H60" s="317">
        <v>4370</v>
      </c>
      <c r="I60" s="317">
        <v>2755.3960000000002</v>
      </c>
      <c r="J60" s="317">
        <v>1119</v>
      </c>
      <c r="K60" s="317">
        <v>739.03549999999996</v>
      </c>
      <c r="L60" s="317"/>
      <c r="M60" s="317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63" t="s">
        <v>784</v>
      </c>
      <c r="AE60" s="363" t="s">
        <v>766</v>
      </c>
      <c r="AF60" s="363" t="s">
        <v>767</v>
      </c>
      <c r="AG60" s="383"/>
      <c r="AH60" s="385"/>
      <c r="AI60" s="385"/>
      <c r="AJ60" s="385"/>
      <c r="AK60" s="385"/>
      <c r="AL60" s="386"/>
      <c r="AM60" s="387"/>
      <c r="AN60" s="363"/>
      <c r="AO60" s="363"/>
      <c r="AP60" s="363"/>
    </row>
    <row r="61" spans="1:42" ht="20.399999999999999">
      <c r="A61" s="309"/>
      <c r="B61" s="309"/>
      <c r="C61" s="318" t="s">
        <v>489</v>
      </c>
      <c r="D61" s="309"/>
      <c r="E61" s="321" t="s">
        <v>710</v>
      </c>
      <c r="F61" s="317">
        <v>2722304.4</v>
      </c>
      <c r="G61" s="317">
        <v>2705367.5156999999</v>
      </c>
      <c r="H61" s="317">
        <v>0</v>
      </c>
      <c r="I61" s="317">
        <v>0</v>
      </c>
      <c r="J61" s="317">
        <v>0</v>
      </c>
      <c r="K61" s="317">
        <v>0</v>
      </c>
      <c r="L61" s="317">
        <v>1907511.4</v>
      </c>
      <c r="M61" s="317">
        <v>1899889.9634</v>
      </c>
      <c r="N61" s="317">
        <v>0</v>
      </c>
      <c r="O61" s="317">
        <v>0</v>
      </c>
      <c r="P61" s="317">
        <v>0</v>
      </c>
      <c r="Q61" s="317">
        <v>0</v>
      </c>
      <c r="R61" s="317">
        <v>0</v>
      </c>
      <c r="S61" s="317">
        <v>0</v>
      </c>
      <c r="T61" s="317">
        <v>234788</v>
      </c>
      <c r="U61" s="317">
        <v>225479.7317</v>
      </c>
      <c r="V61" s="317">
        <v>260984</v>
      </c>
      <c r="W61" s="317">
        <v>260983.05040000001</v>
      </c>
      <c r="X61" s="317">
        <v>0</v>
      </c>
      <c r="Y61" s="317">
        <v>0</v>
      </c>
      <c r="Z61" s="317">
        <v>101409</v>
      </c>
      <c r="AA61" s="317">
        <v>101407.675</v>
      </c>
      <c r="AB61" s="317">
        <v>217612</v>
      </c>
      <c r="AC61" s="317">
        <v>217607.09520000001</v>
      </c>
      <c r="AD61" s="363" t="s">
        <v>784</v>
      </c>
      <c r="AE61" s="363" t="s">
        <v>772</v>
      </c>
      <c r="AF61" s="363" t="s">
        <v>773</v>
      </c>
      <c r="AG61" s="385"/>
      <c r="AH61" s="383"/>
      <c r="AI61" s="383"/>
      <c r="AJ61" s="383"/>
      <c r="AK61" s="383"/>
      <c r="AL61" s="391"/>
      <c r="AM61" s="384"/>
      <c r="AN61" s="363"/>
      <c r="AO61" s="363"/>
      <c r="AP61" s="363"/>
    </row>
    <row r="62" spans="1:42">
      <c r="A62" s="309"/>
      <c r="B62" s="309"/>
      <c r="C62" s="309"/>
      <c r="D62" s="313" t="s">
        <v>673</v>
      </c>
      <c r="E62" s="316" t="s">
        <v>674</v>
      </c>
      <c r="F62" s="317">
        <v>187853.7</v>
      </c>
      <c r="G62" s="317">
        <v>183167.37119999999</v>
      </c>
      <c r="H62" s="312"/>
      <c r="I62" s="312"/>
      <c r="J62" s="312"/>
      <c r="K62" s="312"/>
      <c r="L62" s="310">
        <v>125877.7</v>
      </c>
      <c r="M62" s="310">
        <v>121596.2834</v>
      </c>
      <c r="N62" s="312"/>
      <c r="O62" s="312"/>
      <c r="P62" s="312"/>
      <c r="Q62" s="312"/>
      <c r="R62" s="312"/>
      <c r="S62" s="312"/>
      <c r="T62" s="312">
        <v>1722</v>
      </c>
      <c r="U62" s="319">
        <v>1318.5748000000001</v>
      </c>
      <c r="V62" s="312"/>
      <c r="W62" s="312"/>
      <c r="X62" s="312"/>
      <c r="Y62" s="312"/>
      <c r="Z62" s="310">
        <v>1162</v>
      </c>
      <c r="AA62" s="310">
        <v>1162</v>
      </c>
      <c r="AB62" s="312">
        <v>59092</v>
      </c>
      <c r="AC62" s="676">
        <v>59090.512999999999</v>
      </c>
      <c r="AD62" s="681"/>
      <c r="AE62" s="681"/>
      <c r="AG62" s="383"/>
      <c r="AH62" s="383"/>
      <c r="AI62" s="383"/>
      <c r="AJ62" s="383"/>
      <c r="AK62" s="383"/>
      <c r="AL62" s="391"/>
      <c r="AM62" s="384"/>
      <c r="AN62" s="363"/>
      <c r="AO62" s="363"/>
      <c r="AP62" s="363"/>
    </row>
    <row r="63" spans="1:42">
      <c r="A63" s="309"/>
      <c r="B63" s="309"/>
      <c r="C63" s="309"/>
      <c r="D63" s="313" t="s">
        <v>675</v>
      </c>
      <c r="E63" s="316" t="s">
        <v>676</v>
      </c>
      <c r="F63" s="317">
        <v>2534450.7000000002</v>
      </c>
      <c r="G63" s="317">
        <v>2522200.1444999999</v>
      </c>
      <c r="H63" s="312"/>
      <c r="I63" s="312"/>
      <c r="J63" s="312"/>
      <c r="K63" s="312"/>
      <c r="L63" s="310">
        <v>1781633.7</v>
      </c>
      <c r="M63" s="310">
        <v>1778293.68</v>
      </c>
      <c r="N63" s="312"/>
      <c r="O63" s="312"/>
      <c r="P63" s="312"/>
      <c r="Q63" s="312"/>
      <c r="R63" s="312"/>
      <c r="S63" s="312"/>
      <c r="T63" s="312">
        <v>233066</v>
      </c>
      <c r="U63" s="319">
        <v>224161.1569</v>
      </c>
      <c r="V63" s="312">
        <v>260984</v>
      </c>
      <c r="W63" s="319">
        <v>260983.05040000001</v>
      </c>
      <c r="X63" s="312"/>
      <c r="Y63" s="312"/>
      <c r="Z63" s="310">
        <v>100247</v>
      </c>
      <c r="AA63" s="310">
        <v>100245.675</v>
      </c>
      <c r="AB63" s="312">
        <v>158520</v>
      </c>
      <c r="AC63" s="676">
        <v>158516.5822</v>
      </c>
      <c r="AD63" s="681"/>
      <c r="AE63" s="681"/>
      <c r="AG63" s="385"/>
      <c r="AH63" s="388"/>
      <c r="AI63" s="388"/>
      <c r="AJ63" s="388"/>
      <c r="AK63" s="388"/>
      <c r="AL63" s="389"/>
      <c r="AM63" s="390"/>
      <c r="AN63" s="363"/>
      <c r="AO63" s="363"/>
      <c r="AP63" s="363"/>
    </row>
    <row r="64" spans="1:42" ht="20.399999999999999">
      <c r="A64" s="309"/>
      <c r="B64" s="309"/>
      <c r="C64" s="318" t="s">
        <v>557</v>
      </c>
      <c r="D64" s="313"/>
      <c r="E64" s="321" t="s">
        <v>711</v>
      </c>
      <c r="F64" s="317">
        <v>2300</v>
      </c>
      <c r="G64" s="317">
        <v>2300</v>
      </c>
      <c r="H64" s="312"/>
      <c r="I64" s="312"/>
      <c r="J64" s="312"/>
      <c r="K64" s="312"/>
      <c r="L64" s="310"/>
      <c r="M64" s="310"/>
      <c r="N64" s="312"/>
      <c r="O64" s="312"/>
      <c r="P64" s="312"/>
      <c r="Q64" s="312"/>
      <c r="R64" s="312"/>
      <c r="S64" s="312"/>
      <c r="T64" s="312"/>
      <c r="U64" s="319"/>
      <c r="V64" s="312"/>
      <c r="W64" s="319"/>
      <c r="X64" s="312"/>
      <c r="Y64" s="312"/>
      <c r="Z64" s="310"/>
      <c r="AA64" s="310"/>
      <c r="AB64" s="320">
        <v>2300</v>
      </c>
      <c r="AC64" s="320">
        <v>2300</v>
      </c>
      <c r="AD64" s="401"/>
      <c r="AE64" s="401"/>
      <c r="AG64" s="383"/>
      <c r="AH64" s="385"/>
      <c r="AI64" s="385"/>
      <c r="AJ64" s="385"/>
      <c r="AK64" s="385"/>
      <c r="AL64" s="386"/>
      <c r="AM64" s="387"/>
      <c r="AN64" s="363"/>
      <c r="AO64" s="363"/>
      <c r="AP64" s="363"/>
    </row>
    <row r="65" spans="1:42" ht="20.399999999999999">
      <c r="A65" s="309"/>
      <c r="B65" s="309"/>
      <c r="C65" s="318" t="s">
        <v>597</v>
      </c>
      <c r="D65" s="313"/>
      <c r="E65" s="321" t="s">
        <v>712</v>
      </c>
      <c r="F65" s="317">
        <v>7677556</v>
      </c>
      <c r="G65" s="317">
        <v>7677555.3449999997</v>
      </c>
      <c r="H65" s="317">
        <v>0</v>
      </c>
      <c r="I65" s="317">
        <v>0</v>
      </c>
      <c r="J65" s="317">
        <v>0</v>
      </c>
      <c r="K65" s="317">
        <v>0</v>
      </c>
      <c r="L65" s="317">
        <v>0</v>
      </c>
      <c r="M65" s="317">
        <v>0</v>
      </c>
      <c r="N65" s="317">
        <v>0</v>
      </c>
      <c r="O65" s="317">
        <v>0</v>
      </c>
      <c r="P65" s="317">
        <v>0</v>
      </c>
      <c r="Q65" s="317">
        <v>0</v>
      </c>
      <c r="R65" s="317">
        <v>0</v>
      </c>
      <c r="S65" s="317">
        <v>0</v>
      </c>
      <c r="T65" s="317">
        <v>0</v>
      </c>
      <c r="U65" s="317">
        <v>0</v>
      </c>
      <c r="V65" s="317">
        <v>0</v>
      </c>
      <c r="W65" s="317">
        <v>0</v>
      </c>
      <c r="X65" s="317">
        <v>0</v>
      </c>
      <c r="Y65" s="317">
        <v>0</v>
      </c>
      <c r="Z65" s="317">
        <v>0</v>
      </c>
      <c r="AA65" s="317">
        <v>0</v>
      </c>
      <c r="AB65" s="317">
        <v>7677556</v>
      </c>
      <c r="AC65" s="317">
        <v>7677555.3449999997</v>
      </c>
      <c r="AD65" s="400"/>
      <c r="AE65" s="400"/>
      <c r="AG65" s="388"/>
      <c r="AH65" s="383"/>
      <c r="AI65" s="383"/>
      <c r="AJ65" s="383"/>
      <c r="AK65" s="383"/>
      <c r="AL65" s="391"/>
      <c r="AM65" s="384"/>
      <c r="AN65" s="363"/>
      <c r="AO65" s="363"/>
      <c r="AP65" s="363"/>
    </row>
    <row r="66" spans="1:42">
      <c r="A66" s="309"/>
      <c r="B66" s="309"/>
      <c r="C66" s="309"/>
      <c r="D66" s="313" t="s">
        <v>673</v>
      </c>
      <c r="E66" s="316" t="s">
        <v>674</v>
      </c>
      <c r="F66" s="317">
        <v>797613</v>
      </c>
      <c r="G66" s="317">
        <v>797612.54500000004</v>
      </c>
      <c r="H66" s="312"/>
      <c r="I66" s="312"/>
      <c r="J66" s="312"/>
      <c r="K66" s="312"/>
      <c r="L66" s="310"/>
      <c r="M66" s="310"/>
      <c r="N66" s="312"/>
      <c r="O66" s="312"/>
      <c r="P66" s="312"/>
      <c r="Q66" s="312"/>
      <c r="R66" s="312"/>
      <c r="S66" s="312"/>
      <c r="T66" s="312"/>
      <c r="U66" s="319"/>
      <c r="V66" s="312"/>
      <c r="W66" s="319"/>
      <c r="X66" s="312"/>
      <c r="Y66" s="312"/>
      <c r="Z66" s="310"/>
      <c r="AA66" s="310"/>
      <c r="AB66" s="312">
        <v>797613</v>
      </c>
      <c r="AC66" s="312">
        <v>797612.54500000004</v>
      </c>
      <c r="AD66" s="402"/>
      <c r="AE66" s="402"/>
      <c r="AG66" s="385"/>
      <c r="AH66" s="385"/>
      <c r="AI66" s="385"/>
      <c r="AJ66" s="385"/>
      <c r="AK66" s="385"/>
      <c r="AL66" s="386"/>
      <c r="AM66" s="387"/>
      <c r="AN66" s="363"/>
      <c r="AO66" s="363"/>
      <c r="AP66" s="363"/>
    </row>
    <row r="67" spans="1:42">
      <c r="A67" s="309"/>
      <c r="B67" s="309"/>
      <c r="C67" s="309"/>
      <c r="D67" s="313" t="s">
        <v>675</v>
      </c>
      <c r="E67" s="316" t="s">
        <v>676</v>
      </c>
      <c r="F67" s="317">
        <v>6879943</v>
      </c>
      <c r="G67" s="317">
        <v>6879942.7999999998</v>
      </c>
      <c r="H67" s="312"/>
      <c r="I67" s="312"/>
      <c r="J67" s="312"/>
      <c r="K67" s="312"/>
      <c r="L67" s="310"/>
      <c r="M67" s="310"/>
      <c r="N67" s="312"/>
      <c r="O67" s="312"/>
      <c r="P67" s="312"/>
      <c r="Q67" s="312"/>
      <c r="R67" s="312"/>
      <c r="S67" s="312"/>
      <c r="T67" s="312"/>
      <c r="U67" s="319"/>
      <c r="V67" s="312"/>
      <c r="W67" s="319"/>
      <c r="X67" s="312"/>
      <c r="Y67" s="312"/>
      <c r="Z67" s="310"/>
      <c r="AA67" s="310"/>
      <c r="AB67" s="312">
        <v>6879943</v>
      </c>
      <c r="AC67" s="312">
        <v>6879942.7999999998</v>
      </c>
      <c r="AD67" s="402"/>
      <c r="AE67" s="402"/>
      <c r="AG67" s="383"/>
      <c r="AH67" s="383"/>
      <c r="AI67" s="383"/>
      <c r="AJ67" s="383"/>
      <c r="AK67" s="383"/>
      <c r="AL67" s="391"/>
      <c r="AM67" s="384"/>
      <c r="AN67" s="363"/>
      <c r="AO67" s="363"/>
      <c r="AP67" s="363"/>
    </row>
    <row r="68" spans="1:42" ht="20.399999999999999">
      <c r="A68" s="309"/>
      <c r="B68" s="309"/>
      <c r="C68" s="318" t="s">
        <v>713</v>
      </c>
      <c r="D68" s="309"/>
      <c r="E68" s="321" t="s">
        <v>714</v>
      </c>
      <c r="F68" s="317">
        <v>2586795</v>
      </c>
      <c r="G68" s="317">
        <v>2586594.5184999998</v>
      </c>
      <c r="H68" s="317">
        <v>0</v>
      </c>
      <c r="I68" s="317">
        <v>0</v>
      </c>
      <c r="J68" s="317">
        <v>0</v>
      </c>
      <c r="K68" s="317">
        <v>0</v>
      </c>
      <c r="L68" s="317">
        <v>2172344</v>
      </c>
      <c r="M68" s="317">
        <v>2172325.5184999998</v>
      </c>
      <c r="N68" s="317">
        <v>0</v>
      </c>
      <c r="O68" s="317">
        <v>0</v>
      </c>
      <c r="P68" s="317">
        <v>0</v>
      </c>
      <c r="Q68" s="317">
        <v>0</v>
      </c>
      <c r="R68" s="317">
        <v>0</v>
      </c>
      <c r="S68" s="317">
        <v>0</v>
      </c>
      <c r="T68" s="317">
        <v>64192</v>
      </c>
      <c r="U68" s="317">
        <v>64010</v>
      </c>
      <c r="V68" s="317">
        <v>147203</v>
      </c>
      <c r="W68" s="317">
        <v>147203</v>
      </c>
      <c r="X68" s="317">
        <v>0</v>
      </c>
      <c r="Y68" s="317">
        <v>0</v>
      </c>
      <c r="Z68" s="317">
        <v>149085</v>
      </c>
      <c r="AA68" s="317">
        <v>149085</v>
      </c>
      <c r="AB68" s="317">
        <v>53971</v>
      </c>
      <c r="AC68" s="317">
        <v>53971</v>
      </c>
      <c r="AD68" s="363" t="s">
        <v>784</v>
      </c>
      <c r="AE68" s="363" t="s">
        <v>768</v>
      </c>
      <c r="AF68" s="363" t="s">
        <v>771</v>
      </c>
      <c r="AG68" s="385"/>
      <c r="AH68" s="385"/>
      <c r="AI68" s="385"/>
      <c r="AJ68" s="385"/>
      <c r="AK68" s="385"/>
      <c r="AL68" s="386"/>
      <c r="AM68" s="387"/>
      <c r="AN68" s="363"/>
      <c r="AO68" s="363"/>
      <c r="AP68" s="363"/>
    </row>
    <row r="69" spans="1:42">
      <c r="A69" s="313"/>
      <c r="B69" s="313"/>
      <c r="C69" s="313"/>
      <c r="D69" s="313" t="s">
        <v>673</v>
      </c>
      <c r="E69" s="316" t="s">
        <v>674</v>
      </c>
      <c r="F69" s="317">
        <v>2402123</v>
      </c>
      <c r="G69" s="317">
        <v>2401922.5258599999</v>
      </c>
      <c r="H69" s="673"/>
      <c r="I69" s="673"/>
      <c r="J69" s="673"/>
      <c r="K69" s="673"/>
      <c r="L69" s="311">
        <v>1987672</v>
      </c>
      <c r="M69" s="311">
        <v>1987653.5258599999</v>
      </c>
      <c r="N69" s="673"/>
      <c r="O69" s="673"/>
      <c r="P69" s="673"/>
      <c r="Q69" s="673"/>
      <c r="R69" s="673"/>
      <c r="S69" s="673"/>
      <c r="T69" s="673">
        <v>64192</v>
      </c>
      <c r="U69" s="673">
        <v>64010</v>
      </c>
      <c r="V69" s="673">
        <v>147203</v>
      </c>
      <c r="W69" s="673">
        <v>147203</v>
      </c>
      <c r="X69" s="673"/>
      <c r="Y69" s="673"/>
      <c r="Z69" s="311">
        <v>149085</v>
      </c>
      <c r="AA69" s="311">
        <v>149085</v>
      </c>
      <c r="AB69" s="673">
        <v>53971</v>
      </c>
      <c r="AC69" s="673">
        <v>53971</v>
      </c>
      <c r="AD69" s="674"/>
      <c r="AE69" s="674"/>
      <c r="AG69" s="383"/>
      <c r="AH69" s="383"/>
      <c r="AI69" s="383"/>
      <c r="AJ69" s="383"/>
      <c r="AK69" s="383"/>
      <c r="AL69" s="391"/>
      <c r="AM69" s="384"/>
      <c r="AN69" s="363"/>
      <c r="AO69" s="363"/>
      <c r="AP69" s="363"/>
    </row>
    <row r="70" spans="1:42">
      <c r="A70" s="313"/>
      <c r="B70" s="313"/>
      <c r="C70" s="313"/>
      <c r="D70" s="313" t="s">
        <v>675</v>
      </c>
      <c r="E70" s="316" t="s">
        <v>676</v>
      </c>
      <c r="F70" s="317">
        <v>184672</v>
      </c>
      <c r="G70" s="317">
        <v>184671.99264000001</v>
      </c>
      <c r="H70" s="673"/>
      <c r="I70" s="673"/>
      <c r="J70" s="673"/>
      <c r="K70" s="673"/>
      <c r="L70" s="311">
        <v>184672</v>
      </c>
      <c r="M70" s="311">
        <v>184671.99264000001</v>
      </c>
      <c r="N70" s="673"/>
      <c r="O70" s="673"/>
      <c r="P70" s="673"/>
      <c r="Q70" s="673"/>
      <c r="R70" s="673"/>
      <c r="S70" s="673"/>
      <c r="T70" s="673"/>
      <c r="U70" s="673"/>
      <c r="V70" s="673"/>
      <c r="W70" s="673"/>
      <c r="X70" s="673"/>
      <c r="Y70" s="673"/>
      <c r="Z70" s="311"/>
      <c r="AA70" s="311"/>
      <c r="AB70" s="673"/>
      <c r="AC70" s="673"/>
      <c r="AD70" s="674"/>
      <c r="AE70" s="674"/>
      <c r="AG70" s="385"/>
      <c r="AH70" s="383"/>
      <c r="AI70" s="383"/>
      <c r="AJ70" s="383"/>
      <c r="AK70" s="383"/>
      <c r="AL70" s="391"/>
      <c r="AM70" s="384"/>
      <c r="AN70" s="363"/>
      <c r="AO70" s="363"/>
      <c r="AP70" s="363"/>
    </row>
    <row r="71" spans="1:42" ht="20.399999999999999">
      <c r="A71" s="309"/>
      <c r="B71" s="309"/>
      <c r="C71" s="318" t="s">
        <v>601</v>
      </c>
      <c r="D71" s="309"/>
      <c r="E71" s="321" t="s">
        <v>715</v>
      </c>
      <c r="F71" s="317">
        <v>624085</v>
      </c>
      <c r="G71" s="317">
        <v>622931.16429999995</v>
      </c>
      <c r="H71" s="317">
        <v>0</v>
      </c>
      <c r="I71" s="317">
        <v>0</v>
      </c>
      <c r="J71" s="317">
        <v>0</v>
      </c>
      <c r="K71" s="317">
        <v>0</v>
      </c>
      <c r="L71" s="317">
        <v>553851</v>
      </c>
      <c r="M71" s="317">
        <v>552700.48829999997</v>
      </c>
      <c r="N71" s="317">
        <v>0</v>
      </c>
      <c r="O71" s="317">
        <v>0</v>
      </c>
      <c r="P71" s="317">
        <v>0</v>
      </c>
      <c r="Q71" s="317">
        <v>0</v>
      </c>
      <c r="R71" s="317">
        <v>0</v>
      </c>
      <c r="S71" s="317">
        <v>0</v>
      </c>
      <c r="T71" s="317">
        <v>7023</v>
      </c>
      <c r="U71" s="317">
        <v>7020.1189999999997</v>
      </c>
      <c r="V71" s="317">
        <v>413</v>
      </c>
      <c r="W71" s="317">
        <v>413</v>
      </c>
      <c r="X71" s="317">
        <v>0</v>
      </c>
      <c r="Y71" s="317">
        <v>0</v>
      </c>
      <c r="Z71" s="317">
        <v>30529</v>
      </c>
      <c r="AA71" s="317">
        <v>30529</v>
      </c>
      <c r="AB71" s="317">
        <v>32269</v>
      </c>
      <c r="AC71" s="317">
        <v>32268.557000000001</v>
      </c>
      <c r="AD71" s="363" t="s">
        <v>784</v>
      </c>
      <c r="AE71" s="363" t="s">
        <v>766</v>
      </c>
      <c r="AF71" s="363" t="s">
        <v>767</v>
      </c>
      <c r="AG71" s="383"/>
      <c r="AH71" s="383"/>
      <c r="AI71" s="383"/>
      <c r="AJ71" s="383"/>
      <c r="AK71" s="383"/>
      <c r="AL71" s="391"/>
      <c r="AM71" s="384"/>
      <c r="AN71" s="363"/>
      <c r="AO71" s="363"/>
      <c r="AP71" s="363"/>
    </row>
    <row r="72" spans="1:42">
      <c r="A72" s="309"/>
      <c r="B72" s="309"/>
      <c r="C72" s="309"/>
      <c r="D72" s="309" t="s">
        <v>673</v>
      </c>
      <c r="E72" s="316" t="s">
        <v>674</v>
      </c>
      <c r="F72" s="317">
        <v>30529</v>
      </c>
      <c r="G72" s="317">
        <v>30529</v>
      </c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682"/>
      <c r="V72" s="310"/>
      <c r="W72" s="310"/>
      <c r="X72" s="310"/>
      <c r="Y72" s="310"/>
      <c r="Z72" s="310">
        <v>30529</v>
      </c>
      <c r="AA72" s="310">
        <v>30529</v>
      </c>
      <c r="AB72" s="310"/>
      <c r="AC72" s="310"/>
      <c r="AD72" s="683"/>
      <c r="AE72" s="683"/>
      <c r="AG72" s="383"/>
      <c r="AH72" s="383"/>
      <c r="AI72" s="383"/>
      <c r="AJ72" s="383"/>
      <c r="AK72" s="383"/>
      <c r="AL72" s="391"/>
      <c r="AM72" s="384"/>
      <c r="AN72" s="363"/>
      <c r="AO72" s="363"/>
      <c r="AP72" s="363"/>
    </row>
    <row r="73" spans="1:42">
      <c r="A73" s="309"/>
      <c r="B73" s="309"/>
      <c r="C73" s="309"/>
      <c r="D73" s="313" t="s">
        <v>675</v>
      </c>
      <c r="E73" s="315" t="s">
        <v>676</v>
      </c>
      <c r="F73" s="317">
        <v>7023</v>
      </c>
      <c r="G73" s="317">
        <v>7020.1189999999997</v>
      </c>
      <c r="H73" s="312"/>
      <c r="I73" s="312"/>
      <c r="J73" s="312"/>
      <c r="K73" s="312"/>
      <c r="L73" s="310"/>
      <c r="M73" s="310"/>
      <c r="N73" s="312"/>
      <c r="O73" s="312"/>
      <c r="P73" s="312"/>
      <c r="Q73" s="312"/>
      <c r="R73" s="312"/>
      <c r="S73" s="312"/>
      <c r="T73" s="312">
        <v>7023</v>
      </c>
      <c r="U73" s="319">
        <v>7020.1189999999997</v>
      </c>
      <c r="V73" s="312"/>
      <c r="W73" s="312"/>
      <c r="X73" s="312"/>
      <c r="Y73" s="312"/>
      <c r="Z73" s="310"/>
      <c r="AA73" s="310"/>
      <c r="AB73" s="312"/>
      <c r="AC73" s="312"/>
      <c r="AD73" s="402"/>
      <c r="AE73" s="402"/>
      <c r="AG73" s="388"/>
      <c r="AH73" s="383"/>
      <c r="AI73" s="383"/>
      <c r="AJ73" s="383"/>
      <c r="AK73" s="383"/>
      <c r="AL73" s="391"/>
      <c r="AM73" s="384"/>
      <c r="AN73" s="363"/>
      <c r="AO73" s="363"/>
      <c r="AP73" s="363"/>
    </row>
    <row r="74" spans="1:42" ht="20.399999999999999">
      <c r="A74" s="309"/>
      <c r="B74" s="309"/>
      <c r="C74" s="318" t="s">
        <v>716</v>
      </c>
      <c r="D74" s="309"/>
      <c r="E74" s="321" t="s">
        <v>717</v>
      </c>
      <c r="F74" s="317">
        <v>1595775</v>
      </c>
      <c r="G74" s="317">
        <v>1539240.5491200001</v>
      </c>
      <c r="H74" s="317">
        <v>0</v>
      </c>
      <c r="I74" s="317">
        <v>0</v>
      </c>
      <c r="J74" s="317">
        <v>0</v>
      </c>
      <c r="K74" s="317">
        <v>0</v>
      </c>
      <c r="L74" s="317">
        <v>1224349</v>
      </c>
      <c r="M74" s="317">
        <v>1222102.55012</v>
      </c>
      <c r="N74" s="317">
        <v>0</v>
      </c>
      <c r="O74" s="317">
        <v>0</v>
      </c>
      <c r="P74" s="317">
        <v>0</v>
      </c>
      <c r="Q74" s="317">
        <v>0</v>
      </c>
      <c r="R74" s="317">
        <v>0</v>
      </c>
      <c r="S74" s="317">
        <v>0</v>
      </c>
      <c r="T74" s="317">
        <v>198307</v>
      </c>
      <c r="U74" s="317">
        <v>144018.99900000001</v>
      </c>
      <c r="V74" s="317">
        <v>85935</v>
      </c>
      <c r="W74" s="317">
        <v>85935</v>
      </c>
      <c r="X74" s="317">
        <v>0</v>
      </c>
      <c r="Y74" s="317">
        <v>0</v>
      </c>
      <c r="Z74" s="317">
        <v>39907</v>
      </c>
      <c r="AA74" s="317">
        <v>39907</v>
      </c>
      <c r="AB74" s="317">
        <v>47277</v>
      </c>
      <c r="AC74" s="317">
        <v>47277</v>
      </c>
      <c r="AD74" s="363" t="s">
        <v>784</v>
      </c>
      <c r="AE74" s="363" t="s">
        <v>772</v>
      </c>
      <c r="AF74" s="363" t="s">
        <v>773</v>
      </c>
      <c r="AG74" s="385"/>
      <c r="AH74" s="383"/>
      <c r="AI74" s="383"/>
      <c r="AJ74" s="383"/>
      <c r="AK74" s="383"/>
      <c r="AL74" s="391"/>
      <c r="AM74" s="384"/>
      <c r="AN74" s="363"/>
      <c r="AO74" s="363"/>
      <c r="AP74" s="363"/>
    </row>
    <row r="75" spans="1:42">
      <c r="A75" s="309"/>
      <c r="B75" s="309"/>
      <c r="C75" s="309"/>
      <c r="D75" s="313" t="s">
        <v>673</v>
      </c>
      <c r="E75" s="315" t="s">
        <v>674</v>
      </c>
      <c r="F75" s="317">
        <v>40939</v>
      </c>
      <c r="G75" s="317">
        <v>40939</v>
      </c>
      <c r="H75" s="312"/>
      <c r="I75" s="312"/>
      <c r="J75" s="312"/>
      <c r="K75" s="312"/>
      <c r="L75" s="310">
        <v>1032</v>
      </c>
      <c r="M75" s="310">
        <v>1032</v>
      </c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0">
        <v>39907</v>
      </c>
      <c r="AA75" s="310">
        <v>39907</v>
      </c>
      <c r="AB75" s="312"/>
      <c r="AC75" s="312"/>
      <c r="AD75" s="402"/>
      <c r="AE75" s="402"/>
      <c r="AG75" s="383"/>
      <c r="AH75" s="383"/>
      <c r="AI75" s="383"/>
      <c r="AJ75" s="383"/>
      <c r="AK75" s="383"/>
      <c r="AL75" s="391"/>
      <c r="AM75" s="384"/>
      <c r="AN75" s="363"/>
      <c r="AO75" s="363"/>
      <c r="AP75" s="363"/>
    </row>
    <row r="76" spans="1:42">
      <c r="A76" s="309"/>
      <c r="B76" s="309"/>
      <c r="C76" s="309"/>
      <c r="D76" s="313" t="s">
        <v>675</v>
      </c>
      <c r="E76" s="315" t="s">
        <v>676</v>
      </c>
      <c r="F76" s="317">
        <v>1468901</v>
      </c>
      <c r="G76" s="317">
        <v>1412366.5491200001</v>
      </c>
      <c r="H76" s="312"/>
      <c r="I76" s="312"/>
      <c r="J76" s="312"/>
      <c r="K76" s="312"/>
      <c r="L76" s="310">
        <v>1223317</v>
      </c>
      <c r="M76" s="310">
        <v>1221070.55012</v>
      </c>
      <c r="N76" s="312"/>
      <c r="O76" s="312"/>
      <c r="P76" s="312"/>
      <c r="Q76" s="312"/>
      <c r="R76" s="312"/>
      <c r="S76" s="312"/>
      <c r="T76" s="312">
        <v>198307</v>
      </c>
      <c r="U76" s="312">
        <v>144018.99900000001</v>
      </c>
      <c r="V76" s="312"/>
      <c r="W76" s="312"/>
      <c r="X76" s="312"/>
      <c r="Y76" s="312"/>
      <c r="Z76" s="310"/>
      <c r="AA76" s="310"/>
      <c r="AB76" s="312">
        <v>47277</v>
      </c>
      <c r="AC76" s="312">
        <v>47277</v>
      </c>
      <c r="AD76" s="402"/>
      <c r="AE76" s="402"/>
      <c r="AG76" s="385"/>
      <c r="AH76" s="383"/>
      <c r="AI76" s="383"/>
      <c r="AJ76" s="383"/>
      <c r="AK76" s="383"/>
      <c r="AL76" s="391"/>
      <c r="AM76" s="384"/>
      <c r="AN76" s="363"/>
      <c r="AO76" s="363"/>
      <c r="AP76" s="363"/>
    </row>
    <row r="77" spans="1:42" ht="30.6">
      <c r="A77" s="309"/>
      <c r="B77" s="309"/>
      <c r="C77" s="318" t="s">
        <v>718</v>
      </c>
      <c r="D77" s="309"/>
      <c r="E77" s="321" t="s">
        <v>719</v>
      </c>
      <c r="F77" s="317">
        <v>1915120</v>
      </c>
      <c r="G77" s="317">
        <v>1915116.9310000001</v>
      </c>
      <c r="H77" s="320">
        <v>0</v>
      </c>
      <c r="I77" s="320">
        <v>0</v>
      </c>
      <c r="J77" s="320">
        <v>0</v>
      </c>
      <c r="K77" s="320">
        <v>0</v>
      </c>
      <c r="L77" s="317">
        <v>375585</v>
      </c>
      <c r="M77" s="317">
        <v>375585</v>
      </c>
      <c r="N77" s="320">
        <v>0</v>
      </c>
      <c r="O77" s="320">
        <v>0</v>
      </c>
      <c r="P77" s="320">
        <v>0</v>
      </c>
      <c r="Q77" s="320">
        <v>0</v>
      </c>
      <c r="R77" s="320">
        <v>0</v>
      </c>
      <c r="S77" s="320">
        <v>0</v>
      </c>
      <c r="T77" s="320">
        <v>0</v>
      </c>
      <c r="U77" s="320">
        <v>0</v>
      </c>
      <c r="V77" s="320">
        <v>1325098</v>
      </c>
      <c r="W77" s="379">
        <v>1325094.9310000001</v>
      </c>
      <c r="X77" s="320">
        <v>0</v>
      </c>
      <c r="Y77" s="320">
        <v>0</v>
      </c>
      <c r="Z77" s="320">
        <v>0</v>
      </c>
      <c r="AA77" s="320">
        <v>0</v>
      </c>
      <c r="AB77" s="320">
        <v>214437</v>
      </c>
      <c r="AC77" s="320">
        <v>214437</v>
      </c>
      <c r="AD77" s="363" t="s">
        <v>784</v>
      </c>
      <c r="AE77" s="363" t="s">
        <v>774</v>
      </c>
      <c r="AF77" s="363" t="s">
        <v>775</v>
      </c>
      <c r="AG77" s="383"/>
      <c r="AH77" s="383"/>
      <c r="AI77" s="383"/>
      <c r="AJ77" s="383"/>
      <c r="AK77" s="383"/>
      <c r="AL77" s="391"/>
      <c r="AM77" s="384"/>
      <c r="AN77" s="363"/>
      <c r="AO77" s="363"/>
      <c r="AP77" s="363"/>
    </row>
    <row r="78" spans="1:42">
      <c r="A78" s="309"/>
      <c r="B78" s="309"/>
      <c r="C78" s="309"/>
      <c r="D78" s="309" t="s">
        <v>673</v>
      </c>
      <c r="E78" s="315" t="s">
        <v>674</v>
      </c>
      <c r="F78" s="317">
        <v>1325098</v>
      </c>
      <c r="G78" s="317">
        <v>1325094.9310000001</v>
      </c>
      <c r="H78" s="312"/>
      <c r="I78" s="312"/>
      <c r="J78" s="312"/>
      <c r="K78" s="312"/>
      <c r="L78" s="310"/>
      <c r="M78" s="310"/>
      <c r="N78" s="312"/>
      <c r="O78" s="312"/>
      <c r="P78" s="312"/>
      <c r="Q78" s="312"/>
      <c r="R78" s="312"/>
      <c r="S78" s="312"/>
      <c r="T78" s="312"/>
      <c r="U78" s="312"/>
      <c r="V78" s="312">
        <v>1325098</v>
      </c>
      <c r="W78" s="319">
        <v>1325094.9310000001</v>
      </c>
      <c r="X78" s="312"/>
      <c r="Y78" s="312"/>
      <c r="Z78" s="312"/>
      <c r="AA78" s="312"/>
      <c r="AB78" s="312"/>
      <c r="AC78" s="312"/>
      <c r="AD78" s="402"/>
      <c r="AE78" s="402"/>
      <c r="AG78" s="385"/>
      <c r="AH78" s="383"/>
      <c r="AI78" s="383"/>
      <c r="AJ78" s="383"/>
      <c r="AK78" s="383"/>
      <c r="AL78" s="391"/>
      <c r="AM78" s="384"/>
      <c r="AN78" s="363"/>
      <c r="AO78" s="363"/>
      <c r="AP78" s="363"/>
    </row>
    <row r="79" spans="1:42" ht="20.399999999999999">
      <c r="A79" s="309"/>
      <c r="B79" s="309"/>
      <c r="C79" s="318" t="s">
        <v>720</v>
      </c>
      <c r="D79" s="309"/>
      <c r="E79" s="321" t="s">
        <v>721</v>
      </c>
      <c r="F79" s="317">
        <v>813644</v>
      </c>
      <c r="G79" s="317">
        <v>813644</v>
      </c>
      <c r="H79" s="317">
        <v>0</v>
      </c>
      <c r="I79" s="317">
        <v>0</v>
      </c>
      <c r="J79" s="317">
        <v>0</v>
      </c>
      <c r="K79" s="317">
        <v>0</v>
      </c>
      <c r="L79" s="317">
        <v>31221</v>
      </c>
      <c r="M79" s="317">
        <v>31221</v>
      </c>
      <c r="N79" s="317">
        <v>0</v>
      </c>
      <c r="O79" s="317">
        <v>0</v>
      </c>
      <c r="P79" s="317">
        <v>0</v>
      </c>
      <c r="Q79" s="317">
        <v>0</v>
      </c>
      <c r="R79" s="317">
        <v>0</v>
      </c>
      <c r="S79" s="317">
        <v>0</v>
      </c>
      <c r="T79" s="317">
        <v>0</v>
      </c>
      <c r="U79" s="317">
        <v>0</v>
      </c>
      <c r="V79" s="317">
        <v>782423</v>
      </c>
      <c r="W79" s="317">
        <v>782423</v>
      </c>
      <c r="X79" s="317">
        <v>0</v>
      </c>
      <c r="Y79" s="317">
        <v>0</v>
      </c>
      <c r="Z79" s="317">
        <v>0</v>
      </c>
      <c r="AA79" s="317">
        <v>0</v>
      </c>
      <c r="AB79" s="317">
        <v>0</v>
      </c>
      <c r="AC79" s="317">
        <v>0</v>
      </c>
      <c r="AD79" s="400"/>
      <c r="AE79" s="400"/>
      <c r="AG79" s="383"/>
      <c r="AH79" s="383"/>
      <c r="AI79" s="383"/>
      <c r="AJ79" s="383"/>
      <c r="AK79" s="383"/>
      <c r="AL79" s="391"/>
      <c r="AM79" s="384"/>
      <c r="AN79" s="363"/>
      <c r="AO79" s="363"/>
      <c r="AP79" s="363"/>
    </row>
    <row r="80" spans="1:42">
      <c r="A80" s="313"/>
      <c r="B80" s="313"/>
      <c r="C80" s="313"/>
      <c r="D80" s="313" t="s">
        <v>673</v>
      </c>
      <c r="E80" s="316" t="s">
        <v>674</v>
      </c>
      <c r="F80" s="317">
        <v>0</v>
      </c>
      <c r="G80" s="317">
        <v>0</v>
      </c>
      <c r="H80" s="673"/>
      <c r="I80" s="673"/>
      <c r="J80" s="673"/>
      <c r="K80" s="673"/>
      <c r="L80" s="311"/>
      <c r="M80" s="311"/>
      <c r="N80" s="673"/>
      <c r="O80" s="673"/>
      <c r="P80" s="673"/>
      <c r="Q80" s="673"/>
      <c r="R80" s="673"/>
      <c r="S80" s="673"/>
      <c r="T80" s="673"/>
      <c r="U80" s="673"/>
      <c r="V80" s="673"/>
      <c r="W80" s="673"/>
      <c r="X80" s="673"/>
      <c r="Y80" s="673"/>
      <c r="Z80" s="311"/>
      <c r="AA80" s="311"/>
      <c r="AB80" s="673"/>
      <c r="AC80" s="673"/>
      <c r="AD80" s="674"/>
      <c r="AE80" s="674"/>
      <c r="AG80" s="383"/>
      <c r="AH80" s="383"/>
      <c r="AI80" s="383"/>
      <c r="AJ80" s="383"/>
      <c r="AK80" s="383"/>
      <c r="AL80" s="391"/>
      <c r="AM80" s="384"/>
      <c r="AN80" s="363"/>
      <c r="AO80" s="363"/>
      <c r="AP80" s="363"/>
    </row>
    <row r="81" spans="1:42">
      <c r="A81" s="313"/>
      <c r="B81" s="313"/>
      <c r="C81" s="313"/>
      <c r="D81" s="313" t="s">
        <v>675</v>
      </c>
      <c r="E81" s="316" t="s">
        <v>676</v>
      </c>
      <c r="F81" s="317">
        <v>0</v>
      </c>
      <c r="G81" s="317">
        <v>0</v>
      </c>
      <c r="H81" s="673"/>
      <c r="I81" s="673"/>
      <c r="J81" s="673"/>
      <c r="K81" s="673"/>
      <c r="L81" s="311"/>
      <c r="M81" s="311"/>
      <c r="N81" s="673"/>
      <c r="O81" s="673"/>
      <c r="P81" s="673"/>
      <c r="Q81" s="673"/>
      <c r="R81" s="673"/>
      <c r="S81" s="673"/>
      <c r="T81" s="673"/>
      <c r="U81" s="673"/>
      <c r="V81" s="673"/>
      <c r="W81" s="673"/>
      <c r="X81" s="673"/>
      <c r="Y81" s="673"/>
      <c r="Z81" s="311"/>
      <c r="AA81" s="311"/>
      <c r="AB81" s="673"/>
      <c r="AC81" s="673"/>
      <c r="AD81" s="674"/>
      <c r="AE81" s="674"/>
      <c r="AG81" s="383"/>
      <c r="AH81" s="383"/>
      <c r="AI81" s="383"/>
      <c r="AJ81" s="383"/>
      <c r="AK81" s="383"/>
      <c r="AL81" s="391"/>
      <c r="AM81" s="384"/>
      <c r="AN81" s="363"/>
      <c r="AO81" s="363"/>
      <c r="AP81" s="363"/>
    </row>
    <row r="82" spans="1:42" ht="20.399999999999999">
      <c r="A82" s="309"/>
      <c r="B82" s="309"/>
      <c r="C82" s="318" t="s">
        <v>722</v>
      </c>
      <c r="D82" s="309"/>
      <c r="E82" s="321" t="s">
        <v>711</v>
      </c>
      <c r="F82" s="317">
        <v>35493.4</v>
      </c>
      <c r="G82" s="317">
        <v>29826.650999999998</v>
      </c>
      <c r="H82" s="312"/>
      <c r="I82" s="312"/>
      <c r="J82" s="312"/>
      <c r="K82" s="312"/>
      <c r="L82" s="310">
        <v>32923.4</v>
      </c>
      <c r="M82" s="310">
        <v>27257.733</v>
      </c>
      <c r="N82" s="312"/>
      <c r="O82" s="312"/>
      <c r="P82" s="312"/>
      <c r="Q82" s="312"/>
      <c r="R82" s="312"/>
      <c r="S82" s="312"/>
      <c r="T82" s="320">
        <v>563</v>
      </c>
      <c r="U82" s="320">
        <v>562.79999999999995</v>
      </c>
      <c r="V82" s="320">
        <v>2007</v>
      </c>
      <c r="W82" s="379">
        <v>2006.1179999999999</v>
      </c>
      <c r="X82" s="312"/>
      <c r="Y82" s="312"/>
      <c r="Z82" s="310"/>
      <c r="AA82" s="310"/>
      <c r="AB82" s="312"/>
      <c r="AC82" s="312"/>
      <c r="AD82" s="402"/>
      <c r="AE82" s="402"/>
      <c r="AG82" s="383"/>
      <c r="AH82" s="383"/>
      <c r="AI82" s="383"/>
      <c r="AJ82" s="383"/>
      <c r="AK82" s="383"/>
      <c r="AL82" s="391"/>
      <c r="AM82" s="384"/>
      <c r="AN82" s="363"/>
      <c r="AO82" s="363"/>
      <c r="AP82" s="363"/>
    </row>
    <row r="83" spans="1:42" ht="20.399999999999999">
      <c r="A83" s="309"/>
      <c r="B83" s="309"/>
      <c r="C83" s="318" t="s">
        <v>723</v>
      </c>
      <c r="D83" s="309"/>
      <c r="E83" s="321" t="s">
        <v>724</v>
      </c>
      <c r="F83" s="317">
        <v>56094694.799999997</v>
      </c>
      <c r="G83" s="317">
        <v>54806818.368100002</v>
      </c>
      <c r="H83" s="317">
        <v>0</v>
      </c>
      <c r="I83" s="317">
        <v>0</v>
      </c>
      <c r="J83" s="317">
        <v>0</v>
      </c>
      <c r="K83" s="317">
        <v>0</v>
      </c>
      <c r="L83" s="317">
        <v>43428233.799999997</v>
      </c>
      <c r="M83" s="317">
        <v>42784379.495300002</v>
      </c>
      <c r="N83" s="317">
        <v>0</v>
      </c>
      <c r="O83" s="317">
        <v>0</v>
      </c>
      <c r="P83" s="317">
        <v>0</v>
      </c>
      <c r="Q83" s="317">
        <v>0</v>
      </c>
      <c r="R83" s="317">
        <v>0</v>
      </c>
      <c r="S83" s="317">
        <v>0</v>
      </c>
      <c r="T83" s="317">
        <v>5385540</v>
      </c>
      <c r="U83" s="317">
        <v>4741520.4574999996</v>
      </c>
      <c r="V83" s="317">
        <v>5839081</v>
      </c>
      <c r="W83" s="684">
        <v>5839078.9156999998</v>
      </c>
      <c r="X83" s="317">
        <v>0</v>
      </c>
      <c r="Y83" s="317">
        <v>0</v>
      </c>
      <c r="Z83" s="317">
        <v>1441840</v>
      </c>
      <c r="AA83" s="317">
        <v>1441839.4996</v>
      </c>
      <c r="AB83" s="317">
        <v>0</v>
      </c>
      <c r="AC83" s="317">
        <v>0</v>
      </c>
      <c r="AD83" s="400"/>
      <c r="AE83" s="400"/>
      <c r="AG83" s="383"/>
      <c r="AH83" s="383"/>
      <c r="AI83" s="383"/>
      <c r="AJ83" s="383"/>
      <c r="AK83" s="383"/>
      <c r="AL83" s="391"/>
      <c r="AM83" s="384"/>
      <c r="AN83" s="363"/>
      <c r="AO83" s="363"/>
      <c r="AP83" s="363"/>
    </row>
    <row r="84" spans="1:42">
      <c r="A84" s="313"/>
      <c r="B84" s="313"/>
      <c r="C84" s="313"/>
      <c r="D84" s="313" t="s">
        <v>673</v>
      </c>
      <c r="E84" s="316" t="s">
        <v>674</v>
      </c>
      <c r="F84" s="317">
        <v>4045491</v>
      </c>
      <c r="G84" s="317">
        <v>4045490.0194999999</v>
      </c>
      <c r="H84" s="673"/>
      <c r="I84" s="673"/>
      <c r="J84" s="673"/>
      <c r="K84" s="673"/>
      <c r="L84" s="311">
        <v>3842151</v>
      </c>
      <c r="M84" s="311">
        <v>3842150.5194999999</v>
      </c>
      <c r="N84" s="673"/>
      <c r="O84" s="673"/>
      <c r="P84" s="673"/>
      <c r="Q84" s="673"/>
      <c r="R84" s="673"/>
      <c r="S84" s="673"/>
      <c r="T84" s="673"/>
      <c r="U84" s="673"/>
      <c r="V84" s="673"/>
      <c r="W84" s="673"/>
      <c r="X84" s="673"/>
      <c r="Y84" s="673"/>
      <c r="Z84" s="311">
        <v>203340</v>
      </c>
      <c r="AA84" s="311">
        <v>203339.5</v>
      </c>
      <c r="AB84" s="673"/>
      <c r="AC84" s="673"/>
      <c r="AD84" s="674"/>
      <c r="AE84" s="674"/>
      <c r="AG84" s="383"/>
      <c r="AH84" s="385"/>
      <c r="AI84" s="385"/>
      <c r="AJ84" s="385"/>
      <c r="AK84" s="385"/>
      <c r="AL84" s="386"/>
      <c r="AM84" s="387"/>
      <c r="AN84" s="363"/>
      <c r="AO84" s="363"/>
      <c r="AP84" s="363"/>
    </row>
    <row r="85" spans="1:42">
      <c r="A85" s="313"/>
      <c r="B85" s="313"/>
      <c r="C85" s="313"/>
      <c r="D85" s="313" t="s">
        <v>675</v>
      </c>
      <c r="E85" s="316" t="s">
        <v>676</v>
      </c>
      <c r="F85" s="317">
        <v>52049203.799999997</v>
      </c>
      <c r="G85" s="317">
        <v>50761328.3486</v>
      </c>
      <c r="H85" s="673"/>
      <c r="I85" s="673"/>
      <c r="J85" s="673"/>
      <c r="K85" s="673"/>
      <c r="L85" s="311">
        <v>39586082.799999997</v>
      </c>
      <c r="M85" s="311">
        <v>38942228.9758</v>
      </c>
      <c r="N85" s="673"/>
      <c r="O85" s="673"/>
      <c r="P85" s="673"/>
      <c r="Q85" s="673"/>
      <c r="R85" s="673"/>
      <c r="S85" s="673"/>
      <c r="T85" s="673">
        <v>5385540</v>
      </c>
      <c r="U85" s="678">
        <v>4741520.4574999996</v>
      </c>
      <c r="V85" s="673">
        <v>5839081</v>
      </c>
      <c r="W85" s="678">
        <v>5839078.9156999998</v>
      </c>
      <c r="X85" s="673"/>
      <c r="Y85" s="673"/>
      <c r="Z85" s="311">
        <v>1238500</v>
      </c>
      <c r="AA85" s="311">
        <v>1238499.9996</v>
      </c>
      <c r="AB85" s="673"/>
      <c r="AC85" s="673"/>
      <c r="AD85" s="674"/>
      <c r="AE85" s="674"/>
      <c r="AG85" s="383"/>
      <c r="AH85" s="383"/>
      <c r="AI85" s="383"/>
      <c r="AJ85" s="383"/>
      <c r="AK85" s="383"/>
      <c r="AL85" s="391"/>
      <c r="AM85" s="384"/>
      <c r="AN85" s="363"/>
      <c r="AO85" s="363"/>
      <c r="AP85" s="363"/>
    </row>
    <row r="86" spans="1:42" ht="51">
      <c r="A86" s="309"/>
      <c r="B86" s="309"/>
      <c r="C86" s="318" t="s">
        <v>575</v>
      </c>
      <c r="D86" s="309"/>
      <c r="E86" s="321" t="s">
        <v>725</v>
      </c>
      <c r="F86" s="317">
        <v>158707.29999999999</v>
      </c>
      <c r="G86" s="317">
        <v>149711.53020000001</v>
      </c>
      <c r="H86" s="320"/>
      <c r="I86" s="320"/>
      <c r="J86" s="320"/>
      <c r="K86" s="320"/>
      <c r="L86" s="317">
        <v>157507.29999999999</v>
      </c>
      <c r="M86" s="317">
        <v>148511.53020000001</v>
      </c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>
        <v>1200</v>
      </c>
      <c r="AA86" s="320">
        <v>1200</v>
      </c>
      <c r="AB86" s="320"/>
      <c r="AC86" s="320"/>
      <c r="AD86" s="363" t="s">
        <v>784</v>
      </c>
      <c r="AE86" s="363" t="s">
        <v>774</v>
      </c>
      <c r="AF86" s="363" t="s">
        <v>775</v>
      </c>
      <c r="AG86" s="383"/>
      <c r="AH86" s="383"/>
      <c r="AI86" s="383"/>
      <c r="AJ86" s="383"/>
      <c r="AK86" s="383"/>
      <c r="AL86" s="391"/>
      <c r="AM86" s="384"/>
      <c r="AN86" s="363"/>
      <c r="AO86" s="363"/>
      <c r="AP86" s="363"/>
    </row>
    <row r="87" spans="1:42">
      <c r="A87" s="685"/>
      <c r="B87" s="686"/>
      <c r="C87" s="686"/>
      <c r="D87" s="686"/>
      <c r="E87" s="687"/>
      <c r="F87" s="314"/>
      <c r="G87" s="314">
        <f>G86+G77+G74+G71+G68+G61+G60+G48+G37+G34+G31+G28</f>
        <v>57043505.085469998</v>
      </c>
      <c r="H87" s="314"/>
      <c r="I87" s="314"/>
      <c r="J87" s="314"/>
      <c r="K87" s="314"/>
      <c r="L87" s="687"/>
      <c r="M87" s="688"/>
      <c r="N87" s="688"/>
      <c r="O87" s="688"/>
      <c r="P87" s="688"/>
      <c r="Q87" s="688"/>
      <c r="R87" s="688"/>
      <c r="S87" s="688"/>
      <c r="T87" s="688"/>
      <c r="U87" s="688"/>
      <c r="V87" s="688"/>
      <c r="W87" s="688"/>
      <c r="X87" s="688"/>
      <c r="Y87" s="688"/>
      <c r="Z87" s="688"/>
      <c r="AA87" s="688"/>
      <c r="AB87" s="688"/>
      <c r="AC87" s="688"/>
      <c r="AD87" s="688"/>
      <c r="AE87" s="688"/>
      <c r="AG87" s="383"/>
      <c r="AH87" s="383"/>
      <c r="AI87" s="383"/>
      <c r="AJ87" s="383"/>
      <c r="AK87" s="383"/>
      <c r="AL87" s="391"/>
      <c r="AM87" s="384"/>
      <c r="AN87" s="363"/>
      <c r="AO87" s="363"/>
      <c r="AP87" s="363"/>
    </row>
    <row r="88" spans="1:42">
      <c r="AG88" s="383"/>
      <c r="AH88" s="383"/>
      <c r="AI88" s="383"/>
      <c r="AJ88" s="383"/>
      <c r="AK88" s="383"/>
      <c r="AL88" s="391"/>
      <c r="AM88" s="384"/>
      <c r="AN88" s="363"/>
      <c r="AO88" s="363"/>
      <c r="AP88" s="363"/>
    </row>
    <row r="89" spans="1:42">
      <c r="G89" s="689">
        <f>G87+G52</f>
        <v>58462251.276349999</v>
      </c>
      <c r="AG89" s="383"/>
      <c r="AH89" s="383"/>
      <c r="AI89" s="383"/>
      <c r="AJ89" s="383"/>
      <c r="AK89" s="383"/>
      <c r="AL89" s="391"/>
      <c r="AM89" s="384"/>
      <c r="AN89" s="363"/>
      <c r="AO89" s="363"/>
      <c r="AP89" s="363"/>
    </row>
    <row r="90" spans="1:42">
      <c r="AG90" s="383"/>
      <c r="AH90" s="383"/>
      <c r="AI90" s="383"/>
      <c r="AJ90" s="383"/>
      <c r="AK90" s="383"/>
      <c r="AL90" s="391"/>
      <c r="AM90" s="384"/>
      <c r="AN90" s="363"/>
      <c r="AO90" s="363"/>
      <c r="AP90" s="363"/>
    </row>
    <row r="91" spans="1:42">
      <c r="AG91" s="383"/>
      <c r="AH91" s="383"/>
      <c r="AI91" s="383"/>
      <c r="AJ91" s="383"/>
      <c r="AK91" s="383"/>
      <c r="AL91" s="391"/>
      <c r="AM91" s="384"/>
      <c r="AN91" s="363"/>
      <c r="AO91" s="363"/>
      <c r="AP91" s="363"/>
    </row>
    <row r="92" spans="1:42">
      <c r="G92" s="689">
        <f>'РБ здрав'!H66+'МБ здрав+образ'!G87</f>
        <v>1160300051.4902565</v>
      </c>
      <c r="AG92" s="383"/>
      <c r="AH92" s="383"/>
      <c r="AI92" s="383"/>
      <c r="AJ92" s="383"/>
      <c r="AK92" s="383"/>
      <c r="AL92" s="391"/>
      <c r="AM92" s="384"/>
      <c r="AN92" s="363"/>
      <c r="AO92" s="363"/>
      <c r="AP92" s="363"/>
    </row>
    <row r="93" spans="1:42">
      <c r="AG93" s="383"/>
      <c r="AH93" s="383"/>
      <c r="AI93" s="383"/>
      <c r="AJ93" s="383"/>
      <c r="AK93" s="383"/>
      <c r="AL93" s="391"/>
      <c r="AM93" s="384"/>
      <c r="AN93" s="363"/>
      <c r="AO93" s="363"/>
      <c r="AP93" s="363"/>
    </row>
    <row r="94" spans="1:42">
      <c r="G94" s="689">
        <f>'РБ здрав'!H66+'МБ здрав+образ'!G89</f>
        <v>1161718797.6811366</v>
      </c>
      <c r="AG94" s="385"/>
      <c r="AH94" s="383"/>
      <c r="AI94" s="383"/>
      <c r="AJ94" s="383"/>
      <c r="AK94" s="383"/>
      <c r="AL94" s="391"/>
      <c r="AM94" s="384"/>
      <c r="AN94" s="363"/>
      <c r="AO94" s="363"/>
      <c r="AP94" s="363"/>
    </row>
    <row r="95" spans="1:42">
      <c r="AG95" s="383"/>
      <c r="AH95" s="383"/>
      <c r="AI95" s="383"/>
      <c r="AJ95" s="383"/>
      <c r="AK95" s="383"/>
      <c r="AL95" s="391"/>
      <c r="AM95" s="384"/>
      <c r="AN95" s="363"/>
      <c r="AO95" s="363"/>
      <c r="AP95" s="363"/>
    </row>
    <row r="96" spans="1:42">
      <c r="AG96" s="383"/>
      <c r="AH96" s="385"/>
      <c r="AI96" s="385"/>
      <c r="AJ96" s="385"/>
      <c r="AK96" s="385"/>
      <c r="AL96" s="386"/>
      <c r="AM96" s="387"/>
      <c r="AN96" s="363"/>
      <c r="AO96" s="363"/>
      <c r="AP96" s="363"/>
    </row>
    <row r="97" spans="33:42">
      <c r="AG97" s="383"/>
      <c r="AH97" s="383"/>
      <c r="AI97" s="383"/>
      <c r="AJ97" s="383"/>
      <c r="AK97" s="383"/>
      <c r="AL97" s="391"/>
      <c r="AM97" s="384"/>
      <c r="AN97" s="363"/>
      <c r="AO97" s="363"/>
      <c r="AP97" s="363"/>
    </row>
    <row r="98" spans="33:42">
      <c r="AG98" s="383"/>
      <c r="AH98" s="383"/>
      <c r="AI98" s="383"/>
      <c r="AJ98" s="383"/>
      <c r="AK98" s="383"/>
      <c r="AL98" s="391"/>
      <c r="AM98" s="384"/>
      <c r="AN98" s="363"/>
      <c r="AO98" s="363"/>
      <c r="AP98" s="363"/>
    </row>
    <row r="99" spans="33:42">
      <c r="AG99" s="383"/>
      <c r="AH99" s="383"/>
      <c r="AI99" s="383"/>
      <c r="AJ99" s="383"/>
      <c r="AK99" s="383"/>
      <c r="AL99" s="391"/>
      <c r="AM99" s="384"/>
      <c r="AN99" s="363"/>
      <c r="AO99" s="363"/>
      <c r="AP99" s="363"/>
    </row>
    <row r="100" spans="33:42">
      <c r="AG100" s="383"/>
      <c r="AH100" s="383"/>
      <c r="AI100" s="383"/>
      <c r="AJ100" s="383"/>
      <c r="AK100" s="383"/>
      <c r="AL100" s="391"/>
      <c r="AM100" s="384"/>
      <c r="AN100" s="363"/>
      <c r="AO100" s="363"/>
      <c r="AP100" s="363"/>
    </row>
    <row r="101" spans="33:42">
      <c r="AG101" s="383"/>
      <c r="AH101" s="383"/>
      <c r="AI101" s="383"/>
      <c r="AJ101" s="383"/>
      <c r="AK101" s="383"/>
      <c r="AL101" s="391"/>
      <c r="AM101" s="384"/>
      <c r="AN101" s="363"/>
      <c r="AO101" s="363"/>
      <c r="AP101" s="363"/>
    </row>
    <row r="102" spans="33:42">
      <c r="AG102" s="383"/>
      <c r="AH102" s="383"/>
      <c r="AI102" s="383"/>
      <c r="AJ102" s="383"/>
      <c r="AK102" s="383"/>
      <c r="AL102" s="391"/>
      <c r="AM102" s="384"/>
      <c r="AN102" s="363"/>
      <c r="AO102" s="363"/>
      <c r="AP102" s="363"/>
    </row>
    <row r="103" spans="33:42">
      <c r="AG103" s="383"/>
      <c r="AH103" s="383"/>
      <c r="AI103" s="383"/>
      <c r="AJ103" s="383"/>
      <c r="AK103" s="383"/>
      <c r="AL103" s="391"/>
      <c r="AM103" s="384"/>
      <c r="AN103" s="363"/>
      <c r="AO103" s="363"/>
      <c r="AP103" s="363"/>
    </row>
    <row r="104" spans="33:42">
      <c r="AG104" s="383"/>
      <c r="AH104" s="383"/>
      <c r="AI104" s="383"/>
      <c r="AJ104" s="383"/>
      <c r="AK104" s="383"/>
      <c r="AL104" s="391"/>
      <c r="AM104" s="384"/>
      <c r="AN104" s="363"/>
      <c r="AO104" s="363"/>
      <c r="AP104" s="363"/>
    </row>
    <row r="105" spans="33:42">
      <c r="AG105" s="383"/>
      <c r="AH105" s="383"/>
      <c r="AI105" s="383"/>
      <c r="AJ105" s="383"/>
      <c r="AK105" s="383"/>
      <c r="AL105" s="391"/>
      <c r="AM105" s="384"/>
      <c r="AN105" s="363"/>
      <c r="AO105" s="363"/>
      <c r="AP105" s="363"/>
    </row>
    <row r="106" spans="33:42">
      <c r="AG106" s="385"/>
      <c r="AH106" s="383"/>
      <c r="AI106" s="383"/>
      <c r="AJ106" s="383"/>
      <c r="AK106" s="383"/>
      <c r="AL106" s="391"/>
      <c r="AM106" s="384"/>
      <c r="AN106" s="363"/>
      <c r="AO106" s="363"/>
      <c r="AP106" s="363"/>
    </row>
    <row r="107" spans="33:42">
      <c r="AG107" s="383"/>
      <c r="AH107" s="383"/>
      <c r="AI107" s="383"/>
      <c r="AJ107" s="383"/>
      <c r="AK107" s="383"/>
      <c r="AL107" s="391"/>
      <c r="AM107" s="384"/>
      <c r="AN107" s="363"/>
      <c r="AO107" s="363"/>
      <c r="AP107" s="363"/>
    </row>
    <row r="108" spans="33:42">
      <c r="AG108" s="383"/>
      <c r="AH108" s="383"/>
      <c r="AI108" s="383"/>
      <c r="AJ108" s="383"/>
      <c r="AK108" s="383"/>
      <c r="AL108" s="391"/>
      <c r="AM108" s="384"/>
      <c r="AN108" s="363"/>
      <c r="AO108" s="363"/>
      <c r="AP108" s="363"/>
    </row>
    <row r="109" spans="33:42">
      <c r="AG109" s="383"/>
      <c r="AH109" s="383"/>
      <c r="AI109" s="383"/>
      <c r="AJ109" s="383"/>
      <c r="AK109" s="383"/>
      <c r="AL109" s="391"/>
      <c r="AM109" s="384"/>
      <c r="AN109" s="363"/>
      <c r="AO109" s="363"/>
      <c r="AP109" s="363"/>
    </row>
    <row r="110" spans="33:42">
      <c r="AG110" s="383"/>
      <c r="AH110" s="383"/>
      <c r="AI110" s="383"/>
      <c r="AJ110" s="383"/>
      <c r="AK110" s="383"/>
      <c r="AL110" s="391"/>
      <c r="AM110" s="384"/>
      <c r="AN110" s="363"/>
      <c r="AO110" s="363"/>
      <c r="AP110" s="363"/>
    </row>
    <row r="111" spans="33:42">
      <c r="AG111" s="383"/>
    </row>
    <row r="112" spans="33:42">
      <c r="AG112" s="383"/>
    </row>
    <row r="113" spans="33:33">
      <c r="AG113" s="383"/>
    </row>
    <row r="114" spans="33:33">
      <c r="AG114" s="383"/>
    </row>
    <row r="115" spans="33:33">
      <c r="AG115" s="383"/>
    </row>
    <row r="116" spans="33:33">
      <c r="AG116" s="383"/>
    </row>
    <row r="117" spans="33:33">
      <c r="AG117" s="383"/>
    </row>
    <row r="118" spans="33:33">
      <c r="AG118" s="383"/>
    </row>
    <row r="119" spans="33:33">
      <c r="AG119" s="383"/>
    </row>
    <row r="120" spans="33:33">
      <c r="AG120" s="383"/>
    </row>
  </sheetData>
  <mergeCells count="15">
    <mergeCell ref="AB4:AC4"/>
    <mergeCell ref="J4:K4"/>
    <mergeCell ref="A2:AC2"/>
    <mergeCell ref="P4:Q4"/>
    <mergeCell ref="F4:G4"/>
    <mergeCell ref="E4:E5"/>
    <mergeCell ref="R4:S4"/>
    <mergeCell ref="T4:U4"/>
    <mergeCell ref="V4:W4"/>
    <mergeCell ref="A4:D5"/>
    <mergeCell ref="Z4:AA4"/>
    <mergeCell ref="L4:M4"/>
    <mergeCell ref="H4:I4"/>
    <mergeCell ref="N4:O4"/>
    <mergeCell ref="X4:Y4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1</vt:lpstr>
      <vt:lpstr>HF-FS</vt:lpstr>
      <vt:lpstr>HF-HC</vt:lpstr>
      <vt:lpstr>HF-HP</vt:lpstr>
      <vt:lpstr>HP-HC</vt:lpstr>
      <vt:lpstr>FP</vt:lpstr>
      <vt:lpstr>РБ здрав</vt:lpstr>
      <vt:lpstr>067</vt:lpstr>
      <vt:lpstr>МБ здрав+образ</vt:lpstr>
      <vt:lpstr>039</vt:lpstr>
      <vt:lpstr>выплаты</vt:lpstr>
      <vt:lpstr>премии</vt:lpstr>
      <vt:lpstr>РБ МЗ</vt:lpstr>
      <vt:lpstr>МБ</vt:lpstr>
      <vt:lpstr>ЛС розница</vt:lpstr>
      <vt:lpstr>ОДХ</vt:lpstr>
      <vt:lpstr>ООУ население</vt:lpstr>
      <vt:lpstr>ООУ предпр 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ФХД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Бибигуль Сериковна Омирбаева</dc:creator>
  <cp:lastModifiedBy>Aidar</cp:lastModifiedBy>
  <cp:lastPrinted>2020-04-20T14:23:58Z</cp:lastPrinted>
  <dcterms:created xsi:type="dcterms:W3CDTF">2019-03-05T11:40:06Z</dcterms:created>
  <dcterms:modified xsi:type="dcterms:W3CDTF">2023-03-15T18:31:36Z</dcterms:modified>
</cp:coreProperties>
</file>