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30" yWindow="645" windowWidth="12915" windowHeight="11130" tabRatio="916" activeTab="3"/>
  </bookViews>
  <sheets>
    <sheet name="1" sheetId="36" r:id="rId1"/>
    <sheet name="HF-FS" sheetId="1" r:id="rId2"/>
    <sheet name="HF-HC" sheetId="2" r:id="rId3"/>
    <sheet name="HF-HP" sheetId="3" r:id="rId4"/>
    <sheet name="HP-HC" sheetId="4" r:id="rId5"/>
    <sheet name="FP" sheetId="27" r:id="rId6"/>
    <sheet name="МБ НС-НР" sheetId="34" r:id="rId7"/>
    <sheet name="РБ НС-НР" sheetId="35" r:id="rId8"/>
    <sheet name="067 HP-HC" sheetId="30" r:id="rId9"/>
    <sheet name="МБ" sheetId="12" r:id="rId10"/>
    <sheet name="МБ HP" sheetId="29" r:id="rId11"/>
    <sheet name="МБ HC" sheetId="15" r:id="rId12"/>
    <sheet name="РБ" sheetId="10" r:id="rId13"/>
    <sheet name="РБ НС" sheetId="14" r:id="rId14"/>
    <sheet name="067свод" sheetId="26" r:id="rId15"/>
    <sheet name="067" sheetId="11" r:id="rId16"/>
    <sheet name="НБ выпл" sheetId="8" r:id="rId17"/>
    <sheet name="НБ премии" sheetId="7" r:id="rId18"/>
    <sheet name="розница" sheetId="16" r:id="rId19"/>
    <sheet name="ОДХ" sheetId="9" r:id="rId20"/>
    <sheet name="ОУ предпр" sheetId="24" r:id="rId21"/>
    <sheet name="ОУ население" sheetId="6" r:id="rId22"/>
    <sheet name="ФХД" sheetId="28" r:id="rId23"/>
  </sheets>
  <externalReferences>
    <externalReference r:id="rId24"/>
  </externalReferences>
  <definedNames>
    <definedName name="_xlnm._FilterDatabase" localSheetId="9" hidden="1">МБ!$A$7:$J$7</definedName>
    <definedName name="BuiltIn_Print_Titles">#N/A</definedName>
    <definedName name="BuiltIn_Print_Titles___0">#N/A</definedName>
    <definedName name="CountryList">[1]General!#REF!</definedName>
    <definedName name="CP">#REF!</definedName>
    <definedName name="FA">#REF!</definedName>
    <definedName name="FandP">#REF!</definedName>
    <definedName name="FS">#REF!</definedName>
    <definedName name="HTML_CodePage" hidden="1">9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macro">#REF!</definedName>
    <definedName name="NA">#REF!</definedName>
    <definedName name="ratios">#REF!</definedName>
    <definedName name="С071">#REF!</definedName>
  </definedNames>
  <calcPr calcId="145621"/>
  <pivotCaches>
    <pivotCache cacheId="0" r:id="rId25"/>
    <pivotCache cacheId="1" r:id="rId26"/>
    <pivotCache cacheId="2" r:id="rId27"/>
    <pivotCache cacheId="3" r:id="rId28"/>
    <pivotCache cacheId="4" r:id="rId29"/>
    <pivotCache cacheId="5" r:id="rId30"/>
  </pivotCaches>
</workbook>
</file>

<file path=xl/calcChain.xml><?xml version="1.0" encoding="utf-8"?>
<calcChain xmlns="http://schemas.openxmlformats.org/spreadsheetml/2006/main">
  <c r="S6" i="3" l="1"/>
  <c r="M16" i="4" l="1"/>
  <c r="E16" i="3"/>
  <c r="E14" i="3"/>
  <c r="N8" i="30"/>
  <c r="H13" i="30"/>
  <c r="J13" i="30"/>
  <c r="E12" i="30"/>
  <c r="F12" i="30"/>
  <c r="G12" i="30"/>
  <c r="G13" i="30" s="1"/>
  <c r="H12" i="30"/>
  <c r="I12" i="30"/>
  <c r="J12" i="30"/>
  <c r="K12" i="30"/>
  <c r="L12" i="30"/>
  <c r="M12" i="30"/>
  <c r="D12" i="30"/>
  <c r="E11" i="30"/>
  <c r="F11" i="30"/>
  <c r="G11" i="30"/>
  <c r="H11" i="30"/>
  <c r="I11" i="30"/>
  <c r="J11" i="30"/>
  <c r="K11" i="30"/>
  <c r="L11" i="30"/>
  <c r="L13" i="30" s="1"/>
  <c r="M11" i="30"/>
  <c r="D11" i="30"/>
  <c r="E10" i="30"/>
  <c r="F10" i="30"/>
  <c r="G10" i="30"/>
  <c r="H10" i="30"/>
  <c r="I10" i="30"/>
  <c r="J10" i="30"/>
  <c r="K10" i="30"/>
  <c r="L10" i="30"/>
  <c r="M10" i="30"/>
  <c r="E8" i="30"/>
  <c r="F8" i="30"/>
  <c r="G8" i="30"/>
  <c r="H8" i="30"/>
  <c r="I8" i="30"/>
  <c r="J8" i="30"/>
  <c r="K8" i="30"/>
  <c r="L8" i="30"/>
  <c r="M8" i="30"/>
  <c r="D8" i="30"/>
  <c r="E7" i="30"/>
  <c r="F7" i="30"/>
  <c r="F13" i="30" s="1"/>
  <c r="G7" i="30"/>
  <c r="H7" i="30"/>
  <c r="I7" i="30"/>
  <c r="I13" i="30" s="1"/>
  <c r="J7" i="30"/>
  <c r="K7" i="30"/>
  <c r="L7" i="30"/>
  <c r="M7" i="30"/>
  <c r="D7" i="30"/>
  <c r="N4" i="30" l="1"/>
  <c r="N6" i="30"/>
  <c r="N7" i="30"/>
  <c r="N10" i="30"/>
  <c r="N11" i="30"/>
  <c r="N12" i="30"/>
  <c r="E3" i="30" l="1"/>
  <c r="E13" i="30" s="1"/>
  <c r="F3" i="30"/>
  <c r="G3" i="30"/>
  <c r="H3" i="30"/>
  <c r="I3" i="30"/>
  <c r="J3" i="30"/>
  <c r="K3" i="30"/>
  <c r="K13" i="30" s="1"/>
  <c r="L3" i="30"/>
  <c r="M3" i="30"/>
  <c r="D3" i="30"/>
  <c r="E4" i="30"/>
  <c r="F4" i="30"/>
  <c r="G4" i="30"/>
  <c r="H4" i="30"/>
  <c r="I4" i="30"/>
  <c r="J4" i="30"/>
  <c r="K4" i="30"/>
  <c r="L4" i="30"/>
  <c r="M4" i="30"/>
  <c r="D4" i="30"/>
  <c r="E5" i="30"/>
  <c r="F5" i="30"/>
  <c r="G5" i="30"/>
  <c r="H5" i="30"/>
  <c r="I5" i="30"/>
  <c r="J5" i="30"/>
  <c r="K5" i="30"/>
  <c r="L5" i="30"/>
  <c r="M5" i="30"/>
  <c r="D5" i="30"/>
  <c r="E9" i="30"/>
  <c r="F9" i="30"/>
  <c r="G9" i="30"/>
  <c r="H9" i="30"/>
  <c r="I9" i="30"/>
  <c r="J9" i="30"/>
  <c r="K9" i="30"/>
  <c r="L9" i="30"/>
  <c r="M9" i="30"/>
  <c r="D9" i="30"/>
  <c r="D10" i="30"/>
  <c r="E6" i="30"/>
  <c r="F6" i="30"/>
  <c r="G6" i="30"/>
  <c r="H6" i="30"/>
  <c r="I6" i="30"/>
  <c r="J6" i="30"/>
  <c r="K6" i="30"/>
  <c r="L6" i="30"/>
  <c r="M6" i="30"/>
  <c r="I15" i="30"/>
  <c r="M13" i="30" l="1"/>
  <c r="N9" i="30"/>
  <c r="D13" i="30"/>
  <c r="N5" i="30"/>
  <c r="D6" i="30"/>
  <c r="H23" i="4" l="1"/>
  <c r="J15" i="30"/>
  <c r="E9" i="3" l="1"/>
  <c r="H7" i="4"/>
  <c r="G7" i="4" s="1"/>
  <c r="E8" i="3" l="1"/>
  <c r="D6" i="36" l="1"/>
  <c r="E6" i="36"/>
  <c r="F6" i="36"/>
  <c r="F20" i="36" s="1"/>
  <c r="G6" i="36"/>
  <c r="G20" i="36" s="1"/>
  <c r="H6" i="36"/>
  <c r="I6" i="36"/>
  <c r="J6" i="36"/>
  <c r="J20" i="36" s="1"/>
  <c r="K6" i="36"/>
  <c r="C6" i="36"/>
  <c r="D14" i="36"/>
  <c r="D23" i="36" s="1"/>
  <c r="E14" i="36"/>
  <c r="E23" i="36" s="1"/>
  <c r="F14" i="36"/>
  <c r="F23" i="36" s="1"/>
  <c r="G14" i="36"/>
  <c r="G23" i="36" s="1"/>
  <c r="H14" i="36"/>
  <c r="H23" i="36" s="1"/>
  <c r="I14" i="36"/>
  <c r="I23" i="36" s="1"/>
  <c r="J14" i="36"/>
  <c r="J23" i="36" s="1"/>
  <c r="K14" i="36"/>
  <c r="C14" i="36"/>
  <c r="C23" i="36" s="1"/>
  <c r="D20" i="36"/>
  <c r="E20" i="36"/>
  <c r="H20" i="36"/>
  <c r="I20" i="36"/>
  <c r="D22" i="36"/>
  <c r="E22" i="36"/>
  <c r="F22" i="36"/>
  <c r="G22" i="36"/>
  <c r="H22" i="36"/>
  <c r="I22" i="36"/>
  <c r="J22" i="36"/>
  <c r="C22" i="36"/>
  <c r="C20" i="36"/>
  <c r="J44" i="36" l="1"/>
  <c r="I44" i="36"/>
  <c r="J38" i="36"/>
  <c r="I38" i="36"/>
  <c r="H38" i="36"/>
  <c r="G38" i="36"/>
  <c r="F38" i="36"/>
  <c r="E38" i="36"/>
  <c r="D38" i="36"/>
  <c r="K30" i="36"/>
  <c r="K31" i="36" s="1"/>
  <c r="J30" i="36"/>
  <c r="J31" i="36" s="1"/>
  <c r="I30" i="36"/>
  <c r="I31" i="36" s="1"/>
  <c r="H30" i="36"/>
  <c r="H31" i="36" s="1"/>
  <c r="G30" i="36"/>
  <c r="G31" i="36" s="1"/>
  <c r="F30" i="36"/>
  <c r="F31" i="36" s="1"/>
  <c r="E30" i="36"/>
  <c r="E31" i="36" s="1"/>
  <c r="D30" i="36"/>
  <c r="D31" i="36" s="1"/>
  <c r="C30" i="36"/>
  <c r="C31" i="36" s="1"/>
  <c r="K28" i="36"/>
  <c r="K29" i="36" s="1"/>
  <c r="J28" i="36"/>
  <c r="J29" i="36" s="1"/>
  <c r="I28" i="36"/>
  <c r="I29" i="36" s="1"/>
  <c r="H28" i="36"/>
  <c r="H29" i="36" s="1"/>
  <c r="G28" i="36"/>
  <c r="G29" i="36" s="1"/>
  <c r="F28" i="36"/>
  <c r="F29" i="36" s="1"/>
  <c r="E28" i="36"/>
  <c r="E29" i="36" s="1"/>
  <c r="D28" i="36"/>
  <c r="D29" i="36" s="1"/>
  <c r="C28" i="36"/>
  <c r="C29" i="36" s="1"/>
  <c r="J18" i="36"/>
  <c r="I18" i="36"/>
  <c r="H18" i="36"/>
  <c r="G18" i="36"/>
  <c r="F18" i="36"/>
  <c r="K13" i="36"/>
  <c r="J13" i="36"/>
  <c r="I13" i="36"/>
  <c r="H13" i="36"/>
  <c r="G13" i="36"/>
  <c r="F13" i="36"/>
  <c r="K11" i="36"/>
  <c r="I8" i="36"/>
  <c r="H8" i="36"/>
  <c r="G8" i="36"/>
  <c r="F8" i="36"/>
  <c r="E8" i="36"/>
  <c r="D8" i="36"/>
  <c r="C8" i="36"/>
  <c r="K5" i="36"/>
  <c r="K20" i="36" l="1"/>
  <c r="K22" i="36"/>
  <c r="K23" i="36"/>
  <c r="AE38" i="4"/>
  <c r="AE39" i="4"/>
  <c r="AE41" i="4"/>
  <c r="AE42" i="4"/>
  <c r="S22" i="4"/>
  <c r="T22" i="4"/>
  <c r="Q24" i="4"/>
  <c r="Q25" i="4"/>
  <c r="Q26" i="4"/>
  <c r="AE24" i="4"/>
  <c r="AE25" i="4"/>
  <c r="AE26" i="4"/>
  <c r="F39" i="4"/>
  <c r="L40" i="4"/>
  <c r="R40" i="4"/>
  <c r="Q40" i="4" s="1"/>
  <c r="Y40" i="4"/>
  <c r="AG40" i="4"/>
  <c r="AE40" i="4" s="1"/>
  <c r="E38" i="4"/>
  <c r="E37" i="4" s="1"/>
  <c r="R38" i="4"/>
  <c r="L30" i="4"/>
  <c r="L27" i="4" s="1"/>
  <c r="F23" i="4"/>
  <c r="F22" i="4" s="1"/>
  <c r="L23" i="4"/>
  <c r="O23" i="4"/>
  <c r="R23" i="4"/>
  <c r="Y23" i="4"/>
  <c r="Y22" i="4" s="1"/>
  <c r="AG23" i="4"/>
  <c r="L5" i="4"/>
  <c r="L17" i="4"/>
  <c r="L16" i="4"/>
  <c r="O16" i="4"/>
  <c r="R16" i="4"/>
  <c r="Y16" i="4"/>
  <c r="F14" i="4"/>
  <c r="O14" i="4"/>
  <c r="Y14" i="4"/>
  <c r="AG14" i="4"/>
  <c r="AE14" i="4" s="1"/>
  <c r="F10" i="4"/>
  <c r="L10" i="4"/>
  <c r="O10" i="4"/>
  <c r="R10" i="4"/>
  <c r="Q10" i="4" s="1"/>
  <c r="Y10" i="4"/>
  <c r="AG10" i="4"/>
  <c r="AE10" i="4" s="1"/>
  <c r="O7" i="4"/>
  <c r="Y7" i="4"/>
  <c r="AG7" i="4"/>
  <c r="AE7" i="4" s="1"/>
  <c r="E31" i="4"/>
  <c r="AE15" i="4"/>
  <c r="AE17" i="4"/>
  <c r="AE18" i="4"/>
  <c r="N37" i="4"/>
  <c r="P37" i="4"/>
  <c r="Q28" i="4"/>
  <c r="Q29" i="4"/>
  <c r="Q31" i="4"/>
  <c r="Q32" i="4"/>
  <c r="Q33" i="4"/>
  <c r="Q34" i="4"/>
  <c r="Q35" i="4"/>
  <c r="Q36" i="4"/>
  <c r="Q39" i="4"/>
  <c r="Q41" i="4"/>
  <c r="Q42" i="4"/>
  <c r="Q43" i="4"/>
  <c r="Q44" i="4"/>
  <c r="Q45" i="4"/>
  <c r="Q46" i="4"/>
  <c r="Q47" i="4"/>
  <c r="S27" i="4"/>
  <c r="T27" i="4"/>
  <c r="M27" i="4"/>
  <c r="N27" i="4"/>
  <c r="P27" i="4"/>
  <c r="E27" i="4"/>
  <c r="E22" i="4"/>
  <c r="E13" i="4"/>
  <c r="Q8" i="4"/>
  <c r="Q14" i="4"/>
  <c r="Q15" i="4"/>
  <c r="Q17" i="4"/>
  <c r="Q18" i="4"/>
  <c r="D31" i="4"/>
  <c r="E37" i="3"/>
  <c r="E4" i="1"/>
  <c r="F4" i="1"/>
  <c r="G4" i="1"/>
  <c r="D14" i="4"/>
  <c r="D17" i="4"/>
  <c r="D30" i="4"/>
  <c r="D27" i="4" s="1"/>
  <c r="D38" i="4"/>
  <c r="D40" i="4"/>
  <c r="F30" i="4"/>
  <c r="F27" i="4" s="1"/>
  <c r="F31" i="4"/>
  <c r="AB46" i="4"/>
  <c r="AJ47" i="4"/>
  <c r="Y41" i="4"/>
  <c r="AA45" i="4"/>
  <c r="Y42" i="4"/>
  <c r="K15" i="30"/>
  <c r="G15" i="30"/>
  <c r="D8" i="4"/>
  <c r="Y39" i="4"/>
  <c r="D15" i="30"/>
  <c r="M15" i="30"/>
  <c r="F15" i="30"/>
  <c r="F7" i="4"/>
  <c r="L15" i="30"/>
  <c r="E15" i="30"/>
  <c r="H15" i="30"/>
  <c r="O17" i="4"/>
  <c r="E7" i="4"/>
  <c r="R30" i="4"/>
  <c r="O30" i="4"/>
  <c r="Y38" i="4"/>
  <c r="N15" i="30" l="1"/>
  <c r="J14" i="30"/>
  <c r="L7" i="4"/>
  <c r="D14" i="30"/>
  <c r="R22" i="4"/>
  <c r="Q22" i="4" s="1"/>
  <c r="Q23" i="4"/>
  <c r="AE23" i="4"/>
  <c r="AG22" i="4"/>
  <c r="AE22" i="4" s="1"/>
  <c r="H14" i="30"/>
  <c r="AG37" i="4"/>
  <c r="AE37" i="4" s="1"/>
  <c r="F17" i="4"/>
  <c r="O40" i="4"/>
  <c r="O37" i="4" s="1"/>
  <c r="F37" i="4"/>
  <c r="R7" i="4"/>
  <c r="Q7" i="4" s="1"/>
  <c r="O27" i="4"/>
  <c r="G14" i="30"/>
  <c r="I14" i="30"/>
  <c r="K14" i="30"/>
  <c r="M14" i="30"/>
  <c r="L14" i="30"/>
  <c r="F14" i="30"/>
  <c r="L14" i="4"/>
  <c r="E14" i="30"/>
  <c r="Y13" i="4"/>
  <c r="E7" i="3"/>
  <c r="F16" i="4"/>
  <c r="E6" i="3"/>
  <c r="M37" i="4"/>
  <c r="D23" i="4"/>
  <c r="D22" i="4" s="1"/>
  <c r="E34" i="3"/>
  <c r="E32" i="3" s="1"/>
  <c r="E26" i="3"/>
  <c r="E19" i="3"/>
  <c r="N3" i="30"/>
  <c r="N13" i="30" s="1"/>
  <c r="L37" i="4"/>
  <c r="E13" i="3"/>
  <c r="R37" i="4"/>
  <c r="Q37" i="4" s="1"/>
  <c r="Q16" i="4"/>
  <c r="R13" i="4"/>
  <c r="Q13" i="4" s="1"/>
  <c r="D10" i="4"/>
  <c r="D16" i="4"/>
  <c r="D13" i="4" s="1"/>
  <c r="AG16" i="4"/>
  <c r="AE16" i="4" s="1"/>
  <c r="Q38" i="4"/>
  <c r="AA44" i="4"/>
  <c r="Y37" i="4"/>
  <c r="Q30" i="4"/>
  <c r="R27" i="4"/>
  <c r="Q27" i="4" s="1"/>
  <c r="D5" i="4"/>
  <c r="E5" i="3" l="1"/>
  <c r="F13" i="4"/>
  <c r="D37" i="4"/>
  <c r="AG13" i="4"/>
  <c r="AE13" i="4" s="1"/>
  <c r="P23" i="4" l="1"/>
  <c r="K23" i="4" s="1"/>
  <c r="Z45" i="4"/>
  <c r="Z47" i="4"/>
  <c r="U33" i="4"/>
  <c r="U34" i="4"/>
  <c r="U35" i="4"/>
  <c r="X31" i="4"/>
  <c r="X48" i="4" s="1"/>
  <c r="I23" i="4"/>
  <c r="I22" i="4" s="1"/>
  <c r="G23" i="4"/>
  <c r="N16" i="4"/>
  <c r="K16" i="4" s="1"/>
  <c r="M15" i="4"/>
  <c r="K15" i="4" s="1"/>
  <c r="K14" i="4"/>
  <c r="T5" i="4"/>
  <c r="S5" i="4"/>
  <c r="R5" i="4"/>
  <c r="O5" i="4"/>
  <c r="P5" i="4"/>
  <c r="N5" i="4"/>
  <c r="M5" i="4"/>
  <c r="K5" i="4"/>
  <c r="J5" i="4"/>
  <c r="I5" i="4"/>
  <c r="H5" i="4"/>
  <c r="E5" i="4"/>
  <c r="F5" i="4"/>
  <c r="AK20" i="4"/>
  <c r="K8" i="4"/>
  <c r="K7" i="4"/>
  <c r="K6" i="4" s="1"/>
  <c r="K11" i="4"/>
  <c r="K10" i="4"/>
  <c r="K18" i="4"/>
  <c r="G21" i="4"/>
  <c r="G24" i="4"/>
  <c r="G25" i="4"/>
  <c r="G26" i="4"/>
  <c r="G27" i="4"/>
  <c r="G28" i="4"/>
  <c r="G29" i="4"/>
  <c r="AK29" i="4" s="1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20" i="4"/>
  <c r="G4" i="4" s="1"/>
  <c r="J22" i="4"/>
  <c r="H22" i="4"/>
  <c r="M22" i="4"/>
  <c r="N22" i="4"/>
  <c r="O22" i="4"/>
  <c r="L22" i="4"/>
  <c r="K24" i="4"/>
  <c r="AK24" i="4" s="1"/>
  <c r="K25" i="4"/>
  <c r="AK25" i="4" s="1"/>
  <c r="K26" i="4"/>
  <c r="K27" i="4"/>
  <c r="K28" i="4"/>
  <c r="K29" i="4"/>
  <c r="K30" i="4"/>
  <c r="K31" i="4"/>
  <c r="K32" i="4"/>
  <c r="K33" i="4"/>
  <c r="AK33" i="4" s="1"/>
  <c r="K34" i="4"/>
  <c r="K35" i="4"/>
  <c r="K36" i="4"/>
  <c r="K37" i="4"/>
  <c r="K38" i="4"/>
  <c r="K39" i="4"/>
  <c r="K40" i="4"/>
  <c r="K41" i="4"/>
  <c r="AK41" i="4" s="1"/>
  <c r="K42" i="4"/>
  <c r="K43" i="4"/>
  <c r="K44" i="4"/>
  <c r="K45" i="4"/>
  <c r="K46" i="4"/>
  <c r="K47" i="4"/>
  <c r="O13" i="4"/>
  <c r="O4" i="4" s="1"/>
  <c r="P13" i="4"/>
  <c r="C8" i="4"/>
  <c r="AK8" i="4" s="1"/>
  <c r="C26" i="4"/>
  <c r="AK26" i="4" s="1"/>
  <c r="C27" i="4"/>
  <c r="C28" i="4"/>
  <c r="AK28" i="4" s="1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AK42" i="4" s="1"/>
  <c r="C43" i="4"/>
  <c r="AK43" i="4" s="1"/>
  <c r="C44" i="4"/>
  <c r="C45" i="4"/>
  <c r="C46" i="4"/>
  <c r="C47" i="4"/>
  <c r="AK47" i="4" s="1"/>
  <c r="C25" i="4"/>
  <c r="C24" i="4"/>
  <c r="C23" i="4"/>
  <c r="C22" i="4"/>
  <c r="C21" i="4"/>
  <c r="AK21" i="4" s="1"/>
  <c r="C20" i="4"/>
  <c r="C15" i="4"/>
  <c r="C16" i="4"/>
  <c r="C17" i="4"/>
  <c r="C18" i="4"/>
  <c r="C14" i="4"/>
  <c r="C13" i="4"/>
  <c r="C11" i="4"/>
  <c r="C10" i="4"/>
  <c r="C19" i="4"/>
  <c r="AK19" i="4" s="1"/>
  <c r="C12" i="4"/>
  <c r="AK12" i="4" s="1"/>
  <c r="C9" i="4"/>
  <c r="AK9" i="4" s="1"/>
  <c r="C3" i="4"/>
  <c r="AK3" i="4" s="1"/>
  <c r="S48" i="4"/>
  <c r="AA48" i="4"/>
  <c r="AD48" i="4"/>
  <c r="AI48" i="4"/>
  <c r="AJ48" i="4"/>
  <c r="E4" i="4"/>
  <c r="F4" i="4"/>
  <c r="H4" i="4"/>
  <c r="I4" i="4"/>
  <c r="J4" i="4"/>
  <c r="P4" i="4"/>
  <c r="Q4" i="4"/>
  <c r="Q48" i="4" s="1"/>
  <c r="R4" i="4"/>
  <c r="R48" i="4" s="1"/>
  <c r="S4" i="4"/>
  <c r="T4" i="4"/>
  <c r="U4" i="4"/>
  <c r="V4" i="4"/>
  <c r="W4" i="4"/>
  <c r="X4" i="4"/>
  <c r="Y4" i="4"/>
  <c r="Y48" i="4" s="1"/>
  <c r="Z4" i="4"/>
  <c r="AA4" i="4"/>
  <c r="AB4" i="4"/>
  <c r="AC4" i="4"/>
  <c r="AD4" i="4"/>
  <c r="AE4" i="4"/>
  <c r="AE48" i="4" s="1"/>
  <c r="AF4" i="4"/>
  <c r="AF48" i="4" s="1"/>
  <c r="AG4" i="4"/>
  <c r="AG48" i="4" s="1"/>
  <c r="AH4" i="4"/>
  <c r="AH48" i="4" s="1"/>
  <c r="AI4" i="4"/>
  <c r="AJ4" i="4"/>
  <c r="E6" i="4"/>
  <c r="F6" i="4"/>
  <c r="G6" i="4"/>
  <c r="H6" i="4"/>
  <c r="I6" i="4"/>
  <c r="J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L20" i="6"/>
  <c r="G67" i="10"/>
  <c r="E29" i="3"/>
  <c r="E47" i="2"/>
  <c r="AB44" i="4" s="1"/>
  <c r="E28" i="3"/>
  <c r="B20" i="26"/>
  <c r="M13" i="4" l="1"/>
  <c r="M4" i="4" s="1"/>
  <c r="M48" i="4" s="1"/>
  <c r="P22" i="4"/>
  <c r="K22" i="4" s="1"/>
  <c r="I48" i="4"/>
  <c r="F48" i="4"/>
  <c r="AK45" i="4"/>
  <c r="AK34" i="4"/>
  <c r="AK11" i="4"/>
  <c r="J48" i="4"/>
  <c r="T48" i="4"/>
  <c r="AK35" i="4"/>
  <c r="AK39" i="4"/>
  <c r="AB48" i="4"/>
  <c r="AK18" i="4"/>
  <c r="O48" i="4"/>
  <c r="AK27" i="4"/>
  <c r="AK40" i="4"/>
  <c r="AK15" i="4"/>
  <c r="AK38" i="4"/>
  <c r="AK30" i="4"/>
  <c r="AK37" i="4"/>
  <c r="AK10" i="4"/>
  <c r="AK16" i="4"/>
  <c r="AK14" i="4"/>
  <c r="AK23" i="4"/>
  <c r="G22" i="4"/>
  <c r="L13" i="4"/>
  <c r="C5" i="4"/>
  <c r="H48" i="4"/>
  <c r="E48" i="4"/>
  <c r="D35" i="3"/>
  <c r="C35" i="3" s="1"/>
  <c r="D34" i="3"/>
  <c r="C34" i="3" s="1"/>
  <c r="D33" i="3"/>
  <c r="D31" i="3"/>
  <c r="D30" i="3"/>
  <c r="C30" i="3" s="1"/>
  <c r="D29" i="3"/>
  <c r="C29" i="3" s="1"/>
  <c r="D25" i="3"/>
  <c r="D24" i="3"/>
  <c r="C24" i="3" s="1"/>
  <c r="D21" i="3"/>
  <c r="C21" i="3" s="1"/>
  <c r="D20" i="3"/>
  <c r="C20" i="3" s="1"/>
  <c r="D17" i="3"/>
  <c r="C17" i="3" s="1"/>
  <c r="D15" i="3"/>
  <c r="C15" i="3" s="1"/>
  <c r="D14" i="3"/>
  <c r="C14" i="3" s="1"/>
  <c r="D13" i="3"/>
  <c r="C13" i="3" s="1"/>
  <c r="D11" i="3"/>
  <c r="D10" i="3"/>
  <c r="C10" i="3" s="1"/>
  <c r="D9" i="3"/>
  <c r="C9" i="3" s="1"/>
  <c r="D6" i="3"/>
  <c r="C6" i="3" s="1"/>
  <c r="D5" i="3"/>
  <c r="C5" i="3" s="1"/>
  <c r="C11" i="3"/>
  <c r="C25" i="3"/>
  <c r="C31" i="3"/>
  <c r="C33" i="3"/>
  <c r="D36" i="3"/>
  <c r="C36" i="3" s="1"/>
  <c r="D32" i="3"/>
  <c r="C32" i="3" s="1"/>
  <c r="D8" i="3"/>
  <c r="C8" i="3" s="1"/>
  <c r="E4" i="3"/>
  <c r="G4" i="3"/>
  <c r="E12" i="3"/>
  <c r="G12" i="3"/>
  <c r="G18" i="3"/>
  <c r="E18" i="3"/>
  <c r="G22" i="3"/>
  <c r="G38" i="3" s="1"/>
  <c r="E27" i="3"/>
  <c r="G27" i="3"/>
  <c r="F28" i="3"/>
  <c r="D28" i="3" s="1"/>
  <c r="C28" i="3" s="1"/>
  <c r="F23" i="3"/>
  <c r="F22" i="3" s="1"/>
  <c r="F19" i="3"/>
  <c r="F18" i="3" s="1"/>
  <c r="F16" i="3"/>
  <c r="D16" i="3" s="1"/>
  <c r="C16" i="3" s="1"/>
  <c r="F7" i="3"/>
  <c r="F4" i="3" s="1"/>
  <c r="F37" i="3"/>
  <c r="D37" i="3" s="1"/>
  <c r="C37" i="3" s="1"/>
  <c r="F26" i="3"/>
  <c r="D26" i="3" s="1"/>
  <c r="C26" i="3" s="1"/>
  <c r="P48" i="4" l="1"/>
  <c r="AK22" i="4"/>
  <c r="D18" i="3"/>
  <c r="C18" i="3" s="1"/>
  <c r="D7" i="3"/>
  <c r="C7" i="3" s="1"/>
  <c r="F27" i="3"/>
  <c r="F12" i="3"/>
  <c r="D12" i="3" s="1"/>
  <c r="C12" i="3" s="1"/>
  <c r="D19" i="3"/>
  <c r="C19" i="3" s="1"/>
  <c r="AK5" i="4"/>
  <c r="G48" i="4"/>
  <c r="L4" i="4"/>
  <c r="D4" i="3"/>
  <c r="C4" i="3" s="1"/>
  <c r="F38" i="3" l="1"/>
  <c r="D27" i="3"/>
  <c r="C27" i="3" s="1"/>
  <c r="L48" i="4"/>
  <c r="J17" i="6"/>
  <c r="K17" i="6"/>
  <c r="L17" i="6"/>
  <c r="M17" i="6"/>
  <c r="I17" i="6"/>
  <c r="L17" i="3"/>
  <c r="L14" i="3"/>
  <c r="L16" i="3"/>
  <c r="L13" i="3"/>
  <c r="L10" i="3"/>
  <c r="L9" i="3"/>
  <c r="L8" i="3" s="1"/>
  <c r="H6" i="6"/>
  <c r="H7" i="6"/>
  <c r="H8" i="6"/>
  <c r="H9" i="6"/>
  <c r="H10" i="6"/>
  <c r="H11" i="6"/>
  <c r="H12" i="6"/>
  <c r="H13" i="6"/>
  <c r="H14" i="6"/>
  <c r="H15" i="6"/>
  <c r="H16" i="6"/>
  <c r="K8" i="2"/>
  <c r="K9" i="2"/>
  <c r="K15" i="2"/>
  <c r="K16" i="2"/>
  <c r="K17" i="2"/>
  <c r="K18" i="2"/>
  <c r="K24" i="2"/>
  <c r="H17" i="6" l="1"/>
  <c r="N17" i="6"/>
  <c r="I20" i="6"/>
  <c r="H6" i="1"/>
  <c r="H5" i="1" s="1"/>
  <c r="H4" i="1" s="1"/>
  <c r="D5" i="1"/>
  <c r="C7" i="1"/>
  <c r="T7" i="1" s="1"/>
  <c r="C6" i="1"/>
  <c r="C5" i="1" l="1"/>
  <c r="C4" i="1" s="1"/>
  <c r="D4" i="1"/>
  <c r="T6" i="1"/>
  <c r="D14" i="27" l="1"/>
  <c r="D13" i="27"/>
  <c r="D10" i="27"/>
  <c r="D9" i="27"/>
  <c r="D8" i="27"/>
  <c r="D6" i="27"/>
  <c r="D5" i="27"/>
  <c r="D4" i="27"/>
  <c r="D11" i="27"/>
  <c r="D12" i="27" l="1"/>
  <c r="D7" i="27"/>
  <c r="D3" i="27"/>
  <c r="D15" i="27" l="1"/>
  <c r="L12" i="10"/>
  <c r="G132" i="12"/>
  <c r="F6" i="2"/>
  <c r="B18" i="14"/>
  <c r="E24" i="2"/>
  <c r="E41" i="2"/>
  <c r="E11" i="2"/>
  <c r="B20" i="14"/>
  <c r="E39" i="2"/>
  <c r="E8" i="2"/>
  <c r="E33" i="2"/>
  <c r="E17" i="2"/>
  <c r="E31" i="2"/>
  <c r="E15" i="2"/>
  <c r="B21" i="14" l="1"/>
  <c r="D41" i="2"/>
  <c r="C41" i="2" s="1"/>
  <c r="G6" i="2"/>
  <c r="G5" i="2"/>
  <c r="G4" i="2" s="1"/>
  <c r="E48" i="2"/>
  <c r="F48" i="2"/>
  <c r="D47" i="2"/>
  <c r="C47" i="2" s="1"/>
  <c r="F46" i="2"/>
  <c r="F45" i="2" s="1"/>
  <c r="E46" i="2"/>
  <c r="G38" i="2"/>
  <c r="E43" i="2"/>
  <c r="D43" i="2" s="1"/>
  <c r="C43" i="2" s="1"/>
  <c r="F42" i="2"/>
  <c r="D42" i="2" s="1"/>
  <c r="C42" i="2" s="1"/>
  <c r="E40" i="2"/>
  <c r="F40" i="2"/>
  <c r="F39" i="2"/>
  <c r="F33" i="2"/>
  <c r="F32" i="2" s="1"/>
  <c r="F8" i="2"/>
  <c r="F7" i="2" s="1"/>
  <c r="D30" i="2"/>
  <c r="C30" i="2" s="1"/>
  <c r="D29" i="2"/>
  <c r="C29" i="2" s="1"/>
  <c r="F31" i="2"/>
  <c r="D31" i="2" s="1"/>
  <c r="C31" i="2" s="1"/>
  <c r="D25" i="2"/>
  <c r="D26" i="2"/>
  <c r="D27" i="2"/>
  <c r="C27" i="2" s="1"/>
  <c r="D24" i="2"/>
  <c r="C24" i="2" s="1"/>
  <c r="G13" i="2"/>
  <c r="C10" i="2"/>
  <c r="C12" i="2"/>
  <c r="C19" i="2"/>
  <c r="C20" i="2"/>
  <c r="C21" i="2"/>
  <c r="C22" i="2"/>
  <c r="C25" i="2"/>
  <c r="C26" i="2"/>
  <c r="C34" i="2"/>
  <c r="C35" i="2"/>
  <c r="C36" i="2"/>
  <c r="C37" i="2"/>
  <c r="C44" i="2"/>
  <c r="D11" i="2"/>
  <c r="C11" i="2" s="1"/>
  <c r="D15" i="2"/>
  <c r="C15" i="2" s="1"/>
  <c r="D16" i="2"/>
  <c r="C16" i="2" s="1"/>
  <c r="D17" i="2"/>
  <c r="C17" i="2" s="1"/>
  <c r="F18" i="2"/>
  <c r="F14" i="2" s="1"/>
  <c r="D40" i="2" l="1"/>
  <c r="C40" i="2" s="1"/>
  <c r="D48" i="2"/>
  <c r="C48" i="2" s="1"/>
  <c r="F38" i="2"/>
  <c r="D33" i="2"/>
  <c r="C33" i="2" s="1"/>
  <c r="F28" i="2"/>
  <c r="F13" i="2"/>
  <c r="D39" i="2"/>
  <c r="C39" i="2" s="1"/>
  <c r="D46" i="2"/>
  <c r="C46" i="2" s="1"/>
  <c r="F5" i="2"/>
  <c r="K10" i="3"/>
  <c r="F4" i="2" l="1"/>
  <c r="F49" i="2"/>
  <c r="D8" i="2"/>
  <c r="J5" i="6"/>
  <c r="K5" i="6"/>
  <c r="L5" i="6"/>
  <c r="M5" i="6"/>
  <c r="I5" i="6"/>
  <c r="K17" i="3"/>
  <c r="K9" i="3"/>
  <c r="K13" i="3"/>
  <c r="K5" i="3"/>
  <c r="K16" i="3"/>
  <c r="K14" i="3"/>
  <c r="K15" i="3"/>
  <c r="H4" i="6"/>
  <c r="H4" i="24"/>
  <c r="H7" i="24"/>
  <c r="H8" i="24"/>
  <c r="H9" i="24"/>
  <c r="H10" i="24"/>
  <c r="H11" i="24"/>
  <c r="H12" i="24"/>
  <c r="H13" i="24"/>
  <c r="H14" i="24"/>
  <c r="H15" i="24"/>
  <c r="H16" i="24"/>
  <c r="H6" i="24"/>
  <c r="H5" i="6" l="1"/>
  <c r="C8" i="2"/>
  <c r="L24" i="2"/>
  <c r="L9" i="2"/>
  <c r="M38" i="3"/>
  <c r="N38" i="3"/>
  <c r="O38" i="3"/>
  <c r="P38" i="3"/>
  <c r="Q38" i="3"/>
  <c r="R38" i="3"/>
  <c r="K23" i="2" l="1"/>
  <c r="G7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7" i="11" s="1"/>
  <c r="G68" i="10" s="1"/>
  <c r="G30" i="11"/>
  <c r="G31" i="11"/>
  <c r="G32" i="11"/>
  <c r="G33" i="11"/>
  <c r="G34" i="11"/>
  <c r="G35" i="11"/>
  <c r="G36" i="11"/>
  <c r="E23" i="3" s="1"/>
  <c r="G6" i="11"/>
  <c r="G5" i="11"/>
  <c r="L33" i="2"/>
  <c r="Q27" i="16"/>
  <c r="Q26" i="16"/>
  <c r="W36" i="4" l="1"/>
  <c r="L24" i="3"/>
  <c r="L23" i="3"/>
  <c r="L22" i="3" s="1"/>
  <c r="E22" i="3"/>
  <c r="D23" i="3"/>
  <c r="C23" i="3" s="1"/>
  <c r="L37" i="2"/>
  <c r="L32" i="2" s="1"/>
  <c r="K8" i="3"/>
  <c r="H6" i="11"/>
  <c r="I6" i="11" s="1"/>
  <c r="I4" i="10"/>
  <c r="I2" i="10"/>
  <c r="Q45" i="2"/>
  <c r="O48" i="2"/>
  <c r="E28" i="2"/>
  <c r="D28" i="2" s="1"/>
  <c r="C28" i="2" s="1"/>
  <c r="E18" i="2"/>
  <c r="D18" i="2" s="1"/>
  <c r="C18" i="2" s="1"/>
  <c r="E45" i="2"/>
  <c r="D45" i="2" s="1"/>
  <c r="E9" i="2"/>
  <c r="D9" i="15"/>
  <c r="D4" i="15"/>
  <c r="V32" i="4"/>
  <c r="D12" i="15"/>
  <c r="D7" i="15"/>
  <c r="D5" i="15"/>
  <c r="D8" i="15"/>
  <c r="D10" i="15"/>
  <c r="V31" i="4" l="1"/>
  <c r="U32" i="4"/>
  <c r="AK32" i="4" s="1"/>
  <c r="K4" i="10"/>
  <c r="I24" i="6"/>
  <c r="D22" i="3"/>
  <c r="E38" i="3"/>
  <c r="U36" i="4"/>
  <c r="AK36" i="4" s="1"/>
  <c r="W31" i="4"/>
  <c r="W48" i="4" s="1"/>
  <c r="E7" i="2"/>
  <c r="D9" i="2"/>
  <c r="C45" i="2"/>
  <c r="E38" i="2"/>
  <c r="D38" i="2" s="1"/>
  <c r="C38" i="2" s="1"/>
  <c r="E32" i="2"/>
  <c r="D32" i="2" s="1"/>
  <c r="C32" i="2" s="1"/>
  <c r="E23" i="2"/>
  <c r="D23" i="2" s="1"/>
  <c r="C23" i="2" s="1"/>
  <c r="E14" i="2"/>
  <c r="D14" i="2" s="1"/>
  <c r="C14" i="2" s="1"/>
  <c r="D13" i="2"/>
  <c r="C13" i="2" s="1"/>
  <c r="S16" i="1"/>
  <c r="Q16" i="1" s="1"/>
  <c r="E6" i="2"/>
  <c r="C22" i="3" l="1"/>
  <c r="C38" i="3" s="1"/>
  <c r="D38" i="3"/>
  <c r="V48" i="4"/>
  <c r="U31" i="4"/>
  <c r="D6" i="2"/>
  <c r="C6" i="2" s="1"/>
  <c r="C9" i="2"/>
  <c r="D7" i="2"/>
  <c r="C7" i="2" s="1"/>
  <c r="E5" i="2"/>
  <c r="E13" i="2"/>
  <c r="U48" i="4" l="1"/>
  <c r="AK31" i="4"/>
  <c r="E4" i="2"/>
  <c r="D5" i="2"/>
  <c r="E49" i="2"/>
  <c r="M49" i="2"/>
  <c r="N49" i="2"/>
  <c r="O49" i="2"/>
  <c r="P49" i="2"/>
  <c r="Q49" i="2"/>
  <c r="R49" i="2"/>
  <c r="L23" i="2"/>
  <c r="L17" i="2"/>
  <c r="L16" i="2"/>
  <c r="L15" i="2"/>
  <c r="L6" i="2"/>
  <c r="B24" i="9"/>
  <c r="B28" i="9"/>
  <c r="B18" i="9"/>
  <c r="D13" i="9"/>
  <c r="C13" i="9"/>
  <c r="B13" i="9"/>
  <c r="B29" i="9" s="1"/>
  <c r="D12" i="9"/>
  <c r="C12" i="9"/>
  <c r="B12" i="9"/>
  <c r="D11" i="9"/>
  <c r="C11" i="9"/>
  <c r="B11" i="9"/>
  <c r="B27" i="9" s="1"/>
  <c r="D10" i="9"/>
  <c r="C10" i="9"/>
  <c r="B10" i="9"/>
  <c r="B26" i="9" s="1"/>
  <c r="D9" i="9"/>
  <c r="C9" i="9"/>
  <c r="B9" i="9"/>
  <c r="B25" i="9" s="1"/>
  <c r="D8" i="9"/>
  <c r="C8" i="9"/>
  <c r="B8" i="9"/>
  <c r="D7" i="9"/>
  <c r="C7" i="9"/>
  <c r="B7" i="9"/>
  <c r="B23" i="9" s="1"/>
  <c r="D6" i="9"/>
  <c r="C6" i="9"/>
  <c r="B6" i="9"/>
  <c r="B22" i="9" s="1"/>
  <c r="D5" i="9"/>
  <c r="C5" i="9"/>
  <c r="B5" i="9"/>
  <c r="B21" i="9" s="1"/>
  <c r="N17" i="4" l="1"/>
  <c r="L15" i="3"/>
  <c r="L12" i="3" s="1"/>
  <c r="H18" i="6"/>
  <c r="L18" i="2"/>
  <c r="L14" i="2" s="1"/>
  <c r="L5" i="2" s="1"/>
  <c r="L4" i="2" s="1"/>
  <c r="L5" i="3"/>
  <c r="L4" i="3" s="1"/>
  <c r="L8" i="2"/>
  <c r="C5" i="2"/>
  <c r="D49" i="2"/>
  <c r="C49" i="2" s="1"/>
  <c r="D4" i="2"/>
  <c r="C4" i="2" s="1"/>
  <c r="S31" i="3"/>
  <c r="C20" i="1"/>
  <c r="D20" i="1"/>
  <c r="E20" i="1"/>
  <c r="F20" i="1"/>
  <c r="G20" i="1"/>
  <c r="H20" i="1"/>
  <c r="I20" i="1"/>
  <c r="J20" i="1"/>
  <c r="K20" i="1"/>
  <c r="L20" i="1"/>
  <c r="M20" i="1"/>
  <c r="N20" i="1"/>
  <c r="Q20" i="1"/>
  <c r="R20" i="1"/>
  <c r="S20" i="1"/>
  <c r="I27" i="3"/>
  <c r="J38" i="3"/>
  <c r="H16" i="3"/>
  <c r="S16" i="3" s="1"/>
  <c r="H17" i="3"/>
  <c r="S17" i="3" s="1"/>
  <c r="H18" i="3"/>
  <c r="S18" i="3" s="1"/>
  <c r="H19" i="3"/>
  <c r="S19" i="3" s="1"/>
  <c r="H20" i="3"/>
  <c r="S20" i="3" s="1"/>
  <c r="H21" i="3"/>
  <c r="S21" i="3" s="1"/>
  <c r="H22" i="3"/>
  <c r="S22" i="3" s="1"/>
  <c r="H23" i="3"/>
  <c r="S23" i="3" s="1"/>
  <c r="H24" i="3"/>
  <c r="S24" i="3" s="1"/>
  <c r="H25" i="3"/>
  <c r="S25" i="3" s="1"/>
  <c r="H26" i="3"/>
  <c r="S26" i="3" s="1"/>
  <c r="H28" i="3"/>
  <c r="S28" i="3" s="1"/>
  <c r="H29" i="3"/>
  <c r="S29" i="3" s="1"/>
  <c r="H31" i="3"/>
  <c r="H32" i="3"/>
  <c r="S32" i="3" s="1"/>
  <c r="H33" i="3"/>
  <c r="S33" i="3" s="1"/>
  <c r="H34" i="3"/>
  <c r="S34" i="3" s="1"/>
  <c r="H35" i="3"/>
  <c r="S35" i="3" s="1"/>
  <c r="H36" i="3"/>
  <c r="S36" i="3" s="1"/>
  <c r="H37" i="3"/>
  <c r="S37" i="3" s="1"/>
  <c r="H6" i="3"/>
  <c r="H7" i="3"/>
  <c r="S7" i="3" s="1"/>
  <c r="H8" i="3"/>
  <c r="S8" i="3" s="1"/>
  <c r="H9" i="3"/>
  <c r="S9" i="3" s="1"/>
  <c r="H10" i="3"/>
  <c r="S10" i="3" s="1"/>
  <c r="H11" i="3"/>
  <c r="S11" i="3" s="1"/>
  <c r="H5" i="3"/>
  <c r="S5" i="3" s="1"/>
  <c r="H15" i="3"/>
  <c r="S15" i="3" s="1"/>
  <c r="H14" i="3"/>
  <c r="S14" i="3" s="1"/>
  <c r="H13" i="3"/>
  <c r="S13" i="3" s="1"/>
  <c r="I12" i="3"/>
  <c r="T4" i="1"/>
  <c r="T5" i="1"/>
  <c r="T8" i="1"/>
  <c r="T11" i="1"/>
  <c r="T13" i="1"/>
  <c r="T14" i="1"/>
  <c r="T15" i="1"/>
  <c r="T16" i="1"/>
  <c r="T17" i="1"/>
  <c r="T18" i="1"/>
  <c r="T19" i="1"/>
  <c r="T12" i="1"/>
  <c r="T10" i="1"/>
  <c r="D7" i="4"/>
  <c r="C7" i="4" l="1"/>
  <c r="AK7" i="4" s="1"/>
  <c r="D4" i="4"/>
  <c r="D6" i="4"/>
  <c r="C6" i="4" s="1"/>
  <c r="AK6" i="4" s="1"/>
  <c r="L38" i="3"/>
  <c r="K17" i="4"/>
  <c r="AK17" i="4" s="1"/>
  <c r="N13" i="4"/>
  <c r="I38" i="3"/>
  <c r="O9" i="1"/>
  <c r="O20" i="1" s="1"/>
  <c r="L13" i="2"/>
  <c r="K12" i="3"/>
  <c r="H12" i="3" s="1"/>
  <c r="S12" i="3" s="1"/>
  <c r="P9" i="1"/>
  <c r="L49" i="2"/>
  <c r="K24" i="6" s="1"/>
  <c r="K4" i="3"/>
  <c r="N4" i="4" l="1"/>
  <c r="K13" i="4"/>
  <c r="AK13" i="4" s="1"/>
  <c r="AK4" i="4" s="1"/>
  <c r="D48" i="4"/>
  <c r="C4" i="4"/>
  <c r="C48" i="4" s="1"/>
  <c r="T9" i="1"/>
  <c r="P20" i="1"/>
  <c r="T20" i="1" s="1"/>
  <c r="M16" i="10" s="1"/>
  <c r="H4" i="3"/>
  <c r="N48" i="4" l="1"/>
  <c r="K4" i="4"/>
  <c r="K48" i="4" s="1"/>
  <c r="S4" i="3"/>
  <c r="H10" i="2"/>
  <c r="S10" i="2" s="1"/>
  <c r="H11" i="2"/>
  <c r="S11" i="2" s="1"/>
  <c r="H12" i="2"/>
  <c r="S12" i="2" s="1"/>
  <c r="H19" i="2"/>
  <c r="S19" i="2" s="1"/>
  <c r="H20" i="2"/>
  <c r="S20" i="2" s="1"/>
  <c r="H21" i="2"/>
  <c r="S21" i="2" s="1"/>
  <c r="H22" i="2"/>
  <c r="S22" i="2" s="1"/>
  <c r="H23" i="2"/>
  <c r="S23" i="2" s="1"/>
  <c r="H24" i="2"/>
  <c r="S24" i="2" s="1"/>
  <c r="H25" i="2"/>
  <c r="S25" i="2" s="1"/>
  <c r="H26" i="2"/>
  <c r="S26" i="2" s="1"/>
  <c r="H27" i="2"/>
  <c r="S27" i="2" s="1"/>
  <c r="H28" i="2"/>
  <c r="S28" i="2" s="1"/>
  <c r="H29" i="2"/>
  <c r="S29" i="2" s="1"/>
  <c r="H30" i="2"/>
  <c r="S30" i="2" s="1"/>
  <c r="H31" i="2"/>
  <c r="S31" i="2" s="1"/>
  <c r="H32" i="2"/>
  <c r="S32" i="2" s="1"/>
  <c r="H33" i="2"/>
  <c r="S33" i="2" s="1"/>
  <c r="H34" i="2"/>
  <c r="S34" i="2" s="1"/>
  <c r="H35" i="2"/>
  <c r="S35" i="2" s="1"/>
  <c r="H36" i="2"/>
  <c r="S36" i="2" s="1"/>
  <c r="H37" i="2"/>
  <c r="S37" i="2" s="1"/>
  <c r="H38" i="2"/>
  <c r="S38" i="2" s="1"/>
  <c r="H39" i="2"/>
  <c r="S39" i="2" s="1"/>
  <c r="H40" i="2"/>
  <c r="S40" i="2" s="1"/>
  <c r="H41" i="2"/>
  <c r="S41" i="2" s="1"/>
  <c r="H42" i="2"/>
  <c r="S42" i="2" s="1"/>
  <c r="H43" i="2"/>
  <c r="S43" i="2" s="1"/>
  <c r="H44" i="2"/>
  <c r="S44" i="2" s="1"/>
  <c r="H46" i="2"/>
  <c r="S46" i="2" s="1"/>
  <c r="H48" i="2"/>
  <c r="S48" i="2" s="1"/>
  <c r="J4" i="2"/>
  <c r="J49" i="2"/>
  <c r="K6" i="2"/>
  <c r="H6" i="2" s="1"/>
  <c r="S6" i="2" s="1"/>
  <c r="H18" i="2"/>
  <c r="S18" i="2" s="1"/>
  <c r="H16" i="2"/>
  <c r="S16" i="2" s="1"/>
  <c r="H15" i="2"/>
  <c r="S15" i="2" s="1"/>
  <c r="I5" i="2"/>
  <c r="I4" i="2" s="1"/>
  <c r="I45" i="2"/>
  <c r="R36" i="7"/>
  <c r="I14" i="2"/>
  <c r="I13" i="2" s="1"/>
  <c r="AC46" i="4" l="1"/>
  <c r="K30" i="3"/>
  <c r="K47" i="2"/>
  <c r="H9" i="2"/>
  <c r="S9" i="2" s="1"/>
  <c r="K7" i="2"/>
  <c r="H7" i="2" s="1"/>
  <c r="S7" i="2" s="1"/>
  <c r="H8" i="2"/>
  <c r="S8" i="2" s="1"/>
  <c r="K14" i="2"/>
  <c r="K13" i="2" s="1"/>
  <c r="H13" i="2" s="1"/>
  <c r="S13" i="2" s="1"/>
  <c r="H17" i="2"/>
  <c r="S17" i="2" s="1"/>
  <c r="I49" i="2"/>
  <c r="K45" i="2" l="1"/>
  <c r="H45" i="2" s="1"/>
  <c r="S45" i="2" s="1"/>
  <c r="H47" i="2"/>
  <c r="S47" i="2" s="1"/>
  <c r="K27" i="3"/>
  <c r="H30" i="3"/>
  <c r="S30" i="3" s="1"/>
  <c r="AC44" i="4"/>
  <c r="Z46" i="4"/>
  <c r="AK46" i="4" s="1"/>
  <c r="T5" i="2"/>
  <c r="K5" i="2"/>
  <c r="H5" i="2" s="1"/>
  <c r="S5" i="2" s="1"/>
  <c r="H14" i="2"/>
  <c r="S14" i="2" s="1"/>
  <c r="H27" i="3" l="1"/>
  <c r="K38" i="3"/>
  <c r="H44" i="3" s="1"/>
  <c r="AC48" i="4"/>
  <c r="Z44" i="4"/>
  <c r="K49" i="2"/>
  <c r="K4" i="2"/>
  <c r="H4" i="2" s="1"/>
  <c r="S4" i="2" s="1"/>
  <c r="Z48" i="4" l="1"/>
  <c r="AK44" i="4"/>
  <c r="AK48" i="4" s="1"/>
  <c r="S27" i="3"/>
  <c r="H38" i="3"/>
  <c r="S38" i="3" s="1"/>
  <c r="H49" i="2"/>
  <c r="S49" i="2" l="1"/>
  <c r="H54" i="2"/>
  <c r="H55" i="2" s="1"/>
</calcChain>
</file>

<file path=xl/sharedStrings.xml><?xml version="1.0" encoding="utf-8"?>
<sst xmlns="http://schemas.openxmlformats.org/spreadsheetml/2006/main" count="2433" uniqueCount="934">
  <si>
    <t>Государственные средства</t>
  </si>
  <si>
    <t>Частные средства</t>
  </si>
  <si>
    <t xml:space="preserve"> Прямые зарубежные содействия</t>
  </si>
  <si>
    <t>Всего</t>
  </si>
  <si>
    <t>FS.1</t>
  </si>
  <si>
    <t>FS.1.1</t>
  </si>
  <si>
    <t>FS.1.2</t>
  </si>
  <si>
    <t>FS.1.3</t>
  </si>
  <si>
    <t>FS.1.4</t>
  </si>
  <si>
    <t>FS.2</t>
  </si>
  <si>
    <t>FS.3</t>
  </si>
  <si>
    <t>FS.3.1</t>
  </si>
  <si>
    <t>FS.3.2</t>
  </si>
  <si>
    <t>FS.3.3</t>
  </si>
  <si>
    <t>FS.3.4</t>
  </si>
  <si>
    <t>FS.4</t>
  </si>
  <si>
    <t>FS.5</t>
  </si>
  <si>
    <t>FS.6.</t>
  </si>
  <si>
    <t>FS.7</t>
  </si>
  <si>
    <t>FS.7.1</t>
  </si>
  <si>
    <t>FS.7.2</t>
  </si>
  <si>
    <t>Трансферты из государственных доходов</t>
  </si>
  <si>
    <t xml:space="preserve">Средства из государственого бюджета </t>
  </si>
  <si>
    <t>Государственные трансферты за определённые группы населения</t>
  </si>
  <si>
    <t>Субсидии</t>
  </si>
  <si>
    <t>Прочие трансферты из государственных внутренних доходов</t>
  </si>
  <si>
    <t>Трансферты, выделенные государством из доходов иностранного происхождения</t>
  </si>
  <si>
    <t>Взносы на социальное страхование</t>
  </si>
  <si>
    <t>Взносы работников на социальное страхование</t>
  </si>
  <si>
    <t>Взносы работодателей на социальное страхование</t>
  </si>
  <si>
    <t>Взносы самозанятых на социальное страхование</t>
  </si>
  <si>
    <t>Прочие взносы на на социальное страхование</t>
  </si>
  <si>
    <t>Обязательная предоплата (кроме FS.3)</t>
  </si>
  <si>
    <t>Добровольное страхование</t>
  </si>
  <si>
    <t>Прочие национальные доходы</t>
  </si>
  <si>
    <t>Прямые зарубежные трансферты</t>
  </si>
  <si>
    <t>Прямые зарубежные финансовые трансферты</t>
  </si>
  <si>
    <t>Прямая иностранная помощь в натуральной форме</t>
  </si>
  <si>
    <t xml:space="preserve">HF.1 </t>
  </si>
  <si>
    <t>Схемы государственного финансирования и финансирования на основе обязательных отчисленией</t>
  </si>
  <si>
    <t xml:space="preserve">HF.1.1 </t>
  </si>
  <si>
    <t>Государственные схемы</t>
  </si>
  <si>
    <t>HF.1.2/HF.1.3</t>
  </si>
  <si>
    <t>Схемы обязательного медицинского страхования на основе взносов/ОМСС</t>
  </si>
  <si>
    <t xml:space="preserve">HF.2 </t>
  </si>
  <si>
    <t xml:space="preserve">Схемы добровольных медицинских взносов  </t>
  </si>
  <si>
    <t xml:space="preserve">HF.2.1 </t>
  </si>
  <si>
    <t>Схемы добровольного медицинского страхования</t>
  </si>
  <si>
    <t>HF.2.2</t>
  </si>
  <si>
    <t>Схемы финансирования некоммерческих организаций</t>
  </si>
  <si>
    <t xml:space="preserve">HF.2.3 </t>
  </si>
  <si>
    <t>Схемы финансирования предприятий</t>
  </si>
  <si>
    <t xml:space="preserve">HF.3 </t>
  </si>
  <si>
    <t>Частные расходы домохозяйств</t>
  </si>
  <si>
    <t>HF.3.1</t>
  </si>
  <si>
    <t>Выплаты из кармана, за исключением разделения затрат</t>
  </si>
  <si>
    <t>HF.3.2</t>
  </si>
  <si>
    <t>Разделение затрат с плательщиками, являющимися третьей стороной</t>
  </si>
  <si>
    <t xml:space="preserve">HF.4 </t>
  </si>
  <si>
    <t xml:space="preserve">Международные схемы финансирования </t>
  </si>
  <si>
    <t>HF.4.1</t>
  </si>
  <si>
    <t>Обязательные схемы (нерезидентские)</t>
  </si>
  <si>
    <t xml:space="preserve">HF.4.2 </t>
  </si>
  <si>
    <t>Добровольные схемы (нерезидентские)</t>
  </si>
  <si>
    <t>HF.0</t>
  </si>
  <si>
    <t>Неустановленные схемы финансирования</t>
  </si>
  <si>
    <t>ВСЕГО</t>
  </si>
  <si>
    <t>Государственный сектор</t>
  </si>
  <si>
    <t>Негосударственный сектор</t>
  </si>
  <si>
    <t>Внешние источники финансирования</t>
  </si>
  <si>
    <t>Добровольные Схемы(нерезидентские)</t>
  </si>
  <si>
    <t>HC.1+HC.2</t>
  </si>
  <si>
    <t>Лечение и реабилитационные услуги</t>
  </si>
  <si>
    <t xml:space="preserve">HC.1 </t>
  </si>
  <si>
    <t>Услуги лечения</t>
  </si>
  <si>
    <t>HC.2</t>
  </si>
  <si>
    <t>Реабилитационное лечение</t>
  </si>
  <si>
    <t>HC.1.1+HC.2.1</t>
  </si>
  <si>
    <t>Медицинские услуги и реабилитационное лечение на стационарном уровне</t>
  </si>
  <si>
    <t>HC.1.1</t>
  </si>
  <si>
    <t>Медицинские услуги на стационарном уровне</t>
  </si>
  <si>
    <t xml:space="preserve">HC.2.1 </t>
  </si>
  <si>
    <t>Реабилитационное лечение в стационаре</t>
  </si>
  <si>
    <t>HC.1.2+HC.2.2</t>
  </si>
  <si>
    <t>Лечение и реабилитационные услуги в дневном стационаре</t>
  </si>
  <si>
    <t>HC.1.2</t>
  </si>
  <si>
    <t>Лечение в дневном стационаре</t>
  </si>
  <si>
    <t>HC.2.2</t>
  </si>
  <si>
    <t>Дневная реабилитационная помощь</t>
  </si>
  <si>
    <t>HC.1.3+HC.2.3</t>
  </si>
  <si>
    <t>Амбулаторная лечебная и реабилитационная помощь</t>
  </si>
  <si>
    <t xml:space="preserve">HC.1.3 </t>
  </si>
  <si>
    <t>Амбулаторное лечение</t>
  </si>
  <si>
    <t>HC.1.3.1</t>
  </si>
  <si>
    <t>Основные медицинские услуги на амбулаторном уровне</t>
  </si>
  <si>
    <t>HC.1.3.2</t>
  </si>
  <si>
    <t>Амбулаторное стоматологическое лечение</t>
  </si>
  <si>
    <t>HC.1.3.3</t>
  </si>
  <si>
    <t>Специализированное амбулаторное лечение</t>
  </si>
  <si>
    <t>HC.1.3.9</t>
  </si>
  <si>
    <t>Прочие иные виды амбулаторных лечебных услуг, не поименованные отдельно</t>
  </si>
  <si>
    <t>HC.2.3</t>
  </si>
  <si>
    <t>Амбулаторная реабилитационная помощь</t>
  </si>
  <si>
    <t>HC.1.4+HC.2.4</t>
  </si>
  <si>
    <t>Домашний лечебный и реабилитационный уход</t>
  </si>
  <si>
    <t>HC.1.4</t>
  </si>
  <si>
    <t>Домашний лечебный уход</t>
  </si>
  <si>
    <t>HC.2.4</t>
  </si>
  <si>
    <t>Реабилитационная помощь на дому</t>
  </si>
  <si>
    <t xml:space="preserve">HC.3 </t>
  </si>
  <si>
    <t>Долгосрочный медицинский уход</t>
  </si>
  <si>
    <t>HC.3.1</t>
  </si>
  <si>
    <t>Стационарная долгосрочная помощь (медицинская)</t>
  </si>
  <si>
    <t>HC.3.2</t>
  </si>
  <si>
    <t>Дневные случаи долгосрочной помощи (медицинские)</t>
  </si>
  <si>
    <t>HC.3.3</t>
  </si>
  <si>
    <t>Амбулаторная долгосрочная помощь (медицинская)</t>
  </si>
  <si>
    <t>HC.3.4</t>
  </si>
  <si>
    <t>Долгосрочная помощь (медицинская) на дому</t>
  </si>
  <si>
    <t xml:space="preserve">HC.4 </t>
  </si>
  <si>
    <t>Вспомогательные услуги</t>
  </si>
  <si>
    <t>HC.4.1</t>
  </si>
  <si>
    <t>Лабораторные услуги</t>
  </si>
  <si>
    <t>HC.4.2</t>
  </si>
  <si>
    <t>Диагностические услуги</t>
  </si>
  <si>
    <t>HC.4.3</t>
  </si>
  <si>
    <t>Транспортировка пациентов</t>
  </si>
  <si>
    <t xml:space="preserve">HC.5 </t>
  </si>
  <si>
    <t>Предоставление медицинских товаров</t>
  </si>
  <si>
    <t xml:space="preserve">HC.5.1 </t>
  </si>
  <si>
    <t>Фармацевтические и прочие медицинские товары недлительного пользования</t>
  </si>
  <si>
    <t>HC.5.1.1</t>
  </si>
  <si>
    <t>Лекарства, отпускаемые по рецепту</t>
  </si>
  <si>
    <t>HC.5.1.2</t>
  </si>
  <si>
    <t>Лекарства, отпускаемые без рецепта</t>
  </si>
  <si>
    <t>HC.5.1.3</t>
  </si>
  <si>
    <t>Прочие медицинские товары недлительного пользования</t>
  </si>
  <si>
    <t xml:space="preserve">HC.5.2 </t>
  </si>
  <si>
    <t>Терапевтические приборы и прочие медицинские товары длительного пользования</t>
  </si>
  <si>
    <t xml:space="preserve">HC.6 </t>
  </si>
  <si>
    <t>Профилактические услуги</t>
  </si>
  <si>
    <t>HC.6.1</t>
  </si>
  <si>
    <t>Информационная, образовательная и консультационная программы</t>
  </si>
  <si>
    <t>HC.6.2</t>
  </si>
  <si>
    <t>Программы иммунизации</t>
  </si>
  <si>
    <t>HC.6.3</t>
  </si>
  <si>
    <t>Программы по обнаружению заболеваний на ранних стадиях/скрининг</t>
  </si>
  <si>
    <t>HC.6.4</t>
  </si>
  <si>
    <t>Программа мониторинга состояния здоровья</t>
  </si>
  <si>
    <t>HC.6.5</t>
  </si>
  <si>
    <t xml:space="preserve">Программы надзора над инфекционными и не инфекционными заболеваниями, травмами и воздействием на среду здоровья </t>
  </si>
  <si>
    <t>HC.6.6</t>
  </si>
  <si>
    <t>Программы подготовки к стихийным бедствиям и реагированию на чрезвычайные ситуации</t>
  </si>
  <si>
    <t xml:space="preserve">HC.7 </t>
  </si>
  <si>
    <t xml:space="preserve">Администрирование, система здравоохранения и финансовое администрирование </t>
  </si>
  <si>
    <t xml:space="preserve">HC.7.1 </t>
  </si>
  <si>
    <t>HC.7.2</t>
  </si>
  <si>
    <t>Администрирование финансирования здравоохранения</t>
  </si>
  <si>
    <t xml:space="preserve">HC.0 </t>
  </si>
  <si>
    <t>Прочие медицинские услуги</t>
  </si>
  <si>
    <t xml:space="preserve">Внешние источники финансирования </t>
  </si>
  <si>
    <t xml:space="preserve">HP.1 </t>
  </si>
  <si>
    <t>Больницы общего профиля</t>
  </si>
  <si>
    <t xml:space="preserve">HP.1.1 </t>
  </si>
  <si>
    <t xml:space="preserve">HP.1.2 </t>
  </si>
  <si>
    <t>Психиатрические больницы и больницы для лечения алкогольной или наркотической зависимости</t>
  </si>
  <si>
    <t xml:space="preserve">HP.1.3 </t>
  </si>
  <si>
    <t>Специализированные больницы (кроме психиатрических больниц для лечения алкогольной или наркотической зависимости)</t>
  </si>
  <si>
    <t xml:space="preserve">HP.2 </t>
  </si>
  <si>
    <t>Учреждения длительного ухода</t>
  </si>
  <si>
    <t xml:space="preserve">HP.2.1 </t>
  </si>
  <si>
    <t>Учреждения длительного сестринского ухода</t>
  </si>
  <si>
    <t>HP.2.2</t>
  </si>
  <si>
    <t>Учреждения для душевнобольных и наркозависимых</t>
  </si>
  <si>
    <t xml:space="preserve">HP.2.9 </t>
  </si>
  <si>
    <t>Другие учреждения длительного ухода</t>
  </si>
  <si>
    <t>HP.3</t>
  </si>
  <si>
    <t>Поставщики амбулаторных медицинских услуг</t>
  </si>
  <si>
    <t xml:space="preserve">HP.3.1 </t>
  </si>
  <si>
    <t>Лечебная практика</t>
  </si>
  <si>
    <t xml:space="preserve">HP.3.2 </t>
  </si>
  <si>
    <t>Стоматологические поликлиники/кабинеты</t>
  </si>
  <si>
    <t xml:space="preserve">HP.3.3 </t>
  </si>
  <si>
    <t>Кабинеты других специалистов</t>
  </si>
  <si>
    <t xml:space="preserve">HP.3.4 </t>
  </si>
  <si>
    <t>Центры амбулаторного лечения</t>
  </si>
  <si>
    <t>HP.3.5</t>
  </si>
  <si>
    <t>Поставщики медицинских услуг на дому</t>
  </si>
  <si>
    <t xml:space="preserve">HP.4 </t>
  </si>
  <si>
    <t>Организации, предоставляющие дополнительные услуги</t>
  </si>
  <si>
    <t xml:space="preserve">HP.4.1 </t>
  </si>
  <si>
    <t>Организации, предоставляющие услуги по транспортации пациентов и спасению жизни пациента в чрезвычайных ситуациях</t>
  </si>
  <si>
    <t>HP.4.2</t>
  </si>
  <si>
    <t>Медицинские и диагностические лаборатории</t>
  </si>
  <si>
    <t>HP.4.9</t>
  </si>
  <si>
    <t>Прочие поставщики вспомогательных услуг</t>
  </si>
  <si>
    <t xml:space="preserve">HP.5 </t>
  </si>
  <si>
    <t>Поставщики и розничные продавцы медицинских товаров</t>
  </si>
  <si>
    <t xml:space="preserve">HP.5.1 </t>
  </si>
  <si>
    <t>Аптеки</t>
  </si>
  <si>
    <t xml:space="preserve">HP.5.2 </t>
  </si>
  <si>
    <t>Организации розничных продаж и прочие поставщики медицинских товаров длительного пользования и медицинских приборов</t>
  </si>
  <si>
    <t>HP.5.9</t>
  </si>
  <si>
    <t>Все прочие незначительные продавцы и иные поставщики лекарственных средств и товаров медицинского назначения</t>
  </si>
  <si>
    <t xml:space="preserve">HP.6 </t>
  </si>
  <si>
    <t>Организации, оказывающие профилактические услуги</t>
  </si>
  <si>
    <t xml:space="preserve">HP.7 </t>
  </si>
  <si>
    <t xml:space="preserve">Организации управления здравоохранением </t>
  </si>
  <si>
    <t xml:space="preserve">HP.7.1 </t>
  </si>
  <si>
    <t>Государственные учреждения управления здравоохранением</t>
  </si>
  <si>
    <t>HP.7.2</t>
  </si>
  <si>
    <t>Агенства социального медицинского страхования</t>
  </si>
  <si>
    <t>HP.7.3</t>
  </si>
  <si>
    <t xml:space="preserve">Управление частного страхования здравоохранения </t>
  </si>
  <si>
    <t>HP.7.9</t>
  </si>
  <si>
    <t>Прочие административные органы здравоохранения</t>
  </si>
  <si>
    <t xml:space="preserve">HP.8 </t>
  </si>
  <si>
    <t>Прочие сектора экономики</t>
  </si>
  <si>
    <t>HP.8.1</t>
  </si>
  <si>
    <t>Домохозяйства как поставщики медицинских услуг на дому</t>
  </si>
  <si>
    <t xml:space="preserve">HP.8.2 </t>
  </si>
  <si>
    <t>Все прочие предприятия как организации, предоставляющие вторичную медицинскую помощь</t>
  </si>
  <si>
    <t xml:space="preserve">HP.8.9 </t>
  </si>
  <si>
    <t>Прочие предприятия</t>
  </si>
  <si>
    <t xml:space="preserve">HP.9 </t>
  </si>
  <si>
    <t>Остальной мир</t>
  </si>
  <si>
    <t>HP.0</t>
  </si>
  <si>
    <t>Неустановленные провайдеры медицинских услуг</t>
  </si>
  <si>
    <t>HP.2.1</t>
  </si>
  <si>
    <t xml:space="preserve">HP.3 </t>
  </si>
  <si>
    <t xml:space="preserve">HP.4.9 </t>
  </si>
  <si>
    <t>Больничные организации</t>
  </si>
  <si>
    <t>Прочие организации, предоставляющие дополнительные услуги</t>
  </si>
  <si>
    <t>Прочие административные органы здравоохрнения</t>
  </si>
  <si>
    <t>Программы обнаружение заболеваний на ранних стадиях/скрининг</t>
  </si>
  <si>
    <t xml:space="preserve">Программы надзора над инфекционными и не инфекционными заболеваниями, травмами и воздействие на среду здоровья </t>
  </si>
  <si>
    <t>Объем оказанных услуг по основному виду деятельности, всего</t>
  </si>
  <si>
    <t>Оказано услуг в области здравоохранения, всего</t>
  </si>
  <si>
    <t>в том числе:</t>
  </si>
  <si>
    <t>Услуги больниц</t>
  </si>
  <si>
    <t>услуги хирургических отделений больниц</t>
  </si>
  <si>
    <t>услуги гинекологических отделений больниц и родильных домов</t>
  </si>
  <si>
    <t>услуги центров реабилитации</t>
  </si>
  <si>
    <t>услуги психиатрических больниц</t>
  </si>
  <si>
    <t>услуги больниц, предоставляемые под контролем врачей прочие</t>
  </si>
  <si>
    <t>услуги прочих больниц</t>
  </si>
  <si>
    <t>Услуги в области врачебной практики общей</t>
  </si>
  <si>
    <t>Услуги в области стоматологии</t>
  </si>
  <si>
    <t>Услуги по охране здоровья человека прочие</t>
  </si>
  <si>
    <t>Оказано услуг в области предоставления социальных услуг с обеспечением проживания, всего</t>
  </si>
  <si>
    <t>Услуги по уходу за больными с обеспечением проживания</t>
  </si>
  <si>
    <t>Услуги, связанные с проживанием лиц с умственными или физическими недостатками, психическими заболеваниями и наркологическими расстройствами</t>
  </si>
  <si>
    <t>Услуги, связанные с проживанием, для престарелых и инвалидов</t>
  </si>
  <si>
    <t>Услуги, связанные с проживанием, прочие</t>
  </si>
  <si>
    <t>Оказано услуг в области предоставления социальных услуг без обеспечения проживания, всего</t>
  </si>
  <si>
    <t>в том числе</t>
  </si>
  <si>
    <t>Услуги, социальные без обеспечения проживания для престарелых и инвалидов</t>
  </si>
  <si>
    <t>Услуги по дневному уходу за детьми</t>
  </si>
  <si>
    <t>Услуги социальные без обеспечения проживания прочие, не включенные в другие группировки</t>
  </si>
  <si>
    <t>Всего 2018</t>
  </si>
  <si>
    <t>бюджет</t>
  </si>
  <si>
    <t>население</t>
  </si>
  <si>
    <t>предприятия</t>
  </si>
  <si>
    <t>Сводный отчет о страховых выплатах</t>
  </si>
  <si>
    <t>по страховым (перестраховочным) организациям Республики Казахстан</t>
  </si>
  <si>
    <t>по состоянию на 01.01.2019 года</t>
  </si>
  <si>
    <t>(в тысячах тенге)</t>
  </si>
  <si>
    <t xml:space="preserve">№ </t>
  </si>
  <si>
    <t>Наименование классов страхования</t>
  </si>
  <si>
    <t xml:space="preserve">Расходы по осуществлению страховых выплат </t>
  </si>
  <si>
    <t>Расходы по осуществлению страховых выплат по договорам, принятым на  перестрахование</t>
  </si>
  <si>
    <t>Количество заявленных претензий</t>
  </si>
  <si>
    <t>Количество страховых выплат</t>
  </si>
  <si>
    <t>Возмещение по регрессному требованию</t>
  </si>
  <si>
    <t>Возмещение расходов по рискам, переданным на перестрахование</t>
  </si>
  <si>
    <t>Чистые расходы по осуществлению страховых выплат</t>
  </si>
  <si>
    <t>Расходы по урегулированию страховых  убытков</t>
  </si>
  <si>
    <t>всего</t>
  </si>
  <si>
    <t>в том числе возмещение, переданное перестраховщику по регрессу</t>
  </si>
  <si>
    <t xml:space="preserve">в том числе </t>
  </si>
  <si>
    <t>от резидентов</t>
  </si>
  <si>
    <t>от нерезидентов</t>
  </si>
  <si>
    <t>1</t>
  </si>
  <si>
    <t>Обязательное страхование</t>
  </si>
  <si>
    <t>гражданско-правовая ответственность владельцев транспортных средств</t>
  </si>
  <si>
    <t>гражданско-правовая ответственность перевозчика перед пассажирами</t>
  </si>
  <si>
    <t>страхование в растениеводстве</t>
  </si>
  <si>
    <t>страхование гражданско-правовой ответственности частных нотариусов</t>
  </si>
  <si>
    <t>экологическое страхование</t>
  </si>
  <si>
    <t>гражданско-правовая ответственность аудиторских организаций</t>
  </si>
  <si>
    <t>гражданско-правовая ответственность туроператора и турагента</t>
  </si>
  <si>
    <t>гражданско-правовая ответственность владельцев объектов, деятельность которых связана с опасностью причинения вреда третьим лицам</t>
  </si>
  <si>
    <t>страхование работника от несчастных случаев при исполнении им трудовых (служебных) обязанностей</t>
  </si>
  <si>
    <t>иные виды (классы) страхования</t>
  </si>
  <si>
    <t>Добровольное личное страхование</t>
  </si>
  <si>
    <t>страхование жизни</t>
  </si>
  <si>
    <t>аннуитетное страхование, в том числе</t>
  </si>
  <si>
    <t>2.2.1</t>
  </si>
  <si>
    <t>договоры пенсионного аннуитета</t>
  </si>
  <si>
    <t>2.2.2</t>
  </si>
  <si>
    <t>договоры аннуитета</t>
  </si>
  <si>
    <t>2.2.3</t>
  </si>
  <si>
    <t>иные виды аннуитетного страхования</t>
  </si>
  <si>
    <t>страхование от несчастных случаев</t>
  </si>
  <si>
    <t>страхование на случай болезни, в том числе</t>
  </si>
  <si>
    <t>2.4.1</t>
  </si>
  <si>
    <t>выезжающие за рубеж</t>
  </si>
  <si>
    <t>Добровольное имущественное страхование</t>
  </si>
  <si>
    <t>страхование автомобильного транспорта</t>
  </si>
  <si>
    <t>страхование железнодорожного транспорта</t>
  </si>
  <si>
    <t>страхование воздушного транспорта</t>
  </si>
  <si>
    <t>страхование водного транспорта</t>
  </si>
  <si>
    <t>страхование грузов</t>
  </si>
  <si>
    <t>страхование имущества от ущерба, за исключением классов, указанных в строках 3.1-3.5 настоящей Формы</t>
  </si>
  <si>
    <t>страхование гражданско-правовой ответственности владельцев автомобильного транспорта</t>
  </si>
  <si>
    <t>страхование гражданско-правовой ответственности владельцев воздушного транспорта</t>
  </si>
  <si>
    <t>страхование гражданско-правовой ответственности владельцев водного транспорта</t>
  </si>
  <si>
    <t>страхование гражданско-правовой ответственности, за исключением классов, указанных в строках 3.7-3.9 настоящей Формы</t>
  </si>
  <si>
    <t>страхование займов</t>
  </si>
  <si>
    <t>ипотечное страхование</t>
  </si>
  <si>
    <t>страхование гарантий и поручительств</t>
  </si>
  <si>
    <t>страхование от прочих финансовых убытков</t>
  </si>
  <si>
    <t>страхование убытков финансовых организаций, за исключением классов, указанных в строках 3.11-3.14 настоящей Формы</t>
  </si>
  <si>
    <t>титульное страхование</t>
  </si>
  <si>
    <t>страхование судебных расходов</t>
  </si>
  <si>
    <t xml:space="preserve"> </t>
  </si>
  <si>
    <t>Сводный отчет о страховых премиях</t>
  </si>
  <si>
    <t>№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</si>
  <si>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</si>
  <si>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</si>
  <si>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</si>
  <si>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Изменение активов перестрахования в резерве незаработанной премии</t>
  </si>
  <si>
    <t>резиденту</t>
  </si>
  <si>
    <t>нерезиденту</t>
  </si>
  <si>
    <r>
      <t>Чистая сумма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страховых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премий</t>
    </r>
  </si>
  <si>
    <r>
      <t>Изменение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резерва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незаработанной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премии</t>
    </r>
  </si>
  <si>
    <r>
      <t>Чистая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сумма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заработанных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страховых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премий</t>
    </r>
  </si>
  <si>
    <r>
      <t>от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резидента</t>
    </r>
  </si>
  <si>
    <r>
      <t>от</t>
    </r>
    <r>
      <rPr>
        <b/>
        <sz val="9"/>
        <rFont val="Cambria"/>
        <family val="1"/>
        <charset val="204"/>
      </rPr>
      <t xml:space="preserve"> </t>
    </r>
    <r>
      <rPr>
        <b/>
        <sz val="9"/>
        <color indexed="8"/>
        <rFont val="Cambria"/>
        <family val="1"/>
        <charset val="204"/>
      </rPr>
      <t>нерезидента</t>
    </r>
  </si>
  <si>
    <t>HP 1.1</t>
  </si>
  <si>
    <t>HC 1.1</t>
  </si>
  <si>
    <t>HC 2.1</t>
  </si>
  <si>
    <t>HC 1.3.1</t>
  </si>
  <si>
    <t>HP 3.1</t>
  </si>
  <si>
    <t>HC 1.3.3</t>
  </si>
  <si>
    <t>HP 3.3</t>
  </si>
  <si>
    <t>HC 1.3.2</t>
  </si>
  <si>
    <t>HP 3.2</t>
  </si>
  <si>
    <t>HC 1.3.9</t>
  </si>
  <si>
    <t>1 квартал</t>
  </si>
  <si>
    <t>2 квартал</t>
  </si>
  <si>
    <t>3 квартал</t>
  </si>
  <si>
    <t>4 квартал</t>
  </si>
  <si>
    <t xml:space="preserve">Республика бойынша - 
барлығы
По республике -
всего </t>
  </si>
  <si>
    <t>Оның ішінде
В том числе</t>
  </si>
  <si>
    <t>қалалық жер
городская местность</t>
  </si>
  <si>
    <t>ауылдық жер
сельская местность</t>
  </si>
  <si>
    <t>Расходы на здравоохранение - всего</t>
  </si>
  <si>
    <t>Фармацевтическая продукция</t>
  </si>
  <si>
    <t>Прочая продукция медицинского назначения</t>
  </si>
  <si>
    <t>Лечебное оборудование и аппараты</t>
  </si>
  <si>
    <t xml:space="preserve">Медицинские услуги </t>
  </si>
  <si>
    <t>Стоматологические услуги</t>
  </si>
  <si>
    <t>Парамедицинские услуги</t>
  </si>
  <si>
    <t xml:space="preserve">Услуги больниц </t>
  </si>
  <si>
    <t>Неформальные расходы на здравоохранение</t>
  </si>
  <si>
    <t xml:space="preserve">средний размер домохозяйства </t>
  </si>
  <si>
    <t>количество домохозяств (тыс.)</t>
  </si>
  <si>
    <t>население в 2018г. (тыс. чел)</t>
  </si>
  <si>
    <t>HC 3.1</t>
  </si>
  <si>
    <t>HP 3.5</t>
  </si>
  <si>
    <t>HP 2.1</t>
  </si>
  <si>
    <t>Отчет об исполнении республиканского бюджета</t>
  </si>
  <si>
    <t xml:space="preserve">на 1 января 2019 годa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</si>
  <si>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</si>
  <si>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</si>
  <si>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</si>
  <si>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</si>
  <si>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</si>
  <si>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</si>
  <si>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Исполнение оплаченных обязательств по бюджетным программам (подпрограммам) </t>
  </si>
  <si>
    <t xml:space="preserve">1 </t>
  </si>
  <si>
    <t>Итого</t>
  </si>
  <si>
    <t>05</t>
  </si>
  <si>
    <t>Здравоохранение</t>
  </si>
  <si>
    <t>Больницы широкого профиля</t>
  </si>
  <si>
    <t>208</t>
  </si>
  <si>
    <t>Министерство обороны Республики Казахстан</t>
  </si>
  <si>
    <t>008</t>
  </si>
  <si>
    <t>Медицинское обеспечение Вооруженных Сил</t>
  </si>
  <si>
    <t>2</t>
  </si>
  <si>
    <t>Охрана здоровья населения</t>
  </si>
  <si>
    <t>225</t>
  </si>
  <si>
    <t>Министерство образования и науки Республики Казахстан</t>
  </si>
  <si>
    <t>019</t>
  </si>
  <si>
    <t>Оздоровление, реабилитация и организация отдыха детей</t>
  </si>
  <si>
    <t>226</t>
  </si>
  <si>
    <t>Министерство здравоохранения Республики Казахстан</t>
  </si>
  <si>
    <t>053</t>
  </si>
  <si>
    <t>Обеспечение хранения специального медицинского резерва и развитие инфраструктуры здравоохранения</t>
  </si>
  <si>
    <t>108</t>
  </si>
  <si>
    <t>Хранение специального медицинского резерва</t>
  </si>
  <si>
    <t>111</t>
  </si>
  <si>
    <t>Капитальные расходы государственных организаций здравоохранения на республиканском уровне</t>
  </si>
  <si>
    <t>113</t>
  </si>
  <si>
    <t>Целевые трансферты на развитие областным бюджетам, бюджетам городов  республиканского значения, столицы на строительство, реконструкцию объектов здравоохранения и областному бюджету Алматинской области, бюджету города Алматы для сейсмоусиления объектов здравоохранения</t>
  </si>
  <si>
    <t>114</t>
  </si>
  <si>
    <t>Строительство и реконструкция объектов здравоохранения на республиканском уровне</t>
  </si>
  <si>
    <t>115</t>
  </si>
  <si>
    <t>Целевые текущие трансферты областным бюджетам, бюджетам городов  республиканского значения, столицы на проведение медицинской организацией мероприятий, снижающих половое влечение, осуществляемых на основании решения суда</t>
  </si>
  <si>
    <t>066</t>
  </si>
  <si>
    <t>Оказание медицинской помощи в рамках обязательного социального медицинского страхования и его сопровождение</t>
  </si>
  <si>
    <t>103</t>
  </si>
  <si>
    <t>Услуги по учету и перечислению в Фонд социального медицинского страхования отчислений работодателей и взносов</t>
  </si>
  <si>
    <t>067</t>
  </si>
  <si>
    <t>Обеспечение гарантированного объема бесплатной медицинской помощи</t>
  </si>
  <si>
    <t>100</t>
  </si>
  <si>
    <t>Трансферты Фонду социального медицинского страхования на оплату гарантированного объема бесплатной медицинской помощи</t>
  </si>
  <si>
    <t>102</t>
  </si>
  <si>
    <t>Услуги по обеспечению финансирования гарантированного объема бесплатной медицинской помощи</t>
  </si>
  <si>
    <t>105</t>
  </si>
  <si>
    <t>Оказание медицинской помощи с применением инновационных медицинских технологий и лечение за рубежом</t>
  </si>
  <si>
    <t>106</t>
  </si>
  <si>
    <t>Оказание медицинской помощи больным социально-значимыми заболеваниями, за исключением направлений, финансируемых через Фонд социального медицинского страхования</t>
  </si>
  <si>
    <t>107</t>
  </si>
  <si>
    <t>Оказание медицинской помощи в форме санитарной авиации</t>
  </si>
  <si>
    <t>Возмещение затрат организациям здравоохранения за оказание гарантированного объема бесплатной медицинской помощи</t>
  </si>
  <si>
    <t>070</t>
  </si>
  <si>
    <t>Охрана общественного здоровья</t>
  </si>
  <si>
    <t>Обеспечение санитарно-эпидемиологического благополучия населения</t>
  </si>
  <si>
    <t>101</t>
  </si>
  <si>
    <t>Целевые текущие трансферты областным бюджетам, бюджетам городов  республиканского значения, столицы на закуп вакцин и других иммунобиологических препаратов</t>
  </si>
  <si>
    <t>Целевые текущие трансферты областным бюджетам, бюджетам городов  республиканского значения, столицы на пропаганду здорового образа жизни</t>
  </si>
  <si>
    <t>Борьба с наркоманией и наркобизнесом</t>
  </si>
  <si>
    <t>104</t>
  </si>
  <si>
    <t>Пропаганда здорового образа жизни</t>
  </si>
  <si>
    <t>Реализация мероприятий по профилактике и борьбе со СПИД</t>
  </si>
  <si>
    <t>Целевые текущие трансферты областным бюджетам, бюджетам городов  республиканского значения, столицы на реализацию мероприятий по профилактике и борьбе со СПИД</t>
  </si>
  <si>
    <t>112</t>
  </si>
  <si>
    <t>Капитальные расходы государственных организаций здравоохранения, осуществляющих деятельность в области санитарно-эпидемиологического благополучия населения</t>
  </si>
  <si>
    <t>694</t>
  </si>
  <si>
    <t>Управление делами Президента Республики Казахстан</t>
  </si>
  <si>
    <t>028</t>
  </si>
  <si>
    <t>Обеспечение деятельности медицинских организаций Управления Делами Президента Республики Казахстан</t>
  </si>
  <si>
    <t>Санитарно-эпидемиологическое благополучие населения на республиканском уровне</t>
  </si>
  <si>
    <t>Оказание медицинской помощи отдельным категориям  граждан</t>
  </si>
  <si>
    <t>Техническое и информационное обеспечение медицинских организаций</t>
  </si>
  <si>
    <t>Капитальные расходы медицинских организаций Управления Делами Президента Республики Казахстан</t>
  </si>
  <si>
    <t>9</t>
  </si>
  <si>
    <t>Прочие услуги в области здравоохранения</t>
  </si>
  <si>
    <t>201</t>
  </si>
  <si>
    <t>Министерство внутренних дел Республики Казахстан</t>
  </si>
  <si>
    <t>014</t>
  </si>
  <si>
    <t>Услуги по лечению военнослужащих, сотрудников правоохранительных органов и членов их семей и оказанию медицинской помощи пострадавшим от чрезвычайных ситуаций</t>
  </si>
  <si>
    <t>001</t>
  </si>
  <si>
    <t>Формирование государственной политики в области здравоохранения</t>
  </si>
  <si>
    <t>Обеспечение деятельности уполномоченного органа в области здравоохранения</t>
  </si>
  <si>
    <t>Проведение социологических, аналитических исследований и оказание консалтинговых услуг</t>
  </si>
  <si>
    <t>Обеспечение функционирования информационных систем и информационно-техническое обеспечение государственного органа</t>
  </si>
  <si>
    <t>Поддержка реформирования системы здравоохранения</t>
  </si>
  <si>
    <t>Капитальные расходы Министерства здравоохранения Республики Казахстан</t>
  </si>
  <si>
    <t>013</t>
  </si>
  <si>
    <t>Прикладные научные исследования в области здравоохранения и санитарно-эпидемиологического благополучия населения</t>
  </si>
  <si>
    <t>020</t>
  </si>
  <si>
    <t>Реформирование системы здравоохранения</t>
  </si>
  <si>
    <t>024</t>
  </si>
  <si>
    <t>Целевой вклад в АОО «Назарбаев Университет»</t>
  </si>
  <si>
    <t>061</t>
  </si>
  <si>
    <t>Социальное медицинское страхование: повышение доступности, качества, экономической эффективности и финансовой защиты</t>
  </si>
  <si>
    <t>004</t>
  </si>
  <si>
    <t>За счет внешних займов</t>
  </si>
  <si>
    <t>016</t>
  </si>
  <si>
    <t>За счет софинансирования внешних займов из республиканского бюджета</t>
  </si>
  <si>
    <t>071</t>
  </si>
  <si>
    <t>Реализация мероприятий технической помощи по проектам государственного - частного партнерства и концессионным проектам в сфере здравоохранения</t>
  </si>
  <si>
    <t>Проведение мероприятий за счет средств на представительские затраты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</si>
  <si>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</si>
  <si>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ПРГ</t>
  </si>
  <si>
    <t>ПП</t>
  </si>
  <si>
    <t>Наименование видов медицинской помощи по плану закупа</t>
  </si>
  <si>
    <t>Заключены договора</t>
  </si>
  <si>
    <t/>
  </si>
  <si>
    <t>Обеспечение ГОБМП ВСЕГО ПО РЕСПУБЛИКЕ КАЗАХСТАН</t>
  </si>
  <si>
    <t>Трансферты ФСМС на оплату ГОБМП</t>
  </si>
  <si>
    <t>Нераспределенный остаток</t>
  </si>
  <si>
    <t xml:space="preserve">ИТОГО  без АЛО </t>
  </si>
  <si>
    <t>Амбулаторно-поликлиническая помощь</t>
  </si>
  <si>
    <t xml:space="preserve"> в т.ч. неотложная помощь</t>
  </si>
  <si>
    <t>Стационар села</t>
  </si>
  <si>
    <t>3</t>
  </si>
  <si>
    <t>Консультативно-диагностическая помощь, не входящая в КПН</t>
  </si>
  <si>
    <t>4</t>
  </si>
  <si>
    <t>Специализированная медицинская помощь (круглосуточный стационар, за исключением стационарной помощи, оказываемой субъектами села)</t>
  </si>
  <si>
    <t>5</t>
  </si>
  <si>
    <t>Оказание помощи онкогематологическим больным</t>
  </si>
  <si>
    <t>6</t>
  </si>
  <si>
    <t>Высокотехнологичные медицинские услуги</t>
  </si>
  <si>
    <t>7</t>
  </si>
  <si>
    <t>Специализированная медицинская помощь без круглосуточного наблюдения</t>
  </si>
  <si>
    <t>8</t>
  </si>
  <si>
    <t>Амбулаторный  и перитониальный гемодиализ</t>
  </si>
  <si>
    <t>Профилактический осмотр</t>
  </si>
  <si>
    <t>10</t>
  </si>
  <si>
    <t xml:space="preserve">Оказание медицинской помощи онкологическим больным </t>
  </si>
  <si>
    <t>11</t>
  </si>
  <si>
    <t>Восстановительное лечение и реабилитация</t>
  </si>
  <si>
    <t>12</t>
  </si>
  <si>
    <t>Паллиативная помощь</t>
  </si>
  <si>
    <t>13</t>
  </si>
  <si>
    <t>Сестринский уход</t>
  </si>
  <si>
    <t>14</t>
  </si>
  <si>
    <t>Медицинская помощь  больным туберкулезом</t>
  </si>
  <si>
    <t>15</t>
  </si>
  <si>
    <t>Медицинская помощь больным инфекционными заболеваниями</t>
  </si>
  <si>
    <t>16</t>
  </si>
  <si>
    <t xml:space="preserve">Медицинская помощь больным психическими заболеваниями </t>
  </si>
  <si>
    <t>17</t>
  </si>
  <si>
    <t xml:space="preserve">Медицинская помощь больным наркоманией, алкоголизмом и ЦВАД </t>
  </si>
  <si>
    <t>18</t>
  </si>
  <si>
    <t>Мероприятия по профилактике и борьбе  со СПИД</t>
  </si>
  <si>
    <t>19</t>
  </si>
  <si>
    <t>Заготовка, переработка, хранение, реализация крови, ее компонентов</t>
  </si>
  <si>
    <t>20</t>
  </si>
  <si>
    <t>Услуги патолого-анатомического бюро</t>
  </si>
  <si>
    <t>21</t>
  </si>
  <si>
    <t>Скорая медицинская помощь</t>
  </si>
  <si>
    <t>22</t>
  </si>
  <si>
    <t>Санитарная авиация</t>
  </si>
  <si>
    <t>23</t>
  </si>
  <si>
    <t>Оказание медицинской помощи населению г. Байконыр,  в т.ч.:</t>
  </si>
  <si>
    <t>амбулаторно-поликлиническая помощь</t>
  </si>
  <si>
    <t>стационарозамещающая помощь</t>
  </si>
  <si>
    <t>стационарная помощь</t>
  </si>
  <si>
    <t>24</t>
  </si>
  <si>
    <t>Амбулаторное лекарственное обеспечение</t>
  </si>
  <si>
    <t>АБП</t>
  </si>
  <si>
    <t>HC 4.3</t>
  </si>
  <si>
    <t>не входит в ССЗ</t>
  </si>
  <si>
    <t>НC 6.1</t>
  </si>
  <si>
    <t>НС 6.3</t>
  </si>
  <si>
    <t>НС 1.2</t>
  </si>
  <si>
    <t>НС 1.3.9</t>
  </si>
  <si>
    <t>НС 2</t>
  </si>
  <si>
    <t>НС 5.1</t>
  </si>
  <si>
    <t xml:space="preserve">HF </t>
  </si>
  <si>
    <t>HP</t>
  </si>
  <si>
    <t>HC</t>
  </si>
  <si>
    <t>HF 1.1</t>
  </si>
  <si>
    <t>HP 7.2</t>
  </si>
  <si>
    <t>HC 7.2</t>
  </si>
  <si>
    <t>HP 4.1</t>
  </si>
  <si>
    <t>HP 6</t>
  </si>
  <si>
    <t>HC 6.5</t>
  </si>
  <si>
    <t>HC 6.2</t>
  </si>
  <si>
    <t>HC 6.1</t>
  </si>
  <si>
    <t>HP 7.1</t>
  </si>
  <si>
    <t>HC 7.1</t>
  </si>
  <si>
    <t>HP 0</t>
  </si>
  <si>
    <t xml:space="preserve">HC 0 </t>
  </si>
  <si>
    <t>Отчет об исполнении местного бюджета</t>
  </si>
  <si>
    <t>253</t>
  </si>
  <si>
    <t>Управление здравоохранения области</t>
  </si>
  <si>
    <t>006</t>
  </si>
  <si>
    <t>Услуги по охране материнства и детства</t>
  </si>
  <si>
    <t>007</t>
  </si>
  <si>
    <t>011</t>
  </si>
  <si>
    <t>За счет трансфертов из республиканского бюджета</t>
  </si>
  <si>
    <t>015</t>
  </si>
  <si>
    <t>За счет средств местного бюджета</t>
  </si>
  <si>
    <t>041</t>
  </si>
  <si>
    <t>Дополнительное обеспечение гарантированного объема бесплатной медицинской помощи по решению местных представительных органов областей</t>
  </si>
  <si>
    <t>042</t>
  </si>
  <si>
    <t>Проведение медицинской организацией мероприятий, снижающих половое влечение, осуществляемые на основании решения суда</t>
  </si>
  <si>
    <t>271</t>
  </si>
  <si>
    <t>Управление строительства области</t>
  </si>
  <si>
    <t>026</t>
  </si>
  <si>
    <t>Сейсмоусиление объектов здравоохранения</t>
  </si>
  <si>
    <t>038</t>
  </si>
  <si>
    <t>Строительство и реконструкция объектов здравоохранения</t>
  </si>
  <si>
    <t>281</t>
  </si>
  <si>
    <t>Управление строительства, пассажирского транспорта и автомобильных дорог области</t>
  </si>
  <si>
    <t>288</t>
  </si>
  <si>
    <t>Управление строительства, архитектуры и градостроительства области</t>
  </si>
  <si>
    <t>339</t>
  </si>
  <si>
    <t>Управление общественного здравоохранения города республиканского значения, столицы</t>
  </si>
  <si>
    <t>Дополнительное обеспечение гарантированного объема бесплатной медицинской помощи по решению местных представительных органов города республиканского значения, столицы</t>
  </si>
  <si>
    <t>341</t>
  </si>
  <si>
    <t>Управление строительства и жилищной политики города республиканского значения, столицы</t>
  </si>
  <si>
    <t>353</t>
  </si>
  <si>
    <t>Управление здравоохранения города республиканского значения, столицы</t>
  </si>
  <si>
    <t>373</t>
  </si>
  <si>
    <t>Управление строительства города республиканского значения, столицы</t>
  </si>
  <si>
    <t>009</t>
  </si>
  <si>
    <t>Сейсмоусиление объектов здравоохранения в городе Алматы</t>
  </si>
  <si>
    <t>Специализированная медицинская помощь</t>
  </si>
  <si>
    <t>027</t>
  </si>
  <si>
    <t>Централизованный закуп и хранение вакцин и других медицинских иммунобиологических препаратов для проведения иммунопрофилактики населения</t>
  </si>
  <si>
    <t>Поликлиники</t>
  </si>
  <si>
    <t>039</t>
  </si>
  <si>
    <t>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</t>
  </si>
  <si>
    <t>Другие виды медицинской помощи</t>
  </si>
  <si>
    <t>029</t>
  </si>
  <si>
    <t>Областные базы спецмедснабжения</t>
  </si>
  <si>
    <t>Базы спецмедснабжения города республиканского значения, столицы</t>
  </si>
  <si>
    <t>123</t>
  </si>
  <si>
    <t>Аппарат акима района в городе, города районного значения, поселка, села, сельского округа</t>
  </si>
  <si>
    <t>002</t>
  </si>
  <si>
    <t>Организация в экстренных случаях доставки тяжелобольных людей до ближайшей организации здравоохранения, оказывающей врачебную помощь</t>
  </si>
  <si>
    <t>124</t>
  </si>
  <si>
    <t>Аппарат акима города районного значения, села, поселка, сельского округа</t>
  </si>
  <si>
    <t>Услуги по реализации государственной политики на местном уровне в области здравоохранения</t>
  </si>
  <si>
    <t>Реализация мероприятий по профилактике и борьбе со СПИД в Республике Казахстан</t>
  </si>
  <si>
    <t>Обеспечение граждан бесплатным или льготным проездом за пределы населенного пункта на лечение</t>
  </si>
  <si>
    <t>018</t>
  </si>
  <si>
    <t>Информационно-аналитические услуги в области здравоохранения</t>
  </si>
  <si>
    <t>023</t>
  </si>
  <si>
    <t>Социальная поддержка медицинских и фармацевтических работников, направленных для работы в сельскую местность</t>
  </si>
  <si>
    <t>Содержание вновь вводимых объектов здравоохранения</t>
  </si>
  <si>
    <t>030</t>
  </si>
  <si>
    <t>Капитальные расходы государственных органов здравоохранения</t>
  </si>
  <si>
    <t>033</t>
  </si>
  <si>
    <t>Капитальные расходы медицинских организаций здравоохранения</t>
  </si>
  <si>
    <t>037</t>
  </si>
  <si>
    <t>Погашение кредиторской задолженности по обязательствам организаций здравоохранения за счет средств местного бюджета</t>
  </si>
  <si>
    <t>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</t>
  </si>
  <si>
    <t>109</t>
  </si>
  <si>
    <t>Проведение мероприятий за счет резерва Правительства Республики Казахстан на неотложные затраты</t>
  </si>
  <si>
    <t>Выполнение обязательств местных исполнительных органов по решениям судов  за счет средств резерва  местного исполнительного органа</t>
  </si>
  <si>
    <t>Капитальные расходы государственного органа</t>
  </si>
  <si>
    <t xml:space="preserve"> Капитальные расходы медицинских организаций здравоохранения</t>
  </si>
  <si>
    <t>HC 6.4</t>
  </si>
  <si>
    <t>HC 1.1.</t>
  </si>
  <si>
    <t>HP 1.3</t>
  </si>
  <si>
    <t>HP 3.4</t>
  </si>
  <si>
    <t>HP 1.2</t>
  </si>
  <si>
    <t>HC 0</t>
  </si>
  <si>
    <t>Названия строк</t>
  </si>
  <si>
    <t>(пусто)</t>
  </si>
  <si>
    <t>Общий итог</t>
  </si>
  <si>
    <t>млн тенге</t>
  </si>
  <si>
    <t>тыс тенге</t>
  </si>
  <si>
    <t>ГБ</t>
  </si>
  <si>
    <t>кап расх</t>
  </si>
  <si>
    <t>НС 3.1</t>
  </si>
  <si>
    <t>сумм</t>
  </si>
  <si>
    <t>Сумма по полю сумм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</si>
  <si>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</si>
  <si>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млн.тенге</t>
  </si>
  <si>
    <t xml:space="preserve">Всего,  в том числе </t>
  </si>
  <si>
    <t>Торговля продовольственными товарами, из них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</si>
  <si>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</si>
  <si>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</si>
  <si>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</si>
  <si>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</si>
  <si>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>Рыба, ракообразные и моллюски</t>
  </si>
  <si>
    <t>Молочные продукты и яйца</t>
  </si>
  <si>
    <t xml:space="preserve">Фрукты и овощи свежие </t>
  </si>
  <si>
    <t xml:space="preserve">     из них картофель свежий</t>
  </si>
  <si>
    <t>Сахар</t>
  </si>
  <si>
    <t>Шоколад, изделия кондитерские из шоколада и  сахара</t>
  </si>
  <si>
    <t>Изделия хлебобулочные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</si>
  <si>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</si>
  <si>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</si>
  <si>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</si>
  <si>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</si>
  <si>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 xml:space="preserve">     из них шампанское</t>
  </si>
  <si>
    <t>пиво</t>
  </si>
  <si>
    <t>безалкогольные напитки</t>
  </si>
  <si>
    <t>Табачные изделия</t>
  </si>
  <si>
    <t>Торговля непродовольственными товарами, из них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</si>
  <si>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</si>
  <si>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</si>
  <si>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</si>
  <si>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</si>
  <si>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Одежда</t>
  </si>
  <si>
    <t>Обувь</t>
  </si>
  <si>
    <t>Изделия из кожи и дорожные принадлежности</t>
  </si>
  <si>
    <t>Мебель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</si>
  <si>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</si>
  <si>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</si>
  <si>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</si>
  <si>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</si>
  <si>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</si>
  <si>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 видео  записи</t>
  </si>
  <si>
    <t>х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</si>
  <si>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</si>
  <si>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</si>
  <si>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</si>
  <si>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</si>
  <si>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</si>
  <si>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</si>
  <si>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</si>
  <si>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</si>
  <si>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</si>
  <si>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</si>
  <si>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</si>
  <si>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</si>
  <si>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</si>
  <si>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</si>
  <si>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</si>
  <si>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Обои и покрытия напольные</t>
  </si>
  <si>
    <t xml:space="preserve"> -</t>
  </si>
  <si>
    <t>-</t>
  </si>
  <si>
    <t>Чистящие средства</t>
  </si>
  <si>
    <t>Обои и покрытия напольные,  ковры и изделия ковровые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</si>
  <si>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</si>
  <si>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</si>
  <si>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Новые пассажирские автомобили легковые</t>
  </si>
  <si>
    <t>Подержанные пассажирские автомобили</t>
  </si>
  <si>
    <t>Шины</t>
  </si>
  <si>
    <t>Прочие детали и принадлежности для автомобилей</t>
  </si>
  <si>
    <t>* до 2009 года данные пересчитаны по отдельным товарным позициям в соответствии с версией СНТВУТ 2009 года.</t>
  </si>
  <si>
    <t>мың теңге</t>
  </si>
  <si>
    <t>тыс. тенге</t>
  </si>
  <si>
    <t>Услуги в области врачебной практики специализированной</t>
  </si>
  <si>
    <t>больницы</t>
  </si>
  <si>
    <t>ОВП</t>
  </si>
  <si>
    <t>СВП</t>
  </si>
  <si>
    <t>стоматология</t>
  </si>
  <si>
    <t>Прочие</t>
  </si>
  <si>
    <t>не исп в нсз</t>
  </si>
  <si>
    <t>Отнесение по категории поставщика (HP)</t>
  </si>
  <si>
    <t>3.1</t>
  </si>
  <si>
    <t>3.4</t>
  </si>
  <si>
    <t>3.2</t>
  </si>
  <si>
    <t>в соответствии с наименованием услуг</t>
  </si>
  <si>
    <t>HF.1.1.1</t>
  </si>
  <si>
    <t>HF.1.1.2</t>
  </si>
  <si>
    <t>Республиканский бюджет</t>
  </si>
  <si>
    <t>Местный бюджет</t>
  </si>
  <si>
    <t>HP 2.2</t>
  </si>
  <si>
    <t>HP 5.1</t>
  </si>
  <si>
    <t>HC 5.1</t>
  </si>
  <si>
    <t>Summ</t>
  </si>
  <si>
    <t>Сумма по полю Summ</t>
  </si>
  <si>
    <t>Коды по ССЗ 2011</t>
  </si>
  <si>
    <t> Наименование расходов</t>
  </si>
  <si>
    <t>FP. 1</t>
  </si>
  <si>
    <t>Компенсационные расходы работникам</t>
  </si>
  <si>
    <t>FP. 1.1</t>
  </si>
  <si>
    <t>Заработная плата</t>
  </si>
  <si>
    <t>FP. 1.2</t>
  </si>
  <si>
    <t>Социальные выплаты</t>
  </si>
  <si>
    <t>FP. 1.3</t>
  </si>
  <si>
    <t>Все прочие расходы, связанные с работниками</t>
  </si>
  <si>
    <t>FP. 3</t>
  </si>
  <si>
    <t>Материалы и услуги</t>
  </si>
  <si>
    <t>FP. 3.2</t>
  </si>
  <si>
    <t>Товары здравоохранения</t>
  </si>
  <si>
    <t>FP. 3.3</t>
  </si>
  <si>
    <t>Услуги не связанные со здравоохранением</t>
  </si>
  <si>
    <t>FP. 3.4</t>
  </si>
  <si>
    <t>Товары не связанные со здравоохранением</t>
  </si>
  <si>
    <t>FP. 4</t>
  </si>
  <si>
    <t>Потребление основного капитала</t>
  </si>
  <si>
    <t>FP. 5</t>
  </si>
  <si>
    <t>Прочие расходы, затраченные на "входы"</t>
  </si>
  <si>
    <t>FP. 5.1</t>
  </si>
  <si>
    <t>Налоги</t>
  </si>
  <si>
    <t>FP. 5.2</t>
  </si>
  <si>
    <t>Прочие расходы</t>
  </si>
  <si>
    <t>4. Ағымдағы шығыс</t>
  </si>
  <si>
    <t>Текущие расходы</t>
  </si>
  <si>
    <t>4.1 Республика бойынша, барлығы_x000D_
Всего по республике</t>
  </si>
  <si>
    <t>Денсаулық сақтау және әлеуметтік қызметтер_x000D_
Здравоохранение и социальные услуги</t>
  </si>
  <si>
    <t>Есепті кезеңде, барлығы_x000D_
За отчетный год, всего</t>
  </si>
  <si>
    <t xml:space="preserve">Оның ішінде_x000D_
В том числе </t>
  </si>
  <si>
    <t>денсаулық сақтау және әлеуметтік қызметтер_x000D_
деятельность в области здравоохранения</t>
  </si>
  <si>
    <t>одан_x000D_
из них</t>
  </si>
  <si>
    <t>тұратын орынмен қамтамасыз ете отырып әлеуметтік қызмет көрсету_x000D_
предоставление социальных услуг с обеспечением проживания</t>
  </si>
  <si>
    <t>тұратын орнымен қамтамасыз етусіз әлеуметтік қызметтер_x000D_
предоставление социальных услуг без обеспечения проживания</t>
  </si>
  <si>
    <t>ауруханалар_x000D_
больницы</t>
  </si>
  <si>
    <t>жалпы дәрігерлік тәжірибе_x000D_
общая врачебная практика</t>
  </si>
  <si>
    <t>арнайы дәрігерлік тәжірибе_x000D_
специальная врачебная практика</t>
  </si>
  <si>
    <t>стоматологиялық қызмет_x000D_
стоматологическая деятельность</t>
  </si>
  <si>
    <t>адамның денсаулығын сақтау бойынша басқа қызметтер_x000D_
прочая деятельность по охране здоровья человека</t>
  </si>
  <si>
    <t>Ағымдағы шығыстар</t>
  </si>
  <si>
    <t>Жұмыс күшін ұстауға жұмсалған шығынның жалпы сомасы</t>
  </si>
  <si>
    <t>Общая сумма затрат на содержание рабочей силы</t>
  </si>
  <si>
    <t>Барлығы</t>
  </si>
  <si>
    <t>Жеке табыс салығы</t>
  </si>
  <si>
    <t>Индивидуальный подоходный налог</t>
  </si>
  <si>
    <t>Жұмыс берушілердің бірыңғай жинақтаушы зейнетақы қорына міндетті зейнетақы жарналарының аударымдары</t>
  </si>
  <si>
    <t>Отчисления обязательных пенсионных взносов работодателей  в единый накопительный пенсионный фонд</t>
  </si>
  <si>
    <t>Тамақ өнімдерін сатып алу</t>
  </si>
  <si>
    <t>Приобретение продуктов питания</t>
  </si>
  <si>
    <t>Дәрілік заттар мен орау материалдарын сатып алу</t>
  </si>
  <si>
    <t>Приобретение медикаментов и перевязочных материалов</t>
  </si>
  <si>
    <t>Отын сатып алу</t>
  </si>
  <si>
    <t>Приобретение топлива</t>
  </si>
  <si>
    <t>Ағымдағы шаруашылық мақсаттарына тауарлар мен материалдар сатып алу</t>
  </si>
  <si>
    <t>Приобретение товаров и материалов для текущих хозяйственный целей</t>
  </si>
  <si>
    <t>Жұмсақ мүліктер мен киім-кешек сатып алу</t>
  </si>
  <si>
    <t>Приобретение мягкого инвентаря и обмундирования</t>
  </si>
  <si>
    <t>Негізігі капиталды жалдау</t>
  </si>
  <si>
    <t>Аренда основного капитала</t>
  </si>
  <si>
    <t>Көрсетілген қызмет шығындары</t>
  </si>
  <si>
    <t>Расходы по оказанию услуг</t>
  </si>
  <si>
    <t>көлік қызметтері</t>
  </si>
  <si>
    <t>транспортные услуги</t>
  </si>
  <si>
    <t>байланыс қызметі</t>
  </si>
  <si>
    <t>услуги связи</t>
  </si>
  <si>
    <t>коммуналдық қызмет (су, кәріз, жылу және электр қуаты)</t>
  </si>
  <si>
    <t>коммунальные услуги (вода, канализация, тепло и электроэнергия)</t>
  </si>
  <si>
    <t>кеңес беру, ақпараттық және аудиторлық ұйымдар қызметі</t>
  </si>
  <si>
    <t>услуги консультационных, информационных и аудиторских  организаций</t>
  </si>
  <si>
    <t>сот, төрелік сот, нотариалдық қызметтер</t>
  </si>
  <si>
    <t>судебные, арбитражные, нотариальные</t>
  </si>
  <si>
    <t>маркетингтік, жарнамалық қызметтер</t>
  </si>
  <si>
    <t>услуги по маркетингу, рекламе</t>
  </si>
  <si>
    <t>ғимараттарды және имараттарды ағымдағы жөндеу</t>
  </si>
  <si>
    <t>текущий ремонт зданий и сооружений</t>
  </si>
  <si>
    <t>машиналар мен жабдықтарды (көлік құралдарын қоса) ағымдағы жөндеу</t>
  </si>
  <si>
    <t>текущий ремонт машин и оборудования (включая транспортные средства)</t>
  </si>
  <si>
    <t>басқалары</t>
  </si>
  <si>
    <t>другие</t>
  </si>
  <si>
    <t>Меншіктен төленген табыс</t>
  </si>
  <si>
    <t>Выплаченный доход от собственности</t>
  </si>
  <si>
    <t>-пайыздар</t>
  </si>
  <si>
    <t>-проценты</t>
  </si>
  <si>
    <t>-дивиденттер</t>
  </si>
  <si>
    <t>-дивиденты</t>
  </si>
  <si>
    <t>Есепті жылдағы амортизациялық аударымдар (негізгі құралдар және материалдық емес активтер) барлығы</t>
  </si>
  <si>
    <t>Амортизационные отчисления за отчетный период (основные средства и нематериальные активы), всего</t>
  </si>
  <si>
    <t>Басқа да ағымдағы шығыстар</t>
  </si>
  <si>
    <t>Другие текущие расходы</t>
  </si>
  <si>
    <t>Корпоративтік табыс салығы</t>
  </si>
  <si>
    <t>Корпоративный подоходный налог</t>
  </si>
  <si>
    <t>Жер салығы</t>
  </si>
  <si>
    <t>Земельный налог</t>
  </si>
  <si>
    <t>Мүлік салығы</t>
  </si>
  <si>
    <t>Налог на имущество</t>
  </si>
  <si>
    <t>Қосылған құн салығы</t>
  </si>
  <si>
    <t>Налог на добавленную стоимость</t>
  </si>
  <si>
    <t>Көлік құралдарына салынатын салық</t>
  </si>
  <si>
    <t>Налог на транспортные средства</t>
  </si>
  <si>
    <t>Акциздер</t>
  </si>
  <si>
    <t>Акцизы</t>
  </si>
  <si>
    <t>Өзге де салығы</t>
  </si>
  <si>
    <t>Прочие налоги</t>
  </si>
  <si>
    <t>Басқа да міндетті төлемдер мен алымдар</t>
  </si>
  <si>
    <t>Другие обязательные платежи и сборы</t>
  </si>
  <si>
    <t>Әлеуметтік сақтандыру бойынша жасалатын аударымдар</t>
  </si>
  <si>
    <t>Отчисления по социальному страхованию</t>
  </si>
  <si>
    <t>Әлеуметтік салық бойынша жасалатын аударымдар</t>
  </si>
  <si>
    <t>Отчисления по социальному налогу</t>
  </si>
  <si>
    <t>Өзге де аударымдары</t>
  </si>
  <si>
    <t>Прочие отчисления</t>
  </si>
  <si>
    <t>Өзге де шығыстар</t>
  </si>
  <si>
    <t>FP 1.1</t>
  </si>
  <si>
    <t>FP 1.2</t>
  </si>
  <si>
    <t>FP 1.3</t>
  </si>
  <si>
    <t>FP 5.1</t>
  </si>
  <si>
    <t>FP 5.2</t>
  </si>
  <si>
    <t>FP 4</t>
  </si>
  <si>
    <t>FP 3.3</t>
  </si>
  <si>
    <t>FP 3.4</t>
  </si>
  <si>
    <t>FP 3.2</t>
  </si>
  <si>
    <t>Республиканский уровень</t>
  </si>
  <si>
    <t>Местный уровень</t>
  </si>
  <si>
    <t>НР 1.1</t>
  </si>
  <si>
    <t>НР 3.3</t>
  </si>
  <si>
    <t>Сумма</t>
  </si>
  <si>
    <t>HC 2</t>
  </si>
  <si>
    <t xml:space="preserve"> HP.1.1  </t>
  </si>
  <si>
    <t xml:space="preserve"> HP.1.2  </t>
  </si>
  <si>
    <t xml:space="preserve"> HP.1.3  </t>
  </si>
  <si>
    <t xml:space="preserve"> HP.3.1 </t>
  </si>
  <si>
    <t xml:space="preserve"> HP.3.4 </t>
  </si>
  <si>
    <t xml:space="preserve"> HP.4.1 </t>
  </si>
  <si>
    <t xml:space="preserve"> HP.6 </t>
  </si>
  <si>
    <t xml:space="preserve"> HP.8.2 </t>
  </si>
  <si>
    <t>Актюбинская</t>
  </si>
  <si>
    <t>Алматинская</t>
  </si>
  <si>
    <t>Жамбылская</t>
  </si>
  <si>
    <t>Туркестанская</t>
  </si>
  <si>
    <t>Нурсултан</t>
  </si>
  <si>
    <t>HP.6</t>
  </si>
  <si>
    <t>СКО</t>
  </si>
  <si>
    <t>Павлодарская</t>
  </si>
  <si>
    <t>Мангыстауская</t>
  </si>
  <si>
    <t>Кызылординская</t>
  </si>
  <si>
    <t>Акмолинская</t>
  </si>
  <si>
    <t>Шымкент</t>
  </si>
  <si>
    <t>Алматы</t>
  </si>
  <si>
    <t>Карагандинская</t>
  </si>
  <si>
    <t>Костанайская</t>
  </si>
  <si>
    <t>СВОД по республике</t>
  </si>
  <si>
    <t xml:space="preserve"> HC.1.1 </t>
  </si>
  <si>
    <t xml:space="preserve"> HC.1.2 </t>
  </si>
  <si>
    <t xml:space="preserve"> HC.1.3.1 </t>
  </si>
  <si>
    <t xml:space="preserve"> HC.1.3.3 </t>
  </si>
  <si>
    <t xml:space="preserve"> HC.1.3.9 </t>
  </si>
  <si>
    <t xml:space="preserve"> HC.2.1 </t>
  </si>
  <si>
    <t xml:space="preserve"> HC.3.1 </t>
  </si>
  <si>
    <t xml:space="preserve"> HC.4.3 </t>
  </si>
  <si>
    <t xml:space="preserve"> HC.6.1 </t>
  </si>
  <si>
    <t xml:space="preserve"> HC.6.3 </t>
  </si>
  <si>
    <t>HP.1.1</t>
  </si>
  <si>
    <t>HP.1.2</t>
  </si>
  <si>
    <t>HP.1.3</t>
  </si>
  <si>
    <t>HP.3.1</t>
  </si>
  <si>
    <t>HP.3.4</t>
  </si>
  <si>
    <t>HP.4.1</t>
  </si>
  <si>
    <t>HP.8.2</t>
  </si>
  <si>
    <t>Атырауская</t>
  </si>
  <si>
    <t>Названия столбцов</t>
  </si>
  <si>
    <t>Основные показатели расходов на здравоохранение в динамике</t>
  </si>
  <si>
    <t>ВВП в тыс. тенге</t>
  </si>
  <si>
    <t>Общие расходы</t>
  </si>
  <si>
    <t>Капитальные затраты</t>
  </si>
  <si>
    <t>Расходы на образование</t>
  </si>
  <si>
    <t>Общие гос расходы</t>
  </si>
  <si>
    <t>Гос расходы</t>
  </si>
  <si>
    <t>частные расходы</t>
  </si>
  <si>
    <t>ДМС + предприятия</t>
  </si>
  <si>
    <t xml:space="preserve">                </t>
  </si>
  <si>
    <t>Прямые платежи</t>
  </si>
  <si>
    <t>Донорские расходы</t>
  </si>
  <si>
    <t>ТРЗ от ВВП</t>
  </si>
  <si>
    <t>ОРЗ от ВВП в %</t>
  </si>
  <si>
    <t>гос. расходы в % от ВВП</t>
  </si>
  <si>
    <t>частные расходы в % от ВВП</t>
  </si>
  <si>
    <t>Население в тыс. человек</t>
  </si>
  <si>
    <t>Курс доллара</t>
  </si>
  <si>
    <t>ТРЗ per capita в тг.</t>
  </si>
  <si>
    <t>в $</t>
  </si>
  <si>
    <t>ОРЗ per capita в тг.</t>
  </si>
  <si>
    <t>Доли гос расходов от гос бюджета</t>
  </si>
  <si>
    <t>Прочие учреждения интернатного типа с долгосрочным уходом</t>
  </si>
  <si>
    <t>HP.3.2</t>
  </si>
  <si>
    <t xml:space="preserve"> HP.2.1  </t>
  </si>
  <si>
    <t>ВосточноКазахстанская</t>
  </si>
  <si>
    <t>ЗападноКазахстанская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</si>
</sst>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_-* #,##0.00_-;\-* #,##0.00_-;_-* &quot;-&quot;??_-;_-@_-"/>
    <numFmt numFmtId="165" formatCode="0.0"/>
    <numFmt numFmtId="166" formatCode="_-* #,##0_р_._-;\-* #,##0_р_._-;_-* &quot;-&quot;??_р_._-;_-@_-"/>
    <numFmt numFmtId="167" formatCode="_-* #,##0.000_р_._-;\-* #,##0.000_р_._-;_-* &quot;-&quot;??_р_._-;_-@_-"/>
    <numFmt numFmtId="168" formatCode="#."/>
    <numFmt numFmtId="169" formatCode="#.00"/>
    <numFmt numFmtId="170" formatCode="&quot;$&quot;#.00"/>
    <numFmt numFmtId="171" formatCode="_-* ###,0&quot;.&quot;00&quot;$&quot;_-;\-* ###,0&quot;.&quot;00&quot;$&quot;_-;_-* &quot;-&quot;??&quot;$&quot;_-;_-@_-"/>
    <numFmt numFmtId="172" formatCode="_(* ##,#0&quot;.&quot;0_);_(* \(###,0&quot;.&quot;00\);_(* &quot;-&quot;??_);_(@_)"/>
    <numFmt numFmtId="173" formatCode="General_)"/>
    <numFmt numFmtId="174" formatCode="0&quot;.&quot;000"/>
    <numFmt numFmtId="175" formatCode="&quot;fl&quot;#,##0_);\(&quot;fl&quot;#,##0\)"/>
    <numFmt numFmtId="176" formatCode="&quot;fl&quot;#,##0_);[Red]\(&quot;fl&quot;#,##0\)"/>
    <numFmt numFmtId="177" formatCode="&quot;fl&quot;###,0&quot;.&quot;00_);\(&quot;fl&quot;###,0&quot;.&quot;00\)"/>
    <numFmt numFmtId="178" formatCode="000"/>
    <numFmt numFmtId="179" formatCode="_-* #,##0.00[$€-1]_-;\-* #,##0.00[$€-1]_-;_-* &quot;-&quot;??[$€-1]_-"/>
    <numFmt numFmtId="180" formatCode="_-* #,##0_?_._-;\-* #,##0_?_._-;_-* &quot;-&quot;_?_._-;_-@_-"/>
    <numFmt numFmtId="181" formatCode="_-* ###,0&quot;.&quot;00_?_._-;\-* ###,0&quot;.&quot;00_?_._-;_-* &quot;-&quot;??_?_._-;_-@_-"/>
    <numFmt numFmtId="182" formatCode="&quot;fl&quot;###,0&quot;.&quot;00_);[Red]\(&quot;fl&quot;###,0&quot;.&quot;00\)"/>
    <numFmt numFmtId="183" formatCode="_(&quot;fl&quot;* #,##0_);_(&quot;fl&quot;* \(#,##0\);_(&quot;fl&quot;* &quot;-&quot;_);_(@_)"/>
    <numFmt numFmtId="184" formatCode="#,##0_);[Blue]\(\-\)\ #,##0_)"/>
    <numFmt numFmtId="185" formatCode="_-* #,##0.00\ _р_._-;\-* #,##0.00\ _р_._-;_-* &quot;-&quot;??\ _р_._-;_-@_-"/>
    <numFmt numFmtId="186" formatCode="%#.00"/>
    <numFmt numFmtId="187" formatCode="[$-419]General"/>
    <numFmt numFmtId="188" formatCode="0.0%"/>
    <numFmt numFmtId="189" formatCode="_(* #,##0.00_);_(* \(#,##0.00\);_(* &quot;-&quot;??_);_(@_)"/>
    <numFmt numFmtId="190" formatCode="###\ ###\ ###\ ###\ ##0"/>
    <numFmt numFmtId="191" formatCode="#,##0.0"/>
    <numFmt numFmtId="192" formatCode="###\ ###\ ###\ ##0"/>
    <numFmt numFmtId="193" formatCode="_-* #,##0.0_р_._-;\-* #,##0.0_р_._-;_-* &quot;-&quot;??_р_._-;_-@_-"/>
  </numFmts>
  <fonts count="1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0"/>
      <name val="BalticHlv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</font>
    <font>
      <i/>
      <sz val="8"/>
      <color rgb="FF000000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9"/>
      <color rgb="FF000000"/>
      <name val="Cambria"/>
      <family val="1"/>
      <charset val="204"/>
      <scheme val="major"/>
    </font>
    <font>
      <b/>
      <sz val="9"/>
      <name val="Cambria"/>
      <family val="1"/>
      <charset val="204"/>
    </font>
    <font>
      <b/>
      <sz val="9"/>
      <color indexed="8"/>
      <name val="Cambria"/>
      <family val="1"/>
      <charset val="204"/>
    </font>
    <font>
      <b/>
      <sz val="9"/>
      <color theme="1"/>
      <name val="Cambria"/>
      <family val="1"/>
      <charset val="204"/>
      <scheme val="major"/>
    </font>
    <font>
      <i/>
      <sz val="9"/>
      <color rgb="FF000000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8"/>
      <color rgb="FF000000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9" tint="-0.499984740745262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4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1869B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08">
    <xf numFmtId="0" fontId="0" fillId="0" borderId="0"/>
    <xf numFmtId="0" fontId="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horizontal="center"/>
    </xf>
    <xf numFmtId="0" fontId="3" fillId="0" borderId="0"/>
    <xf numFmtId="0" fontId="3" fillId="0" borderId="0"/>
    <xf numFmtId="0" fontId="2" fillId="0" borderId="0">
      <alignment horizont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" fillId="0" borderId="0">
      <alignment horizontal="center"/>
    </xf>
    <xf numFmtId="0" fontId="14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" fillId="0" borderId="0">
      <alignment horizontal="center"/>
    </xf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horizontal="center"/>
    </xf>
    <xf numFmtId="0" fontId="3" fillId="0" borderId="0"/>
    <xf numFmtId="0" fontId="3" fillId="0" borderId="0"/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0" fontId="3" fillId="0" borderId="0"/>
    <xf numFmtId="0" fontId="3" fillId="0" borderId="0"/>
    <xf numFmtId="0" fontId="2" fillId="0" borderId="0">
      <alignment horizontal="center"/>
    </xf>
    <xf numFmtId="0" fontId="6" fillId="0" borderId="0"/>
    <xf numFmtId="0" fontId="3" fillId="0" borderId="0"/>
    <xf numFmtId="0" fontId="3" fillId="0" borderId="0"/>
    <xf numFmtId="0" fontId="2" fillId="0" borderId="0">
      <alignment horizontal="center"/>
    </xf>
    <xf numFmtId="0" fontId="6" fillId="0" borderId="0"/>
    <xf numFmtId="0" fontId="3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4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70" fontId="13" fillId="0" borderId="0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168" fontId="13" fillId="0" borderId="15">
      <protection locked="0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171" fontId="3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8" fillId="21" borderId="0" applyNumberFormat="0" applyBorder="0" applyAlignment="0" applyProtection="0"/>
    <xf numFmtId="172" fontId="19" fillId="0" borderId="0" applyFill="0" applyBorder="0" applyAlignment="0"/>
    <xf numFmtId="173" fontId="19" fillId="0" borderId="0" applyFill="0" applyBorder="0" applyAlignment="0"/>
    <xf numFmtId="174" fontId="19" fillId="0" borderId="0" applyFill="0" applyBorder="0" applyAlignment="0"/>
    <xf numFmtId="175" fontId="19" fillId="0" borderId="0" applyFill="0" applyBorder="0" applyAlignment="0"/>
    <xf numFmtId="176" fontId="19" fillId="0" borderId="0" applyFill="0" applyBorder="0" applyAlignment="0"/>
    <xf numFmtId="172" fontId="19" fillId="0" borderId="0" applyFill="0" applyBorder="0" applyAlignment="0"/>
    <xf numFmtId="177" fontId="19" fillId="0" borderId="0" applyFill="0" applyBorder="0" applyAlignment="0"/>
    <xf numFmtId="173" fontId="19" fillId="0" borderId="0" applyFill="0" applyBorder="0" applyAlignment="0"/>
    <xf numFmtId="0" fontId="20" fillId="38" borderId="16" applyNumberFormat="0" applyAlignment="0" applyProtection="0"/>
    <xf numFmtId="178" fontId="21" fillId="0" borderId="10">
      <alignment horizontal="center" vertical="top" wrapText="1"/>
    </xf>
    <xf numFmtId="0" fontId="22" fillId="39" borderId="17" applyNumberFormat="0" applyAlignment="0" applyProtection="0"/>
    <xf numFmtId="0" fontId="2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4" fontId="24" fillId="0" borderId="0" applyFill="0" applyBorder="0" applyAlignment="0"/>
    <xf numFmtId="38" fontId="25" fillId="0" borderId="18">
      <alignment vertical="center"/>
    </xf>
    <xf numFmtId="0" fontId="26" fillId="0" borderId="0">
      <alignment horizontal="left"/>
    </xf>
    <xf numFmtId="172" fontId="19" fillId="0" borderId="0" applyFill="0" applyBorder="0" applyAlignment="0"/>
    <xf numFmtId="173" fontId="19" fillId="0" borderId="0" applyFill="0" applyBorder="0" applyAlignment="0"/>
    <xf numFmtId="172" fontId="19" fillId="0" borderId="0" applyFill="0" applyBorder="0" applyAlignment="0"/>
    <xf numFmtId="177" fontId="19" fillId="0" borderId="0" applyFill="0" applyBorder="0" applyAlignment="0"/>
    <xf numFmtId="173" fontId="19" fillId="0" borderId="0" applyFill="0" applyBorder="0" applyAlignment="0"/>
    <xf numFmtId="17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28" fillId="22" borderId="0" applyNumberFormat="0" applyBorder="0" applyAlignment="0" applyProtection="0"/>
    <xf numFmtId="0" fontId="29" fillId="0" borderId="14" applyNumberFormat="0" applyAlignment="0" applyProtection="0">
      <alignment horizontal="left" vertical="center"/>
    </xf>
    <xf numFmtId="0" fontId="29" fillId="0" borderId="8">
      <alignment horizontal="left" vertical="center"/>
    </xf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8" fillId="0" borderId="0"/>
    <xf numFmtId="0" fontId="34" fillId="0" borderId="0"/>
    <xf numFmtId="0" fontId="10" fillId="0" borderId="0"/>
    <xf numFmtId="0" fontId="7" fillId="0" borderId="0"/>
    <xf numFmtId="0" fontId="35" fillId="0" borderId="0"/>
    <xf numFmtId="0" fontId="3" fillId="0" borderId="0">
      <alignment horizontal="center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7" fillId="25" borderId="16" applyNumberFormat="0" applyAlignment="0" applyProtection="0"/>
    <xf numFmtId="172" fontId="19" fillId="0" borderId="0" applyFill="0" applyBorder="0" applyAlignment="0"/>
    <xf numFmtId="173" fontId="19" fillId="0" borderId="0" applyFill="0" applyBorder="0" applyAlignment="0"/>
    <xf numFmtId="172" fontId="19" fillId="0" borderId="0" applyFill="0" applyBorder="0" applyAlignment="0"/>
    <xf numFmtId="177" fontId="19" fillId="0" borderId="0" applyFill="0" applyBorder="0" applyAlignment="0"/>
    <xf numFmtId="173" fontId="19" fillId="0" borderId="0" applyFill="0" applyBorder="0" applyAlignment="0"/>
    <xf numFmtId="0" fontId="38" fillId="0" borderId="22" applyNumberFormat="0" applyFill="0" applyAlignment="0" applyProtection="0"/>
    <xf numFmtId="0" fontId="3" fillId="0" borderId="0">
      <alignment horizontal="center"/>
    </xf>
    <xf numFmtId="0" fontId="39" fillId="40" borderId="10">
      <alignment horizontal="left" vertical="top" wrapText="1"/>
    </xf>
    <xf numFmtId="0" fontId="21" fillId="0" borderId="10">
      <alignment horizontal="left" vertical="top" wrapText="1"/>
    </xf>
    <xf numFmtId="0" fontId="40" fillId="0" borderId="10">
      <alignment horizontal="left" vertical="top" wrapText="1"/>
    </xf>
    <xf numFmtId="0" fontId="41" fillId="41" borderId="0" applyNumberFormat="0" applyBorder="0" applyAlignment="0" applyProtection="0"/>
    <xf numFmtId="0" fontId="9" fillId="0" borderId="0"/>
    <xf numFmtId="0" fontId="3" fillId="0" borderId="0"/>
    <xf numFmtId="0" fontId="6" fillId="0" borderId="0"/>
    <xf numFmtId="0" fontId="2" fillId="42" borderId="23" applyNumberFormat="0" applyFont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/>
    <xf numFmtId="0" fontId="42" fillId="0" borderId="0"/>
    <xf numFmtId="0" fontId="43" fillId="38" borderId="24" applyNumberFormat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2" fontId="19" fillId="0" borderId="0" applyFill="0" applyBorder="0" applyAlignment="0"/>
    <xf numFmtId="173" fontId="19" fillId="0" borderId="0" applyFill="0" applyBorder="0" applyAlignment="0"/>
    <xf numFmtId="172" fontId="19" fillId="0" borderId="0" applyFill="0" applyBorder="0" applyAlignment="0"/>
    <xf numFmtId="177" fontId="19" fillId="0" borderId="0" applyFill="0" applyBorder="0" applyAlignment="0"/>
    <xf numFmtId="173" fontId="19" fillId="0" borderId="0" applyFill="0" applyBorder="0" applyAlignment="0"/>
    <xf numFmtId="0" fontId="3" fillId="0" borderId="0"/>
    <xf numFmtId="0" fontId="44" fillId="0" borderId="0">
      <alignment horizontal="left" vertical="center"/>
    </xf>
    <xf numFmtId="0" fontId="44" fillId="0" borderId="0">
      <alignment horizontal="center" vertical="center"/>
    </xf>
    <xf numFmtId="0" fontId="45" fillId="0" borderId="0">
      <alignment horizontal="left" vertical="top"/>
    </xf>
    <xf numFmtId="49" fontId="24" fillId="0" borderId="0" applyFill="0" applyBorder="0" applyAlignment="0"/>
    <xf numFmtId="182" fontId="19" fillId="0" borderId="0" applyFill="0" applyBorder="0" applyAlignment="0"/>
    <xf numFmtId="183" fontId="19" fillId="0" borderId="0" applyFill="0" applyBorder="0" applyAlignment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48" fillId="0" borderId="0" applyNumberFormat="0" applyFill="0" applyBorder="0" applyAlignment="0" applyProtection="0"/>
    <xf numFmtId="184" fontId="5" fillId="0" borderId="2" applyBorder="0">
      <protection hidden="1"/>
    </xf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2" fillId="0" borderId="0"/>
    <xf numFmtId="9" fontId="3" fillId="0" borderId="0" applyFont="0" applyFill="0" applyBorder="0" applyAlignment="0" applyProtection="0"/>
    <xf numFmtId="0" fontId="6" fillId="0" borderId="0"/>
    <xf numFmtId="0" fontId="14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168" fontId="15" fillId="0" borderId="0">
      <protection locked="0"/>
    </xf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186" fontId="13" fillId="0" borderId="0">
      <protection locked="0"/>
    </xf>
    <xf numFmtId="0" fontId="49" fillId="0" borderId="0"/>
    <xf numFmtId="43" fontId="1" fillId="0" borderId="0" applyFont="0" applyFill="0" applyBorder="0" applyAlignment="0" applyProtection="0"/>
    <xf numFmtId="0" fontId="2" fillId="0" borderId="0"/>
    <xf numFmtId="0" fontId="50" fillId="0" borderId="0"/>
    <xf numFmtId="0" fontId="51" fillId="0" borderId="0"/>
    <xf numFmtId="0" fontId="1" fillId="0" borderId="0"/>
    <xf numFmtId="0" fontId="16" fillId="0" borderId="0"/>
    <xf numFmtId="187" fontId="54" fillId="0" borderId="0"/>
    <xf numFmtId="0" fontId="1" fillId="0" borderId="0"/>
    <xf numFmtId="43" fontId="2" fillId="0" borderId="0" applyFont="0" applyFill="0" applyBorder="0" applyAlignment="0" applyProtection="0"/>
    <xf numFmtId="0" fontId="5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5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0" fontId="1" fillId="0" borderId="0"/>
    <xf numFmtId="0" fontId="3" fillId="0" borderId="0"/>
    <xf numFmtId="18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38" borderId="32" applyNumberFormat="0" applyAlignment="0" applyProtection="0"/>
    <xf numFmtId="0" fontId="37" fillId="25" borderId="32" applyNumberFormat="0" applyAlignment="0" applyProtection="0"/>
    <xf numFmtId="0" fontId="2" fillId="42" borderId="33" applyNumberFormat="0" applyFont="0" applyAlignment="0" applyProtection="0"/>
    <xf numFmtId="0" fontId="43" fillId="38" borderId="34" applyNumberFormat="0" applyAlignment="0" applyProtection="0"/>
    <xf numFmtId="0" fontId="47" fillId="0" borderId="35" applyNumberFormat="0" applyFill="0" applyAlignment="0" applyProtection="0"/>
    <xf numFmtId="0" fontId="2" fillId="0" borderId="0"/>
    <xf numFmtId="43" fontId="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727">
    <xf numFmtId="0" fontId="0" fillId="0" borderId="0" xfId="0"/>
    <xf numFmtId="0" fontId="58" fillId="0" borderId="0" xfId="0" applyFont="1"/>
    <xf numFmtId="0" fontId="2" fillId="0" borderId="0" xfId="570" applyFont="1" applyBorder="1" applyAlignment="1">
      <alignment horizontal="right" vertical="center"/>
    </xf>
    <xf numFmtId="166" fontId="63" fillId="17" borderId="45" xfId="625" applyNumberFormat="1" applyFont="1" applyFill="1" applyBorder="1" applyAlignment="1">
      <alignment horizontal="left" vertical="center" wrapText="1"/>
    </xf>
    <xf numFmtId="166" fontId="63" fillId="17" borderId="45" xfId="63" applyNumberFormat="1" applyFont="1" applyFill="1" applyBorder="1" applyAlignment="1">
      <alignment horizontal="center" vertical="center" wrapText="1"/>
    </xf>
    <xf numFmtId="166" fontId="53" fillId="44" borderId="45" xfId="38" applyNumberFormat="1" applyFont="1" applyFill="1" applyBorder="1" applyAlignment="1">
      <alignment horizontal="right" vertical="center" wrapText="1"/>
    </xf>
    <xf numFmtId="166" fontId="53" fillId="45" borderId="45" xfId="38" applyNumberFormat="1" applyFont="1" applyFill="1" applyBorder="1" applyAlignment="1">
      <alignment horizontal="right" vertical="center" wrapText="1"/>
    </xf>
    <xf numFmtId="166" fontId="57" fillId="16" borderId="45" xfId="38" applyNumberFormat="1" applyFont="1" applyFill="1" applyBorder="1" applyAlignment="1">
      <alignment horizontal="right" vertical="center" wrapText="1"/>
    </xf>
    <xf numFmtId="166" fontId="69" fillId="17" borderId="36" xfId="625" applyNumberFormat="1" applyFont="1" applyFill="1" applyBorder="1" applyAlignment="1">
      <alignment horizontal="left" vertical="center" wrapText="1"/>
    </xf>
    <xf numFmtId="0" fontId="60" fillId="0" borderId="0" xfId="43" applyFont="1" applyFill="1" applyAlignment="1" applyProtection="1">
      <alignment horizontal="left" vertical="center" wrapText="1"/>
      <protection locked="0"/>
    </xf>
    <xf numFmtId="2" fontId="60" fillId="0" borderId="0" xfId="43" applyNumberFormat="1" applyFont="1" applyFill="1" applyAlignment="1" applyProtection="1">
      <alignment vertical="center"/>
      <protection locked="0"/>
    </xf>
    <xf numFmtId="0" fontId="60" fillId="0" borderId="0" xfId="43" applyFont="1" applyFill="1" applyAlignment="1" applyProtection="1">
      <alignment vertical="center"/>
      <protection locked="0"/>
    </xf>
    <xf numFmtId="0" fontId="60" fillId="17" borderId="2" xfId="38" applyFont="1" applyFill="1" applyBorder="1" applyAlignment="1">
      <alignment horizontal="left" vertical="center" wrapText="1"/>
    </xf>
    <xf numFmtId="0" fontId="69" fillId="17" borderId="45" xfId="38" applyFont="1" applyFill="1" applyBorder="1" applyAlignment="1">
      <alignment vertical="center" wrapText="1"/>
    </xf>
    <xf numFmtId="0" fontId="69" fillId="17" borderId="45" xfId="38" applyFont="1" applyFill="1" applyBorder="1" applyAlignment="1">
      <alignment horizontal="center" vertical="center" wrapText="1"/>
    </xf>
    <xf numFmtId="0" fontId="63" fillId="19" borderId="36" xfId="38" applyFont="1" applyFill="1" applyBorder="1" applyAlignment="1">
      <alignment horizontal="left" vertical="center" wrapText="1"/>
    </xf>
    <xf numFmtId="3" fontId="58" fillId="17" borderId="26" xfId="41" applyNumberFormat="1" applyFont="1" applyFill="1" applyBorder="1" applyAlignment="1" applyProtection="1">
      <alignment horizontal="center" vertical="center" wrapText="1"/>
      <protection locked="0"/>
    </xf>
    <xf numFmtId="0" fontId="63" fillId="17" borderId="26" xfId="38" applyFont="1" applyFill="1" applyBorder="1" applyAlignment="1">
      <alignment vertical="center" wrapText="1"/>
    </xf>
    <xf numFmtId="3" fontId="57" fillId="17" borderId="26" xfId="41" applyNumberFormat="1" applyFont="1" applyFill="1" applyBorder="1" applyAlignment="1">
      <alignment horizontal="center" vertical="center" wrapText="1"/>
    </xf>
    <xf numFmtId="166" fontId="63" fillId="17" borderId="26" xfId="59" applyNumberFormat="1" applyFont="1" applyFill="1" applyBorder="1" applyAlignment="1">
      <alignment horizontal="right" vertical="center" wrapText="1"/>
    </xf>
    <xf numFmtId="166" fontId="69" fillId="17" borderId="36" xfId="625" applyNumberFormat="1" applyFont="1" applyFill="1" applyBorder="1" applyAlignment="1">
      <alignment horizontal="center" vertical="center" wrapText="1"/>
    </xf>
    <xf numFmtId="2" fontId="63" fillId="0" borderId="2" xfId="38" applyNumberFormat="1" applyFont="1" applyFill="1" applyBorder="1" applyAlignment="1">
      <alignment horizontal="left" vertical="center" wrapText="1"/>
    </xf>
    <xf numFmtId="0" fontId="2" fillId="0" borderId="0" xfId="1" applyFont="1" applyFill="1"/>
    <xf numFmtId="188" fontId="60" fillId="0" borderId="0" xfId="58" applyNumberFormat="1" applyFont="1" applyFill="1" applyBorder="1" applyAlignment="1" applyProtection="1">
      <alignment vertical="center"/>
      <protection locked="0"/>
    </xf>
    <xf numFmtId="166" fontId="59" fillId="0" borderId="0" xfId="625" applyNumberFormat="1" applyFont="1" applyFill="1" applyBorder="1" applyAlignment="1" applyProtection="1">
      <alignment horizontal="right" vertical="center" wrapText="1"/>
      <protection locked="0"/>
    </xf>
    <xf numFmtId="2" fontId="60" fillId="0" borderId="0" xfId="43" applyNumberFormat="1" applyFont="1" applyFill="1" applyBorder="1" applyAlignment="1" applyProtection="1">
      <alignment vertical="center"/>
      <protection locked="0"/>
    </xf>
    <xf numFmtId="0" fontId="69" fillId="17" borderId="2" xfId="38" applyFont="1" applyFill="1" applyBorder="1" applyAlignment="1">
      <alignment vertical="center" wrapText="1"/>
    </xf>
    <xf numFmtId="0" fontId="60" fillId="17" borderId="2" xfId="38" applyFont="1" applyFill="1" applyBorder="1" applyAlignment="1">
      <alignment vertical="center" wrapText="1"/>
    </xf>
    <xf numFmtId="0" fontId="69" fillId="17" borderId="2" xfId="38" applyFont="1" applyFill="1" applyBorder="1" applyAlignment="1">
      <alignment horizontal="center" vertical="center" wrapText="1"/>
    </xf>
    <xf numFmtId="166" fontId="57" fillId="17" borderId="45" xfId="38" applyNumberFormat="1" applyFont="1" applyFill="1" applyBorder="1" applyAlignment="1">
      <alignment horizontal="right" vertical="center" wrapText="1"/>
    </xf>
    <xf numFmtId="166" fontId="63" fillId="17" borderId="2" xfId="63" applyNumberFormat="1" applyFont="1" applyFill="1" applyBorder="1" applyAlignment="1">
      <alignment horizontal="left" vertical="center" wrapText="1"/>
    </xf>
    <xf numFmtId="166" fontId="63" fillId="17" borderId="2" xfId="63" applyNumberFormat="1" applyFont="1" applyFill="1" applyBorder="1" applyAlignment="1">
      <alignment horizontal="center" vertical="center" wrapText="1"/>
    </xf>
    <xf numFmtId="166" fontId="67" fillId="18" borderId="45" xfId="63" applyNumberFormat="1" applyFont="1" applyFill="1" applyBorder="1" applyAlignment="1">
      <alignment horizontal="left" vertical="center" wrapText="1"/>
    </xf>
    <xf numFmtId="166" fontId="2" fillId="19" borderId="0" xfId="570" applyNumberFormat="1" applyFont="1" applyFill="1" applyBorder="1" applyAlignment="1">
      <alignment horizontal="right" vertical="center"/>
    </xf>
    <xf numFmtId="166" fontId="2" fillId="19" borderId="0" xfId="570" applyNumberFormat="1" applyFont="1" applyFill="1" applyBorder="1" applyAlignment="1">
      <alignment vertical="center"/>
    </xf>
    <xf numFmtId="166" fontId="52" fillId="44" borderId="45" xfId="38" applyNumberFormat="1" applyFont="1" applyFill="1" applyBorder="1" applyAlignment="1">
      <alignment horizontal="right" vertical="center" wrapText="1"/>
    </xf>
    <xf numFmtId="166" fontId="61" fillId="16" borderId="45" xfId="38" applyNumberFormat="1" applyFont="1" applyFill="1" applyBorder="1" applyAlignment="1">
      <alignment horizontal="right" vertical="center" wrapText="1"/>
    </xf>
    <xf numFmtId="166" fontId="62" fillId="16" borderId="2" xfId="63" applyNumberFormat="1" applyFont="1" applyFill="1" applyBorder="1" applyAlignment="1">
      <alignment horizontal="left" vertical="center" wrapText="1"/>
    </xf>
    <xf numFmtId="166" fontId="2" fillId="19" borderId="0" xfId="570" applyNumberFormat="1" applyFont="1" applyFill="1" applyBorder="1"/>
    <xf numFmtId="166" fontId="2" fillId="0" borderId="0" xfId="570" applyNumberFormat="1" applyFont="1" applyBorder="1"/>
    <xf numFmtId="166" fontId="61" fillId="0" borderId="0" xfId="43" applyNumberFormat="1" applyFont="1" applyFill="1" applyBorder="1" applyAlignment="1" applyProtection="1">
      <alignment vertical="center"/>
      <protection locked="0"/>
    </xf>
    <xf numFmtId="0" fontId="62" fillId="16" borderId="45" xfId="42" applyFont="1" applyFill="1" applyBorder="1" applyAlignment="1">
      <alignment horizontal="left" vertical="center" wrapText="1"/>
    </xf>
    <xf numFmtId="166" fontId="63" fillId="17" borderId="2" xfId="625" applyNumberFormat="1" applyFont="1" applyFill="1" applyBorder="1" applyAlignment="1">
      <alignment horizontal="center" vertical="center" wrapText="1"/>
    </xf>
    <xf numFmtId="166" fontId="63" fillId="19" borderId="45" xfId="63" applyNumberFormat="1" applyFont="1" applyFill="1" applyBorder="1" applyAlignment="1">
      <alignment horizontal="right" vertical="center" wrapText="1"/>
    </xf>
    <xf numFmtId="166" fontId="67" fillId="18" borderId="45" xfId="625" applyNumberFormat="1" applyFont="1" applyFill="1" applyBorder="1" applyAlignment="1">
      <alignment horizontal="left" vertical="center" wrapText="1"/>
    </xf>
    <xf numFmtId="166" fontId="63" fillId="17" borderId="45" xfId="625" applyNumberFormat="1" applyFont="1" applyFill="1" applyBorder="1" applyAlignment="1">
      <alignment horizontal="center" vertical="center" wrapText="1"/>
    </xf>
    <xf numFmtId="166" fontId="53" fillId="0" borderId="45" xfId="38" applyNumberFormat="1" applyFont="1" applyFill="1" applyBorder="1" applyAlignment="1">
      <alignment horizontal="right" vertical="center" wrapText="1"/>
    </xf>
    <xf numFmtId="166" fontId="63" fillId="19" borderId="45" xfId="625" applyNumberFormat="1" applyFont="1" applyFill="1" applyBorder="1" applyAlignment="1">
      <alignment horizontal="left" vertical="center" wrapText="1"/>
    </xf>
    <xf numFmtId="166" fontId="63" fillId="19" borderId="45" xfId="625" applyNumberFormat="1" applyFont="1" applyFill="1" applyBorder="1" applyAlignment="1">
      <alignment horizontal="right" vertical="center" wrapText="1"/>
    </xf>
    <xf numFmtId="166" fontId="53" fillId="46" borderId="45" xfId="38" applyNumberFormat="1" applyFont="1" applyFill="1" applyBorder="1" applyAlignment="1">
      <alignment horizontal="right" vertical="center" wrapText="1"/>
    </xf>
    <xf numFmtId="166" fontId="63" fillId="19" borderId="2" xfId="63" applyNumberFormat="1" applyFont="1" applyFill="1" applyBorder="1" applyAlignment="1">
      <alignment horizontal="left" vertical="center" wrapText="1"/>
    </xf>
    <xf numFmtId="166" fontId="63" fillId="19" borderId="2" xfId="63" applyNumberFormat="1" applyFont="1" applyFill="1" applyBorder="1" applyAlignment="1">
      <alignment horizontal="right" vertical="center" wrapText="1"/>
    </xf>
    <xf numFmtId="166" fontId="72" fillId="43" borderId="45" xfId="38" applyNumberFormat="1" applyFont="1" applyFill="1" applyBorder="1" applyAlignment="1">
      <alignment horizontal="right" vertical="center" wrapText="1"/>
    </xf>
    <xf numFmtId="166" fontId="71" fillId="43" borderId="45" xfId="38" applyNumberFormat="1" applyFont="1" applyFill="1" applyBorder="1" applyAlignment="1">
      <alignment horizontal="right" vertical="center" wrapText="1"/>
    </xf>
    <xf numFmtId="166" fontId="70" fillId="18" borderId="45" xfId="38" applyNumberFormat="1" applyFont="1" applyFill="1" applyBorder="1" applyAlignment="1">
      <alignment horizontal="left" vertical="center" wrapText="1"/>
    </xf>
    <xf numFmtId="3" fontId="70" fillId="18" borderId="45" xfId="41" applyNumberFormat="1" applyFont="1" applyFill="1" applyBorder="1" applyAlignment="1" applyProtection="1">
      <alignment horizontal="left" vertical="center"/>
      <protection locked="0"/>
    </xf>
    <xf numFmtId="0" fontId="61" fillId="19" borderId="45" xfId="38" applyFont="1" applyFill="1" applyBorder="1" applyAlignment="1">
      <alignment horizontal="center" vertical="center" wrapText="1"/>
    </xf>
    <xf numFmtId="0" fontId="57" fillId="19" borderId="2" xfId="38" applyFont="1" applyFill="1" applyBorder="1" applyAlignment="1">
      <alignment horizontal="left" vertical="center" wrapText="1"/>
    </xf>
    <xf numFmtId="0" fontId="2" fillId="19" borderId="0" xfId="570" applyFont="1" applyFill="1" applyBorder="1"/>
    <xf numFmtId="0" fontId="61" fillId="19" borderId="45" xfId="38" applyFont="1" applyFill="1" applyBorder="1" applyAlignment="1">
      <alignment horizontal="center" vertical="center"/>
    </xf>
    <xf numFmtId="0" fontId="63" fillId="19" borderId="45" xfId="38" applyFont="1" applyFill="1" applyBorder="1" applyAlignment="1">
      <alignment horizontal="left" vertical="center" wrapText="1"/>
    </xf>
    <xf numFmtId="0" fontId="2" fillId="0" borderId="0" xfId="570" applyFont="1" applyFill="1" applyBorder="1" applyAlignment="1">
      <alignment vertical="center"/>
    </xf>
    <xf numFmtId="188" fontId="2" fillId="0" borderId="0" xfId="58" applyNumberFormat="1" applyFont="1" applyFill="1" applyBorder="1" applyAlignment="1">
      <alignment vertical="center"/>
    </xf>
    <xf numFmtId="166" fontId="60" fillId="0" borderId="0" xfId="625" applyNumberFormat="1" applyFont="1" applyFill="1" applyBorder="1" applyAlignment="1" applyProtection="1">
      <alignment vertical="center"/>
      <protection locked="0"/>
    </xf>
    <xf numFmtId="0" fontId="60" fillId="0" borderId="0" xfId="43" applyFont="1" applyFill="1" applyBorder="1" applyAlignment="1" applyProtection="1">
      <alignment vertical="center"/>
      <protection locked="0"/>
    </xf>
    <xf numFmtId="166" fontId="60" fillId="0" borderId="0" xfId="43" applyNumberFormat="1" applyFont="1" applyFill="1" applyBorder="1" applyAlignment="1" applyProtection="1">
      <alignment vertical="center"/>
      <protection locked="0"/>
    </xf>
    <xf numFmtId="3" fontId="60" fillId="0" borderId="0" xfId="43" applyNumberFormat="1" applyFont="1" applyFill="1" applyBorder="1" applyAlignment="1" applyProtection="1">
      <alignment vertical="center"/>
      <protection locked="0"/>
    </xf>
    <xf numFmtId="166" fontId="60" fillId="17" borderId="36" xfId="38" applyNumberFormat="1" applyFont="1" applyFill="1" applyBorder="1" applyAlignment="1">
      <alignment horizontal="right" vertical="center" wrapText="1"/>
    </xf>
    <xf numFmtId="166" fontId="63" fillId="17" borderId="36" xfId="38" applyNumberFormat="1" applyFont="1" applyFill="1" applyBorder="1" applyAlignment="1">
      <alignment horizontal="right" vertical="center" wrapText="1"/>
    </xf>
    <xf numFmtId="166" fontId="69" fillId="17" borderId="2" xfId="625" applyNumberFormat="1" applyFont="1" applyFill="1" applyBorder="1" applyAlignment="1">
      <alignment horizontal="left" vertical="center" wrapText="1"/>
    </xf>
    <xf numFmtId="0" fontId="62" fillId="19" borderId="2" xfId="38" applyFont="1" applyFill="1" applyBorder="1" applyAlignment="1">
      <alignment horizontal="center" vertical="center" wrapText="1"/>
    </xf>
    <xf numFmtId="0" fontId="2" fillId="0" borderId="0" xfId="570" applyFont="1"/>
    <xf numFmtId="188" fontId="60" fillId="0" borderId="0" xfId="58" applyNumberFormat="1" applyFont="1" applyFill="1" applyBorder="1" applyAlignment="1">
      <alignment wrapText="1"/>
    </xf>
    <xf numFmtId="0" fontId="63" fillId="17" borderId="26" xfId="38" applyFont="1" applyFill="1" applyBorder="1" applyAlignment="1">
      <alignment horizontal="center" vertical="center" wrapText="1"/>
    </xf>
    <xf numFmtId="0" fontId="60" fillId="0" borderId="2" xfId="38" applyFont="1" applyFill="1" applyBorder="1" applyAlignment="1">
      <alignment horizontal="left" vertical="center" wrapText="1"/>
    </xf>
    <xf numFmtId="3" fontId="59" fillId="0" borderId="26" xfId="41" applyNumberFormat="1" applyFont="1" applyFill="1" applyBorder="1" applyAlignment="1" applyProtection="1">
      <alignment horizontal="center" vertical="center" wrapText="1"/>
      <protection locked="0"/>
    </xf>
    <xf numFmtId="188" fontId="60" fillId="0" borderId="0" xfId="58" applyNumberFormat="1" applyFont="1" applyFill="1" applyBorder="1" applyAlignment="1">
      <alignment horizontal="left" vertical="top" wrapText="1"/>
    </xf>
    <xf numFmtId="0" fontId="57" fillId="19" borderId="45" xfId="38" applyFont="1" applyFill="1" applyBorder="1" applyAlignment="1">
      <alignment horizontal="left" vertical="center" wrapText="1"/>
    </xf>
    <xf numFmtId="166" fontId="60" fillId="0" borderId="0" xfId="43" applyNumberFormat="1" applyFont="1" applyFill="1" applyAlignment="1" applyProtection="1">
      <alignment vertical="center"/>
      <protection locked="0"/>
    </xf>
    <xf numFmtId="0" fontId="60" fillId="17" borderId="45" xfId="38" applyFont="1" applyFill="1" applyBorder="1" applyAlignment="1">
      <alignment vertical="center" wrapText="1"/>
    </xf>
    <xf numFmtId="166" fontId="62" fillId="17" borderId="2" xfId="625" applyNumberFormat="1" applyFont="1" applyFill="1" applyBorder="1" applyAlignment="1">
      <alignment horizontal="right" vertical="center" wrapText="1"/>
    </xf>
    <xf numFmtId="166" fontId="69" fillId="17" borderId="2" xfId="625" applyNumberFormat="1" applyFont="1" applyFill="1" applyBorder="1" applyAlignment="1">
      <alignment horizontal="center" vertical="center" wrapText="1"/>
    </xf>
    <xf numFmtId="166" fontId="63" fillId="17" borderId="2" xfId="625" applyNumberFormat="1" applyFont="1" applyFill="1" applyBorder="1" applyAlignment="1">
      <alignment horizontal="left" vertical="center" wrapText="1"/>
    </xf>
    <xf numFmtId="0" fontId="62" fillId="16" borderId="46" xfId="42" applyFont="1" applyFill="1" applyBorder="1" applyAlignment="1">
      <alignment horizontal="left" vertical="center" wrapText="1"/>
    </xf>
    <xf numFmtId="166" fontId="57" fillId="17" borderId="26" xfId="59" applyNumberFormat="1" applyFont="1" applyFill="1" applyBorder="1" applyAlignment="1">
      <alignment horizontal="right" vertical="center" wrapText="1"/>
    </xf>
    <xf numFmtId="3" fontId="60" fillId="0" borderId="0" xfId="41" applyNumberFormat="1" applyFont="1" applyFill="1" applyBorder="1" applyAlignment="1">
      <alignment horizontal="right" wrapText="1"/>
    </xf>
    <xf numFmtId="0" fontId="63" fillId="19" borderId="2" xfId="38" applyFont="1" applyFill="1" applyBorder="1" applyAlignment="1">
      <alignment horizontal="left" vertical="center" wrapText="1"/>
    </xf>
    <xf numFmtId="3" fontId="60" fillId="0" borderId="0" xfId="41" applyNumberFormat="1" applyFont="1" applyFill="1" applyBorder="1" applyAlignment="1">
      <alignment wrapText="1"/>
    </xf>
    <xf numFmtId="3" fontId="60" fillId="0" borderId="0" xfId="41" applyNumberFormat="1" applyFont="1" applyFill="1" applyBorder="1" applyAlignment="1">
      <alignment horizontal="right" vertical="top" wrapText="1"/>
    </xf>
    <xf numFmtId="0" fontId="2" fillId="0" borderId="0" xfId="570" applyFont="1" applyFill="1" applyAlignment="1">
      <alignment vertical="center"/>
    </xf>
    <xf numFmtId="0" fontId="61" fillId="19" borderId="2" xfId="38" applyFont="1" applyFill="1" applyBorder="1" applyAlignment="1">
      <alignment horizontal="center" vertical="center" wrapText="1"/>
    </xf>
    <xf numFmtId="0" fontId="63" fillId="19" borderId="36" xfId="38" applyFont="1" applyFill="1" applyBorder="1" applyAlignment="1">
      <alignment vertical="center" wrapText="1"/>
    </xf>
    <xf numFmtId="166" fontId="58" fillId="17" borderId="26" xfId="59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0" applyFont="1" applyFill="1"/>
    <xf numFmtId="0" fontId="73" fillId="0" borderId="0" xfId="0" applyFont="1"/>
    <xf numFmtId="0" fontId="74" fillId="0" borderId="2" xfId="0" applyFont="1" applyBorder="1" applyAlignment="1">
      <alignment vertical="center"/>
    </xf>
    <xf numFmtId="0" fontId="73" fillId="0" borderId="2" xfId="0" applyFont="1" applyBorder="1"/>
    <xf numFmtId="0" fontId="73" fillId="0" borderId="2" xfId="0" applyFont="1" applyBorder="1" applyAlignment="1">
      <alignment wrapText="1"/>
    </xf>
    <xf numFmtId="0" fontId="75" fillId="0" borderId="2" xfId="0" applyFont="1" applyFill="1" applyBorder="1" applyAlignment="1">
      <alignment horizontal="left" wrapText="1" indent="2"/>
    </xf>
    <xf numFmtId="0" fontId="75" fillId="0" borderId="2" xfId="0" applyFont="1" applyFill="1" applyBorder="1" applyAlignment="1">
      <alignment horizontal="left" wrapText="1" indent="3"/>
    </xf>
    <xf numFmtId="0" fontId="75" fillId="0" borderId="2" xfId="0" applyFont="1" applyFill="1" applyBorder="1" applyAlignment="1">
      <alignment horizontal="left" wrapText="1"/>
    </xf>
    <xf numFmtId="0" fontId="76" fillId="0" borderId="0" xfId="0" applyFont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0" fontId="78" fillId="0" borderId="0" xfId="71" applyFont="1" applyFill="1" applyAlignment="1">
      <alignment horizontal="left"/>
    </xf>
    <xf numFmtId="0" fontId="78" fillId="0" borderId="0" xfId="71" applyFont="1" applyFill="1"/>
    <xf numFmtId="0" fontId="79" fillId="0" borderId="0" xfId="0" applyFont="1"/>
    <xf numFmtId="0" fontId="80" fillId="0" borderId="0" xfId="0" applyFont="1"/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right"/>
    </xf>
    <xf numFmtId="0" fontId="78" fillId="0" borderId="3" xfId="0" applyFont="1" applyBorder="1" applyAlignment="1">
      <alignment horizontal="center" vertical="center" wrapText="1"/>
    </xf>
    <xf numFmtId="0" fontId="78" fillId="0" borderId="5" xfId="0" applyFont="1" applyBorder="1" applyAlignment="1">
      <alignment horizontal="center" vertical="center" wrapText="1"/>
    </xf>
    <xf numFmtId="0" fontId="81" fillId="0" borderId="47" xfId="71" applyFont="1" applyFill="1" applyBorder="1" applyAlignment="1">
      <alignment horizontal="right" vertical="center"/>
    </xf>
    <xf numFmtId="0" fontId="81" fillId="0" borderId="47" xfId="71" applyFont="1" applyFill="1" applyBorder="1" applyAlignment="1">
      <alignment horizontal="left" vertical="center" wrapText="1"/>
    </xf>
    <xf numFmtId="3" fontId="81" fillId="0" borderId="47" xfId="71" applyNumberFormat="1" applyFont="1" applyFill="1" applyBorder="1" applyAlignment="1">
      <alignment horizontal="right" vertical="center" wrapText="1"/>
    </xf>
    <xf numFmtId="0" fontId="82" fillId="0" borderId="0" xfId="0" applyFont="1"/>
    <xf numFmtId="0" fontId="85" fillId="0" borderId="0" xfId="0" applyFont="1"/>
    <xf numFmtId="0" fontId="78" fillId="0" borderId="48" xfId="71" applyFont="1" applyFill="1" applyBorder="1" applyAlignment="1">
      <alignment horizontal="right" vertical="center"/>
    </xf>
    <xf numFmtId="0" fontId="78" fillId="0" borderId="48" xfId="71" applyFont="1" applyFill="1" applyBorder="1" applyAlignment="1">
      <alignment horizontal="left" vertical="center" wrapText="1"/>
    </xf>
    <xf numFmtId="3" fontId="78" fillId="0" borderId="48" xfId="71" applyNumberFormat="1" applyFont="1" applyFill="1" applyBorder="1" applyAlignment="1">
      <alignment horizontal="right" vertical="center" wrapText="1"/>
    </xf>
    <xf numFmtId="0" fontId="78" fillId="0" borderId="49" xfId="71" applyFont="1" applyFill="1" applyBorder="1" applyAlignment="1">
      <alignment horizontal="right" vertical="center"/>
    </xf>
    <xf numFmtId="0" fontId="78" fillId="0" borderId="49" xfId="71" applyFont="1" applyFill="1" applyBorder="1" applyAlignment="1">
      <alignment horizontal="left" vertical="center" wrapText="1"/>
    </xf>
    <xf numFmtId="3" fontId="78" fillId="0" borderId="49" xfId="71" applyNumberFormat="1" applyFont="1" applyFill="1" applyBorder="1" applyAlignment="1">
      <alignment horizontal="right" vertical="center" wrapText="1"/>
    </xf>
    <xf numFmtId="2" fontId="78" fillId="0" borderId="50" xfId="71" applyNumberFormat="1" applyFont="1" applyFill="1" applyBorder="1" applyAlignment="1">
      <alignment horizontal="right" vertical="center"/>
    </xf>
    <xf numFmtId="0" fontId="78" fillId="0" borderId="50" xfId="71" applyFont="1" applyFill="1" applyBorder="1" applyAlignment="1">
      <alignment horizontal="left" vertical="center" wrapText="1"/>
    </xf>
    <xf numFmtId="3" fontId="78" fillId="0" borderId="50" xfId="71" applyNumberFormat="1" applyFont="1" applyFill="1" applyBorder="1" applyAlignment="1">
      <alignment horizontal="right" vertical="center" wrapText="1"/>
    </xf>
    <xf numFmtId="49" fontId="78" fillId="0" borderId="49" xfId="71" applyNumberFormat="1" applyFont="1" applyFill="1" applyBorder="1" applyAlignment="1">
      <alignment horizontal="right" vertical="center"/>
    </xf>
    <xf numFmtId="49" fontId="78" fillId="0" borderId="50" xfId="71" applyNumberFormat="1" applyFont="1" applyFill="1" applyBorder="1" applyAlignment="1">
      <alignment horizontal="right" vertical="center"/>
    </xf>
    <xf numFmtId="0" fontId="78" fillId="0" borderId="50" xfId="71" applyFont="1" applyFill="1" applyBorder="1" applyAlignment="1">
      <alignment horizontal="right" vertical="center"/>
    </xf>
    <xf numFmtId="2" fontId="78" fillId="0" borderId="49" xfId="71" applyNumberFormat="1" applyFont="1" applyFill="1" applyBorder="1" applyAlignment="1">
      <alignment horizontal="right" vertical="center"/>
    </xf>
    <xf numFmtId="0" fontId="86" fillId="0" borderId="0" xfId="0" applyFont="1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86" fillId="0" borderId="0" xfId="0" applyFont="1" applyAlignment="1">
      <alignment horizontal="left" vertical="center" wrapText="1"/>
    </xf>
    <xf numFmtId="0" fontId="79" fillId="0" borderId="0" xfId="0" applyFont="1" applyAlignment="1">
      <alignment vertical="top"/>
    </xf>
    <xf numFmtId="0" fontId="80" fillId="0" borderId="0" xfId="0" applyFont="1" applyAlignment="1">
      <alignment vertical="top"/>
    </xf>
    <xf numFmtId="0" fontId="79" fillId="0" borderId="0" xfId="0" applyFont="1" applyAlignment="1">
      <alignment horizontal="left" vertical="top"/>
    </xf>
    <xf numFmtId="0" fontId="80" fillId="0" borderId="0" xfId="0" applyFont="1" applyAlignment="1">
      <alignment horizontal="left"/>
    </xf>
    <xf numFmtId="0" fontId="78" fillId="47" borderId="49" xfId="71" applyFont="1" applyFill="1" applyBorder="1" applyAlignment="1">
      <alignment horizontal="right" vertical="center"/>
    </xf>
    <xf numFmtId="0" fontId="78" fillId="47" borderId="49" xfId="71" applyFont="1" applyFill="1" applyBorder="1" applyAlignment="1">
      <alignment horizontal="left" vertical="center" wrapText="1"/>
    </xf>
    <xf numFmtId="3" fontId="78" fillId="47" borderId="49" xfId="71" applyNumberFormat="1" applyFont="1" applyFill="1" applyBorder="1" applyAlignment="1">
      <alignment horizontal="right" vertical="center" wrapText="1"/>
    </xf>
    <xf numFmtId="0" fontId="79" fillId="47" borderId="0" xfId="0" applyFont="1" applyFill="1"/>
    <xf numFmtId="0" fontId="80" fillId="47" borderId="0" xfId="0" applyFont="1" applyFill="1"/>
    <xf numFmtId="0" fontId="88" fillId="0" borderId="0" xfId="71" applyFont="1" applyFill="1" applyAlignment="1">
      <alignment horizontal="left" vertical="center"/>
    </xf>
    <xf numFmtId="0" fontId="88" fillId="0" borderId="0" xfId="71" applyFont="1" applyFill="1"/>
    <xf numFmtId="0" fontId="89" fillId="0" borderId="0" xfId="0" applyFont="1"/>
    <xf numFmtId="0" fontId="90" fillId="0" borderId="0" xfId="0" applyFont="1"/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right"/>
    </xf>
    <xf numFmtId="49" fontId="88" fillId="0" borderId="3" xfId="0" applyNumberFormat="1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0" fontId="91" fillId="0" borderId="47" xfId="71" applyFont="1" applyFill="1" applyBorder="1" applyAlignment="1">
      <alignment horizontal="right" vertical="center"/>
    </xf>
    <xf numFmtId="0" fontId="91" fillId="0" borderId="47" xfId="71" applyFont="1" applyFill="1" applyBorder="1" applyAlignment="1">
      <alignment horizontal="left" vertical="center" wrapText="1"/>
    </xf>
    <xf numFmtId="3" fontId="91" fillId="0" borderId="47" xfId="71" applyNumberFormat="1" applyFont="1" applyFill="1" applyBorder="1" applyAlignment="1">
      <alignment horizontal="right" vertical="center" wrapText="1"/>
    </xf>
    <xf numFmtId="0" fontId="92" fillId="0" borderId="0" xfId="0" applyFont="1"/>
    <xf numFmtId="0" fontId="93" fillId="0" borderId="0" xfId="0" applyFont="1"/>
    <xf numFmtId="0" fontId="88" fillId="0" borderId="48" xfId="71" applyFont="1" applyFill="1" applyBorder="1" applyAlignment="1">
      <alignment horizontal="right" vertical="center"/>
    </xf>
    <xf numFmtId="0" fontId="88" fillId="0" borderId="48" xfId="71" applyFont="1" applyFill="1" applyBorder="1" applyAlignment="1">
      <alignment horizontal="left" vertical="center" wrapText="1"/>
    </xf>
    <xf numFmtId="3" fontId="88" fillId="0" borderId="48" xfId="71" applyNumberFormat="1" applyFont="1" applyFill="1" applyBorder="1" applyAlignment="1">
      <alignment horizontal="right" vertical="center" wrapText="1"/>
    </xf>
    <xf numFmtId="0" fontId="88" fillId="0" borderId="49" xfId="71" applyFont="1" applyFill="1" applyBorder="1" applyAlignment="1">
      <alignment horizontal="right" vertical="center"/>
    </xf>
    <xf numFmtId="0" fontId="88" fillId="0" borderId="49" xfId="71" applyFont="1" applyFill="1" applyBorder="1" applyAlignment="1">
      <alignment horizontal="left" vertical="center" wrapText="1"/>
    </xf>
    <xf numFmtId="3" fontId="88" fillId="0" borderId="49" xfId="71" applyNumberFormat="1" applyFont="1" applyFill="1" applyBorder="1" applyAlignment="1">
      <alignment horizontal="right" vertical="center" wrapText="1"/>
    </xf>
    <xf numFmtId="2" fontId="88" fillId="0" borderId="50" xfId="71" applyNumberFormat="1" applyFont="1" applyFill="1" applyBorder="1" applyAlignment="1">
      <alignment horizontal="right" vertical="center"/>
    </xf>
    <xf numFmtId="0" fontId="88" fillId="0" borderId="50" xfId="71" applyFont="1" applyFill="1" applyBorder="1" applyAlignment="1">
      <alignment horizontal="left" vertical="center" wrapText="1"/>
    </xf>
    <xf numFmtId="3" fontId="88" fillId="0" borderId="50" xfId="71" applyNumberFormat="1" applyFont="1" applyFill="1" applyBorder="1" applyAlignment="1">
      <alignment horizontal="right" vertical="center" wrapText="1"/>
    </xf>
    <xf numFmtId="49" fontId="88" fillId="0" borderId="49" xfId="71" applyNumberFormat="1" applyFont="1" applyFill="1" applyBorder="1" applyAlignment="1">
      <alignment horizontal="right" vertical="center"/>
    </xf>
    <xf numFmtId="49" fontId="88" fillId="0" borderId="50" xfId="71" applyNumberFormat="1" applyFont="1" applyFill="1" applyBorder="1" applyAlignment="1">
      <alignment horizontal="right" vertical="center"/>
    </xf>
    <xf numFmtId="0" fontId="88" fillId="0" borderId="50" xfId="71" applyFont="1" applyFill="1" applyBorder="1" applyAlignment="1">
      <alignment horizontal="right" vertical="center"/>
    </xf>
    <xf numFmtId="2" fontId="88" fillId="0" borderId="49" xfId="71" applyNumberFormat="1" applyFont="1" applyFill="1" applyBorder="1" applyAlignment="1">
      <alignment horizontal="right" vertical="center"/>
    </xf>
    <xf numFmtId="0" fontId="89" fillId="0" borderId="0" xfId="0" applyFont="1" applyAlignment="1">
      <alignment vertical="top"/>
    </xf>
    <xf numFmtId="0" fontId="90" fillId="0" borderId="0" xfId="0" applyFont="1" applyAlignment="1">
      <alignment vertical="top"/>
    </xf>
    <xf numFmtId="0" fontId="90" fillId="0" borderId="0" xfId="0" applyFont="1" applyAlignment="1">
      <alignment horizontal="left" vertical="center"/>
    </xf>
    <xf numFmtId="0" fontId="88" fillId="47" borderId="49" xfId="71" applyFont="1" applyFill="1" applyBorder="1" applyAlignment="1">
      <alignment horizontal="right" vertical="center"/>
    </xf>
    <xf numFmtId="0" fontId="88" fillId="47" borderId="49" xfId="71" applyFont="1" applyFill="1" applyBorder="1" applyAlignment="1">
      <alignment horizontal="left" vertical="center" wrapText="1"/>
    </xf>
    <xf numFmtId="3" fontId="88" fillId="47" borderId="49" xfId="71" applyNumberFormat="1" applyFont="1" applyFill="1" applyBorder="1" applyAlignment="1">
      <alignment horizontal="right" vertical="center" wrapText="1"/>
    </xf>
    <xf numFmtId="0" fontId="89" fillId="47" borderId="0" xfId="0" applyFont="1" applyFill="1"/>
    <xf numFmtId="0" fontId="90" fillId="47" borderId="0" xfId="0" applyFont="1" applyFill="1"/>
    <xf numFmtId="3" fontId="88" fillId="48" borderId="49" xfId="71" applyNumberFormat="1" applyFont="1" applyFill="1" applyBorder="1" applyAlignment="1">
      <alignment horizontal="right" vertical="center" wrapText="1"/>
    </xf>
    <xf numFmtId="3" fontId="78" fillId="48" borderId="49" xfId="71" applyNumberFormat="1" applyFont="1" applyFill="1" applyBorder="1" applyAlignment="1">
      <alignment horizontal="right" vertical="center" wrapText="1"/>
    </xf>
    <xf numFmtId="3" fontId="79" fillId="47" borderId="0" xfId="0" applyNumberFormat="1" applyFont="1" applyFill="1"/>
    <xf numFmtId="0" fontId="56" fillId="0" borderId="0" xfId="687" applyAlignment="1">
      <alignment wrapText="1"/>
    </xf>
    <xf numFmtId="166" fontId="62" fillId="18" borderId="36" xfId="38" applyNumberFormat="1" applyFont="1" applyFill="1" applyBorder="1" applyAlignment="1">
      <alignment horizontal="right" vertical="center" wrapText="1"/>
    </xf>
    <xf numFmtId="166" fontId="59" fillId="18" borderId="36" xfId="38" applyNumberFormat="1" applyFont="1" applyFill="1" applyBorder="1" applyAlignment="1">
      <alignment horizontal="right" vertical="center" wrapText="1"/>
    </xf>
    <xf numFmtId="166" fontId="63" fillId="18" borderId="36" xfId="38" applyNumberFormat="1" applyFont="1" applyFill="1" applyBorder="1" applyAlignment="1">
      <alignment horizontal="right" vertical="center" wrapText="1"/>
    </xf>
    <xf numFmtId="166" fontId="68" fillId="18" borderId="2" xfId="625" applyNumberFormat="1" applyFont="1" applyFill="1" applyBorder="1" applyAlignment="1">
      <alignment horizontal="left" vertical="center" wrapText="1"/>
    </xf>
    <xf numFmtId="166" fontId="68" fillId="18" borderId="36" xfId="625" applyNumberFormat="1" applyFont="1" applyFill="1" applyBorder="1" applyAlignment="1">
      <alignment horizontal="left" vertical="center" wrapText="1"/>
    </xf>
    <xf numFmtId="0" fontId="4" fillId="0" borderId="0" xfId="570" applyFont="1" applyFill="1" applyBorder="1" applyAlignment="1">
      <alignment vertical="center"/>
    </xf>
    <xf numFmtId="166" fontId="69" fillId="0" borderId="0" xfId="625" applyNumberFormat="1" applyFont="1" applyFill="1" applyBorder="1" applyAlignment="1">
      <alignment horizontal="right" vertical="center" wrapText="1"/>
    </xf>
    <xf numFmtId="188" fontId="69" fillId="0" borderId="0" xfId="58" applyNumberFormat="1" applyFont="1" applyFill="1" applyBorder="1" applyAlignment="1">
      <alignment horizontal="right" vertical="center" wrapText="1"/>
    </xf>
    <xf numFmtId="0" fontId="58" fillId="0" borderId="0" xfId="0" applyFont="1" applyFill="1"/>
    <xf numFmtId="167" fontId="2" fillId="0" borderId="0" xfId="570" applyNumberFormat="1" applyFont="1" applyFill="1" applyBorder="1" applyAlignment="1">
      <alignment vertical="center"/>
    </xf>
    <xf numFmtId="0" fontId="2" fillId="0" borderId="0" xfId="570" applyFont="1" applyFill="1"/>
    <xf numFmtId="9" fontId="2" fillId="0" borderId="0" xfId="58" applyFont="1" applyFill="1" applyBorder="1" applyAlignment="1">
      <alignment vertical="center"/>
    </xf>
    <xf numFmtId="188" fontId="2" fillId="0" borderId="0" xfId="58" applyNumberFormat="1" applyFont="1" applyFill="1" applyAlignment="1">
      <alignment vertical="center"/>
    </xf>
    <xf numFmtId="0" fontId="58" fillId="18" borderId="0" xfId="0" applyFont="1" applyFill="1"/>
    <xf numFmtId="0" fontId="64" fillId="18" borderId="0" xfId="0" applyFont="1" applyFill="1"/>
    <xf numFmtId="0" fontId="58" fillId="17" borderId="0" xfId="0" applyFont="1" applyFill="1"/>
    <xf numFmtId="166" fontId="69" fillId="15" borderId="2" xfId="625" applyNumberFormat="1" applyFont="1" applyFill="1" applyBorder="1" applyAlignment="1">
      <alignment horizontal="right" vertical="center" wrapText="1"/>
    </xf>
    <xf numFmtId="166" fontId="69" fillId="15" borderId="2" xfId="625" applyNumberFormat="1" applyFont="1" applyFill="1" applyBorder="1" applyAlignment="1">
      <alignment horizontal="left" vertical="center" wrapText="1"/>
    </xf>
    <xf numFmtId="166" fontId="63" fillId="15" borderId="36" xfId="38" applyNumberFormat="1" applyFont="1" applyFill="1" applyBorder="1" applyAlignment="1">
      <alignment horizontal="right" vertical="center" wrapText="1"/>
    </xf>
    <xf numFmtId="0" fontId="58" fillId="15" borderId="0" xfId="0" applyFont="1" applyFill="1"/>
    <xf numFmtId="166" fontId="69" fillId="15" borderId="36" xfId="625" applyNumberFormat="1" applyFont="1" applyFill="1" applyBorder="1" applyAlignment="1">
      <alignment horizontal="right" vertical="center" wrapText="1"/>
    </xf>
    <xf numFmtId="166" fontId="69" fillId="15" borderId="36" xfId="625" applyNumberFormat="1" applyFont="1" applyFill="1" applyBorder="1" applyAlignment="1">
      <alignment horizontal="left" vertical="center" wrapText="1"/>
    </xf>
    <xf numFmtId="166" fontId="60" fillId="15" borderId="36" xfId="38" applyNumberFormat="1" applyFont="1" applyFill="1" applyBorder="1" applyAlignment="1">
      <alignment horizontal="right" vertical="center" wrapText="1"/>
    </xf>
    <xf numFmtId="166" fontId="69" fillId="49" borderId="36" xfId="625" applyNumberFormat="1" applyFont="1" applyFill="1" applyBorder="1" applyAlignment="1">
      <alignment horizontal="left" vertical="center" wrapText="1"/>
    </xf>
    <xf numFmtId="166" fontId="63" fillId="49" borderId="36" xfId="38" applyNumberFormat="1" applyFont="1" applyFill="1" applyBorder="1" applyAlignment="1">
      <alignment horizontal="left" vertical="center" wrapText="1"/>
    </xf>
    <xf numFmtId="166" fontId="63" fillId="49" borderId="36" xfId="38" applyNumberFormat="1" applyFont="1" applyFill="1" applyBorder="1" applyAlignment="1">
      <alignment horizontal="right" vertical="center" wrapText="1"/>
    </xf>
    <xf numFmtId="166" fontId="60" fillId="49" borderId="36" xfId="38" applyNumberFormat="1" applyFont="1" applyFill="1" applyBorder="1" applyAlignment="1">
      <alignment horizontal="right" vertical="center" wrapText="1"/>
    </xf>
    <xf numFmtId="0" fontId="58" fillId="49" borderId="0" xfId="0" applyFont="1" applyFill="1"/>
    <xf numFmtId="166" fontId="69" fillId="49" borderId="2" xfId="625" applyNumberFormat="1" applyFont="1" applyFill="1" applyBorder="1" applyAlignment="1">
      <alignment horizontal="left" vertical="center" wrapText="1"/>
    </xf>
    <xf numFmtId="0" fontId="62" fillId="18" borderId="2" xfId="38" applyFont="1" applyFill="1" applyBorder="1" applyAlignment="1">
      <alignment horizontal="center" vertical="center" wrapText="1"/>
    </xf>
    <xf numFmtId="0" fontId="62" fillId="18" borderId="3" xfId="38" applyFont="1" applyFill="1" applyBorder="1" applyAlignment="1">
      <alignment horizontal="center" vertical="center" wrapText="1"/>
    </xf>
    <xf numFmtId="166" fontId="4" fillId="0" borderId="0" xfId="570" applyNumberFormat="1" applyFont="1" applyFill="1" applyBorder="1" applyAlignment="1">
      <alignment vertical="center"/>
    </xf>
    <xf numFmtId="0" fontId="64" fillId="0" borderId="0" xfId="0" applyFont="1" applyFill="1"/>
    <xf numFmtId="166" fontId="61" fillId="0" borderId="0" xfId="59" applyNumberFormat="1" applyFont="1" applyFill="1" applyBorder="1" applyAlignment="1">
      <alignment horizontal="right" vertical="center" wrapText="1"/>
    </xf>
    <xf numFmtId="0" fontId="62" fillId="18" borderId="26" xfId="38" applyFont="1" applyFill="1" applyBorder="1" applyAlignment="1">
      <alignment vertical="center" wrapText="1"/>
    </xf>
    <xf numFmtId="166" fontId="62" fillId="18" borderId="26" xfId="59" applyNumberFormat="1" applyFont="1" applyFill="1" applyBorder="1" applyAlignment="1">
      <alignment horizontal="right" vertical="center" wrapText="1"/>
    </xf>
    <xf numFmtId="3" fontId="64" fillId="18" borderId="26" xfId="41" applyNumberFormat="1" applyFont="1" applyFill="1" applyBorder="1" applyAlignment="1" applyProtection="1">
      <alignment horizontal="left" vertical="center" wrapText="1"/>
      <protection locked="0"/>
    </xf>
    <xf numFmtId="166" fontId="64" fillId="18" borderId="26" xfId="59" applyNumberFormat="1" applyFont="1" applyFill="1" applyBorder="1" applyAlignment="1" applyProtection="1">
      <alignment horizontal="right" vertical="center" wrapText="1"/>
      <protection locked="0"/>
    </xf>
    <xf numFmtId="3" fontId="61" fillId="18" borderId="26" xfId="41" applyNumberFormat="1" applyFont="1" applyFill="1" applyBorder="1" applyAlignment="1">
      <alignment vertical="center" wrapText="1"/>
    </xf>
    <xf numFmtId="166" fontId="61" fillId="18" borderId="26" xfId="59" applyNumberFormat="1" applyFont="1" applyFill="1" applyBorder="1" applyAlignment="1">
      <alignment horizontal="right" vertical="center" wrapText="1"/>
    </xf>
    <xf numFmtId="2" fontId="62" fillId="18" borderId="26" xfId="38" applyNumberFormat="1" applyFont="1" applyFill="1" applyBorder="1" applyAlignment="1">
      <alignment vertical="center" wrapText="1"/>
    </xf>
    <xf numFmtId="166" fontId="65" fillId="17" borderId="26" xfId="59" applyNumberFormat="1" applyFont="1" applyFill="1" applyBorder="1" applyAlignment="1">
      <alignment horizontal="right" vertical="center" wrapText="1"/>
    </xf>
    <xf numFmtId="3" fontId="59" fillId="18" borderId="2" xfId="41" applyNumberFormat="1" applyFont="1" applyFill="1" applyBorder="1" applyAlignment="1" applyProtection="1">
      <alignment horizontal="center" vertical="center" wrapText="1"/>
      <protection locked="0"/>
    </xf>
    <xf numFmtId="166" fontId="64" fillId="18" borderId="26" xfId="59" applyNumberFormat="1" applyFont="1" applyFill="1" applyBorder="1" applyAlignment="1">
      <alignment horizontal="right" vertical="center" wrapText="1"/>
    </xf>
    <xf numFmtId="3" fontId="61" fillId="18" borderId="26" xfId="38" applyNumberFormat="1" applyFont="1" applyFill="1" applyBorder="1" applyAlignment="1" applyProtection="1">
      <alignment horizontal="center" vertical="center" wrapText="1"/>
      <protection locked="0"/>
    </xf>
    <xf numFmtId="166" fontId="66" fillId="18" borderId="26" xfId="59" applyNumberFormat="1" applyFont="1" applyFill="1" applyBorder="1" applyAlignment="1">
      <alignment horizontal="right" vertical="center" wrapText="1"/>
    </xf>
    <xf numFmtId="3" fontId="61" fillId="18" borderId="2" xfId="38" applyNumberFormat="1" applyFont="1" applyFill="1" applyBorder="1" applyAlignment="1" applyProtection="1">
      <alignment horizontal="center" vertical="center" wrapText="1"/>
      <protection locked="0"/>
    </xf>
    <xf numFmtId="0" fontId="61" fillId="18" borderId="2" xfId="38" applyFont="1" applyFill="1" applyBorder="1" applyAlignment="1">
      <alignment horizontal="center" vertical="center" wrapText="1"/>
    </xf>
    <xf numFmtId="3" fontId="61" fillId="18" borderId="2" xfId="41" applyNumberFormat="1" applyFont="1" applyFill="1" applyBorder="1" applyAlignment="1" applyProtection="1">
      <alignment horizontal="center" vertical="center" wrapText="1"/>
      <protection locked="0"/>
    </xf>
    <xf numFmtId="3" fontId="60" fillId="15" borderId="2" xfId="38" applyNumberFormat="1" applyFont="1" applyFill="1" applyBorder="1" applyAlignment="1" applyProtection="1">
      <alignment horizontal="left" vertical="center" wrapText="1"/>
      <protection locked="0"/>
    </xf>
    <xf numFmtId="3" fontId="60" fillId="15" borderId="26" xfId="38" applyNumberFormat="1" applyFont="1" applyFill="1" applyBorder="1" applyAlignment="1" applyProtection="1">
      <alignment horizontal="left" vertical="center" wrapText="1"/>
      <protection locked="0"/>
    </xf>
    <xf numFmtId="0" fontId="60" fillId="15" borderId="2" xfId="38" applyFont="1" applyFill="1" applyBorder="1" applyAlignment="1">
      <alignment horizontal="left" vertical="center" wrapText="1"/>
    </xf>
    <xf numFmtId="0" fontId="60" fillId="15" borderId="26" xfId="38" applyFont="1" applyFill="1" applyBorder="1" applyAlignment="1">
      <alignment horizontal="left" vertical="center" wrapText="1"/>
    </xf>
    <xf numFmtId="0" fontId="73" fillId="0" borderId="2" xfId="0" applyFont="1" applyFill="1" applyBorder="1"/>
    <xf numFmtId="0" fontId="73" fillId="0" borderId="2" xfId="0" applyFont="1" applyFill="1" applyBorder="1" applyAlignment="1">
      <alignment wrapText="1"/>
    </xf>
    <xf numFmtId="0" fontId="4" fillId="0" borderId="0" xfId="570" applyFont="1" applyFill="1" applyAlignment="1">
      <alignment vertical="center"/>
    </xf>
    <xf numFmtId="0" fontId="63" fillId="15" borderId="3" xfId="38" applyFont="1" applyFill="1" applyBorder="1" applyAlignment="1">
      <alignment horizontal="left" vertical="center" wrapText="1"/>
    </xf>
    <xf numFmtId="2" fontId="63" fillId="15" borderId="3" xfId="38" applyNumberFormat="1" applyFont="1" applyFill="1" applyBorder="1" applyAlignment="1">
      <alignment horizontal="left" vertical="center" wrapText="1"/>
    </xf>
    <xf numFmtId="2" fontId="63" fillId="15" borderId="11" xfId="38" applyNumberFormat="1" applyFont="1" applyFill="1" applyBorder="1" applyAlignment="1">
      <alignment horizontal="left" vertical="center" wrapText="1"/>
    </xf>
    <xf numFmtId="0" fontId="63" fillId="15" borderId="45" xfId="38" applyFont="1" applyFill="1" applyBorder="1" applyAlignment="1">
      <alignment horizontal="left" vertical="center" wrapText="1"/>
    </xf>
    <xf numFmtId="2" fontId="63" fillId="15" borderId="2" xfId="38" applyNumberFormat="1" applyFont="1" applyFill="1" applyBorder="1" applyAlignment="1">
      <alignment horizontal="left" vertical="center" wrapText="1"/>
    </xf>
    <xf numFmtId="2" fontId="63" fillId="15" borderId="45" xfId="38" applyNumberFormat="1" applyFont="1" applyFill="1" applyBorder="1" applyAlignment="1">
      <alignment horizontal="left" vertical="center" wrapText="1"/>
    </xf>
    <xf numFmtId="166" fontId="63" fillId="17" borderId="2" xfId="625" applyNumberFormat="1" applyFont="1" applyFill="1" applyBorder="1" applyAlignment="1">
      <alignment horizontal="right" vertical="center" wrapText="1"/>
    </xf>
    <xf numFmtId="0" fontId="68" fillId="18" borderId="2" xfId="38" applyFont="1" applyFill="1" applyBorder="1" applyAlignment="1">
      <alignment vertical="center" wrapText="1"/>
    </xf>
    <xf numFmtId="0" fontId="59" fillId="18" borderId="2" xfId="38" applyFont="1" applyFill="1" applyBorder="1" applyAlignment="1">
      <alignment vertical="center" wrapText="1"/>
    </xf>
    <xf numFmtId="166" fontId="62" fillId="18" borderId="2" xfId="625" applyNumberFormat="1" applyFont="1" applyFill="1" applyBorder="1" applyAlignment="1">
      <alignment horizontal="right" vertical="center" wrapText="1"/>
    </xf>
    <xf numFmtId="0" fontId="59" fillId="18" borderId="2" xfId="38" applyFont="1" applyFill="1" applyBorder="1" applyAlignment="1">
      <alignment vertical="center"/>
    </xf>
    <xf numFmtId="166" fontId="62" fillId="18" borderId="2" xfId="625" quotePrefix="1" applyNumberFormat="1" applyFont="1" applyFill="1" applyBorder="1" applyAlignment="1">
      <alignment horizontal="right" vertical="center" wrapText="1"/>
    </xf>
    <xf numFmtId="0" fontId="68" fillId="18" borderId="2" xfId="38" applyFont="1" applyFill="1" applyBorder="1" applyAlignment="1">
      <alignment horizontal="left" vertical="center" wrapText="1"/>
    </xf>
    <xf numFmtId="0" fontId="68" fillId="18" borderId="3" xfId="38" applyFont="1" applyFill="1" applyBorder="1" applyAlignment="1">
      <alignment horizontal="center" vertical="center" wrapText="1"/>
    </xf>
    <xf numFmtId="0" fontId="68" fillId="18" borderId="2" xfId="38" applyFont="1" applyFill="1" applyBorder="1" applyAlignment="1">
      <alignment horizontal="center" vertical="center" wrapText="1"/>
    </xf>
    <xf numFmtId="166" fontId="63" fillId="18" borderId="2" xfId="625" applyNumberFormat="1" applyFont="1" applyFill="1" applyBorder="1" applyAlignment="1">
      <alignment horizontal="right" vertical="center" wrapText="1"/>
    </xf>
    <xf numFmtId="2" fontId="68" fillId="18" borderId="3" xfId="38" applyNumberFormat="1" applyFont="1" applyFill="1" applyBorder="1" applyAlignment="1">
      <alignment horizontal="center" vertical="center" wrapText="1"/>
    </xf>
    <xf numFmtId="2" fontId="68" fillId="18" borderId="2" xfId="38" applyNumberFormat="1" applyFont="1" applyFill="1" applyBorder="1" applyAlignment="1">
      <alignment horizontal="center" vertical="center" wrapText="1"/>
    </xf>
    <xf numFmtId="2" fontId="68" fillId="18" borderId="11" xfId="38" applyNumberFormat="1" applyFont="1" applyFill="1" applyBorder="1" applyAlignment="1">
      <alignment horizontal="center" vertical="center" wrapText="1"/>
    </xf>
    <xf numFmtId="0" fontId="94" fillId="48" borderId="0" xfId="0" applyFont="1" applyFill="1"/>
    <xf numFmtId="0" fontId="94" fillId="0" borderId="0" xfId="0" applyFont="1"/>
    <xf numFmtId="0" fontId="95" fillId="47" borderId="2" xfId="0" applyFont="1" applyFill="1" applyBorder="1" applyAlignment="1">
      <alignment horizontal="center" vertical="center" wrapText="1"/>
    </xf>
    <xf numFmtId="0" fontId="95" fillId="0" borderId="2" xfId="0" applyFont="1" applyBorder="1" applyAlignment="1">
      <alignment horizontal="center" vertical="center" wrapText="1"/>
    </xf>
    <xf numFmtId="190" fontId="95" fillId="0" borderId="53" xfId="0" applyNumberFormat="1" applyFont="1" applyBorder="1" applyAlignment="1">
      <alignment horizontal="right"/>
    </xf>
    <xf numFmtId="0" fontId="96" fillId="0" borderId="0" xfId="0" applyFont="1" applyBorder="1" applyAlignment="1">
      <alignment wrapText="1"/>
    </xf>
    <xf numFmtId="190" fontId="95" fillId="0" borderId="0" xfId="0" applyNumberFormat="1" applyFont="1" applyBorder="1" applyAlignment="1">
      <alignment horizontal="right"/>
    </xf>
    <xf numFmtId="0" fontId="95" fillId="0" borderId="0" xfId="0" applyFont="1" applyFill="1" applyAlignment="1">
      <alignment horizontal="left" wrapText="1"/>
    </xf>
    <xf numFmtId="0" fontId="95" fillId="0" borderId="0" xfId="0" applyFont="1" applyFill="1" applyBorder="1" applyAlignment="1">
      <alignment horizontal="left" wrapText="1"/>
    </xf>
    <xf numFmtId="190" fontId="95" fillId="0" borderId="54" xfId="0" applyNumberFormat="1" applyFont="1" applyBorder="1" applyAlignment="1">
      <alignment horizontal="right"/>
    </xf>
    <xf numFmtId="0" fontId="95" fillId="0" borderId="54" xfId="0" applyFont="1" applyFill="1" applyBorder="1" applyAlignment="1">
      <alignment horizontal="left" wrapText="1"/>
    </xf>
    <xf numFmtId="0" fontId="94" fillId="0" borderId="0" xfId="0" applyFont="1" applyFill="1"/>
    <xf numFmtId="0" fontId="95" fillId="0" borderId="0" xfId="0" applyFont="1" applyFill="1" applyBorder="1" applyAlignment="1">
      <alignment horizontal="center" vertical="center" wrapText="1"/>
    </xf>
    <xf numFmtId="190" fontId="95" fillId="0" borderId="0" xfId="0" applyNumberFormat="1" applyFont="1" applyFill="1" applyBorder="1" applyAlignment="1">
      <alignment horizontal="right"/>
    </xf>
    <xf numFmtId="0" fontId="0" fillId="47" borderId="0" xfId="0" applyFill="1"/>
    <xf numFmtId="0" fontId="0" fillId="47" borderId="2" xfId="0" applyFill="1" applyBorder="1"/>
    <xf numFmtId="0" fontId="96" fillId="47" borderId="2" xfId="0" applyFont="1" applyFill="1" applyBorder="1" applyAlignment="1">
      <alignment wrapText="1"/>
    </xf>
    <xf numFmtId="190" fontId="95" fillId="47" borderId="2" xfId="0" applyNumberFormat="1" applyFont="1" applyFill="1" applyBorder="1" applyAlignment="1">
      <alignment horizontal="right"/>
    </xf>
    <xf numFmtId="0" fontId="95" fillId="47" borderId="2" xfId="0" applyFont="1" applyFill="1" applyBorder="1" applyAlignment="1">
      <alignment horizontal="left" wrapText="1"/>
    </xf>
    <xf numFmtId="190" fontId="0" fillId="0" borderId="0" xfId="0" applyNumberFormat="1"/>
    <xf numFmtId="166" fontId="0" fillId="0" borderId="0" xfId="704" applyNumberFormat="1" applyFont="1"/>
    <xf numFmtId="166" fontId="0" fillId="47" borderId="0" xfId="704" applyNumberFormat="1" applyFont="1" applyFill="1"/>
    <xf numFmtId="0" fontId="73" fillId="0" borderId="0" xfId="0" applyFont="1" applyBorder="1"/>
    <xf numFmtId="49" fontId="97" fillId="0" borderId="0" xfId="687" applyNumberFormat="1" applyFont="1" applyBorder="1" applyAlignment="1">
      <alignment horizontal="center" wrapText="1"/>
    </xf>
    <xf numFmtId="49" fontId="98" fillId="0" borderId="0" xfId="687" applyNumberFormat="1" applyFont="1" applyBorder="1" applyAlignment="1">
      <alignment horizontal="center" wrapText="1"/>
    </xf>
    <xf numFmtId="49" fontId="99" fillId="0" borderId="0" xfId="0" applyNumberFormat="1" applyFont="1" applyAlignment="1">
      <alignment horizontal="centerContinuous" wrapText="1"/>
    </xf>
    <xf numFmtId="49" fontId="5" fillId="0" borderId="0" xfId="0" applyNumberFormat="1" applyFont="1" applyAlignment="1">
      <alignment horizontal="centerContinuous" wrapText="1"/>
    </xf>
    <xf numFmtId="0" fontId="100" fillId="0" borderId="0" xfId="0" applyFont="1" applyAlignment="1">
      <alignment vertical="center"/>
    </xf>
    <xf numFmtId="0" fontId="5" fillId="0" borderId="0" xfId="0" applyFont="1"/>
    <xf numFmtId="0" fontId="10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9" fontId="102" fillId="0" borderId="0" xfId="0" applyNumberFormat="1" applyFont="1" applyAlignment="1"/>
    <xf numFmtId="0" fontId="99" fillId="0" borderId="0" xfId="0" applyFont="1" applyAlignment="1"/>
    <xf numFmtId="49" fontId="100" fillId="0" borderId="0" xfId="0" applyNumberFormat="1" applyFont="1"/>
    <xf numFmtId="0" fontId="103" fillId="0" borderId="0" xfId="0" applyFont="1"/>
    <xf numFmtId="0" fontId="100" fillId="0" borderId="0" xfId="0" applyFont="1"/>
    <xf numFmtId="0" fontId="100" fillId="0" borderId="0" xfId="0" applyFont="1" applyAlignment="1">
      <alignment horizontal="center"/>
    </xf>
    <xf numFmtId="0" fontId="104" fillId="0" borderId="0" xfId="0" applyFont="1" applyAlignment="1">
      <alignment horizontal="center" vertical="center"/>
    </xf>
    <xf numFmtId="0" fontId="100" fillId="0" borderId="6" xfId="0" applyFont="1" applyBorder="1" applyAlignment="1">
      <alignment horizontal="center" vertical="center"/>
    </xf>
    <xf numFmtId="0" fontId="100" fillId="0" borderId="2" xfId="0" applyFont="1" applyBorder="1" applyAlignment="1">
      <alignment horizontal="center" vertical="center"/>
    </xf>
    <xf numFmtId="49" fontId="105" fillId="0" borderId="0" xfId="0" applyNumberFormat="1" applyFont="1" applyAlignment="1">
      <alignment vertical="center"/>
    </xf>
    <xf numFmtId="0" fontId="105" fillId="0" borderId="0" xfId="0" applyFont="1" applyAlignment="1">
      <alignment vertical="center" wrapText="1"/>
    </xf>
    <xf numFmtId="191" fontId="105" fillId="0" borderId="0" xfId="0" applyNumberFormat="1" applyFont="1" applyAlignment="1">
      <alignment vertical="center"/>
    </xf>
    <xf numFmtId="49" fontId="106" fillId="0" borderId="0" xfId="0" applyNumberFormat="1" applyFont="1" applyAlignment="1">
      <alignment vertical="center"/>
    </xf>
    <xf numFmtId="0" fontId="106" fillId="0" borderId="0" xfId="0" applyFont="1" applyAlignment="1">
      <alignment vertical="center" wrapText="1"/>
    </xf>
    <xf numFmtId="191" fontId="106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 wrapText="1"/>
    </xf>
    <xf numFmtId="191" fontId="102" fillId="0" borderId="0" xfId="0" applyNumberFormat="1" applyFont="1" applyAlignment="1">
      <alignment vertical="center"/>
    </xf>
    <xf numFmtId="49" fontId="100" fillId="0" borderId="0" xfId="0" applyNumberFormat="1" applyFont="1" applyAlignment="1">
      <alignment vertical="center"/>
    </xf>
    <xf numFmtId="0" fontId="104" fillId="0" borderId="0" xfId="0" applyFont="1" applyAlignment="1">
      <alignment vertical="center" wrapText="1"/>
    </xf>
    <xf numFmtId="191" fontId="100" fillId="0" borderId="0" xfId="0" applyNumberFormat="1" applyFont="1" applyAlignment="1">
      <alignment vertical="center"/>
    </xf>
    <xf numFmtId="49" fontId="105" fillId="0" borderId="0" xfId="0" applyNumberFormat="1" applyFont="1" applyAlignment="1">
      <alignment horizontal="centerContinuous" vertical="center" wrapText="1"/>
    </xf>
    <xf numFmtId="49" fontId="100" fillId="0" borderId="0" xfId="0" applyNumberFormat="1" applyFont="1" applyAlignment="1">
      <alignment horizontal="centerContinuous" vertical="center"/>
    </xf>
    <xf numFmtId="0" fontId="100" fillId="0" borderId="0" xfId="0" applyFont="1" applyAlignment="1">
      <alignment horizontal="centerContinuous" vertical="center"/>
    </xf>
    <xf numFmtId="49" fontId="100" fillId="47" borderId="0" xfId="0" applyNumberFormat="1" applyFont="1" applyFill="1" applyAlignment="1">
      <alignment vertical="center"/>
    </xf>
    <xf numFmtId="0" fontId="104" fillId="47" borderId="0" xfId="0" applyFont="1" applyFill="1" applyAlignment="1">
      <alignment vertical="center" wrapText="1"/>
    </xf>
    <xf numFmtId="191" fontId="100" fillId="47" borderId="0" xfId="0" applyNumberFormat="1" applyFont="1" applyFill="1" applyAlignment="1">
      <alignment vertical="center"/>
    </xf>
    <xf numFmtId="0" fontId="100" fillId="47" borderId="0" xfId="0" applyFont="1" applyFill="1" applyAlignment="1">
      <alignment vertical="center"/>
    </xf>
    <xf numFmtId="0" fontId="108" fillId="0" borderId="0" xfId="41" applyFont="1"/>
    <xf numFmtId="0" fontId="5" fillId="0" borderId="2" xfId="49" applyNumberFormat="1" applyFont="1" applyFill="1" applyBorder="1" applyAlignment="1" applyProtection="1">
      <alignment vertical="center" textRotation="90" wrapText="1"/>
    </xf>
    <xf numFmtId="0" fontId="108" fillId="0" borderId="2" xfId="41" applyFont="1" applyBorder="1" applyAlignment="1">
      <alignment horizontal="center" vertical="center"/>
    </xf>
    <xf numFmtId="3" fontId="110" fillId="50" borderId="2" xfId="49" applyNumberFormat="1" applyFont="1" applyFill="1" applyBorder="1" applyAlignment="1" applyProtection="1">
      <alignment horizontal="center" vertical="top" wrapText="1"/>
    </xf>
    <xf numFmtId="3" fontId="113" fillId="50" borderId="2" xfId="705" applyNumberFormat="1" applyFont="1" applyFill="1" applyBorder="1" applyAlignment="1" applyProtection="1">
      <alignment horizontal="left" vertical="center" wrapText="1"/>
    </xf>
    <xf numFmtId="0" fontId="110" fillId="50" borderId="2" xfId="49" applyNumberFormat="1" applyFont="1" applyFill="1" applyBorder="1" applyAlignment="1" applyProtection="1">
      <alignment horizontal="center" vertical="top" wrapText="1"/>
    </xf>
    <xf numFmtId="0" fontId="110" fillId="50" borderId="2" xfId="49" applyNumberFormat="1" applyFont="1" applyFill="1" applyBorder="1" applyAlignment="1" applyProtection="1">
      <alignment horizontal="left" vertical="center" wrapText="1"/>
    </xf>
    <xf numFmtId="0" fontId="5" fillId="0" borderId="2" xfId="49" applyNumberFormat="1" applyFont="1" applyFill="1" applyBorder="1" applyAlignment="1" applyProtection="1">
      <alignment horizontal="center" vertical="top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0" fontId="108" fillId="0" borderId="2" xfId="0" applyFont="1" applyBorder="1" applyAlignment="1">
      <alignment horizontal="left" vertical="center" wrapText="1"/>
    </xf>
    <xf numFmtId="49" fontId="112" fillId="0" borderId="2" xfId="49" applyNumberFormat="1" applyFont="1" applyFill="1" applyBorder="1" applyAlignment="1" applyProtection="1">
      <alignment horizontal="center" vertical="center" wrapText="1"/>
    </xf>
    <xf numFmtId="0" fontId="109" fillId="0" borderId="2" xfId="0" applyFont="1" applyBorder="1" applyAlignment="1">
      <alignment horizontal="left" vertical="center" wrapText="1"/>
    </xf>
    <xf numFmtId="0" fontId="114" fillId="0" borderId="2" xfId="49" applyNumberFormat="1" applyFont="1" applyFill="1" applyBorder="1" applyAlignment="1" applyProtection="1">
      <alignment horizontal="center" vertical="top" wrapText="1"/>
    </xf>
    <xf numFmtId="0" fontId="10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2" fillId="0" borderId="2" xfId="0" applyFont="1" applyFill="1" applyBorder="1" applyAlignment="1">
      <alignment horizontal="right" vertical="center" wrapText="1"/>
    </xf>
    <xf numFmtId="49" fontId="110" fillId="50" borderId="2" xfId="49" applyNumberFormat="1" applyFont="1" applyFill="1" applyBorder="1" applyAlignment="1" applyProtection="1">
      <alignment horizontal="center" vertical="top" wrapText="1"/>
    </xf>
    <xf numFmtId="49" fontId="5" fillId="0" borderId="2" xfId="49" applyNumberFormat="1" applyFont="1" applyFill="1" applyBorder="1" applyAlignment="1" applyProtection="1">
      <alignment horizontal="center" vertical="top" wrapText="1"/>
    </xf>
    <xf numFmtId="49" fontId="114" fillId="0" borderId="2" xfId="49" applyNumberFormat="1" applyFont="1" applyFill="1" applyBorder="1" applyAlignment="1" applyProtection="1">
      <alignment horizontal="center" vertical="top" wrapText="1"/>
    </xf>
    <xf numFmtId="49" fontId="5" fillId="0" borderId="0" xfId="49" applyNumberFormat="1" applyFont="1" applyFill="1" applyBorder="1" applyAlignment="1" applyProtection="1">
      <alignment horizontal="center" vertical="top" wrapText="1"/>
    </xf>
    <xf numFmtId="0" fontId="5" fillId="0" borderId="0" xfId="49" applyNumberFormat="1" applyFont="1" applyFill="1" applyBorder="1" applyAlignment="1" applyProtection="1">
      <alignment horizontal="center" vertical="top" wrapText="1"/>
    </xf>
    <xf numFmtId="49" fontId="5" fillId="0" borderId="0" xfId="49" applyNumberFormat="1" applyFont="1" applyFill="1" applyBorder="1" applyAlignment="1" applyProtection="1">
      <alignment horizontal="center" vertical="center" wrapText="1"/>
    </xf>
    <xf numFmtId="3" fontId="108" fillId="0" borderId="0" xfId="41" applyNumberFormat="1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left" vertical="center" wrapText="1"/>
    </xf>
    <xf numFmtId="0" fontId="109" fillId="0" borderId="0" xfId="0" applyFont="1" applyFill="1" applyBorder="1" applyAlignment="1">
      <alignment horizontal="right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center"/>
    </xf>
    <xf numFmtId="49" fontId="5" fillId="52" borderId="2" xfId="49" applyNumberFormat="1" applyFont="1" applyFill="1" applyBorder="1" applyAlignment="1" applyProtection="1">
      <alignment horizontal="center" vertical="top" wrapText="1"/>
    </xf>
    <xf numFmtId="0" fontId="5" fillId="52" borderId="2" xfId="49" applyNumberFormat="1" applyFont="1" applyFill="1" applyBorder="1" applyAlignment="1" applyProtection="1">
      <alignment horizontal="center" vertical="top" wrapText="1"/>
    </xf>
    <xf numFmtId="49" fontId="5" fillId="52" borderId="2" xfId="49" applyNumberFormat="1" applyFont="1" applyFill="1" applyBorder="1" applyAlignment="1" applyProtection="1">
      <alignment horizontal="center" vertical="center" wrapText="1"/>
    </xf>
    <xf numFmtId="0" fontId="108" fillId="52" borderId="2" xfId="0" applyFont="1" applyFill="1" applyBorder="1" applyAlignment="1">
      <alignment horizontal="left" vertical="center" wrapText="1"/>
    </xf>
    <xf numFmtId="0" fontId="58" fillId="52" borderId="0" xfId="0" applyFont="1" applyFill="1" applyBorder="1"/>
    <xf numFmtId="166" fontId="58" fillId="0" borderId="0" xfId="0" applyNumberFormat="1" applyFont="1" applyFill="1" applyBorder="1"/>
    <xf numFmtId="0" fontId="104" fillId="51" borderId="0" xfId="0" applyFont="1" applyFill="1" applyAlignment="1">
      <alignment vertical="center" wrapText="1"/>
    </xf>
    <xf numFmtId="191" fontId="100" fillId="51" borderId="0" xfId="0" applyNumberFormat="1" applyFont="1" applyFill="1" applyAlignment="1">
      <alignment vertical="center"/>
    </xf>
    <xf numFmtId="0" fontId="100" fillId="0" borderId="0" xfId="0" applyFon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91" fontId="5" fillId="0" borderId="0" xfId="0" applyNumberFormat="1" applyFont="1"/>
    <xf numFmtId="191" fontId="100" fillId="0" borderId="0" xfId="0" applyNumberFormat="1" applyFont="1"/>
    <xf numFmtId="191" fontId="104" fillId="0" borderId="0" xfId="0" applyNumberFormat="1" applyFont="1" applyAlignment="1">
      <alignment horizontal="center" vertical="center"/>
    </xf>
    <xf numFmtId="166" fontId="0" fillId="0" borderId="0" xfId="0" applyNumberFormat="1"/>
    <xf numFmtId="191" fontId="53" fillId="0" borderId="0" xfId="38" applyNumberFormat="1" applyFont="1" applyFill="1" applyBorder="1" applyAlignment="1">
      <alignment horizontal="right"/>
    </xf>
    <xf numFmtId="0" fontId="52" fillId="0" borderId="57" xfId="38" applyFont="1" applyFill="1" applyBorder="1" applyAlignment="1">
      <alignment horizontal="center" vertical="center"/>
    </xf>
    <xf numFmtId="0" fontId="52" fillId="0" borderId="0" xfId="38" applyFont="1" applyFill="1" applyBorder="1" applyAlignment="1">
      <alignment horizontal="center"/>
    </xf>
    <xf numFmtId="0" fontId="52" fillId="0" borderId="2" xfId="38" applyFont="1" applyFill="1" applyBorder="1" applyAlignment="1">
      <alignment horizontal="left" vertical="center" wrapText="1"/>
    </xf>
    <xf numFmtId="191" fontId="52" fillId="0" borderId="2" xfId="38" applyNumberFormat="1" applyFont="1" applyFill="1" applyBorder="1" applyAlignment="1">
      <alignment horizontal="right" wrapText="1"/>
    </xf>
    <xf numFmtId="191" fontId="52" fillId="0" borderId="3" xfId="38" applyNumberFormat="1" applyFont="1" applyFill="1" applyBorder="1" applyAlignment="1">
      <alignment horizontal="right" wrapText="1"/>
    </xf>
    <xf numFmtId="191" fontId="52" fillId="0" borderId="2" xfId="38" applyNumberFormat="1" applyFont="1" applyFill="1" applyBorder="1" applyAlignment="1">
      <alignment horizontal="right"/>
    </xf>
    <xf numFmtId="0" fontId="52" fillId="0" borderId="0" xfId="38" applyFont="1" applyFill="1" applyBorder="1"/>
    <xf numFmtId="0" fontId="53" fillId="0" borderId="3" xfId="38" applyFont="1" applyFill="1" applyBorder="1" applyAlignment="1">
      <alignment horizontal="left" vertical="center" wrapText="1"/>
    </xf>
    <xf numFmtId="191" fontId="53" fillId="0" borderId="2" xfId="38" applyNumberFormat="1" applyFont="1" applyFill="1" applyBorder="1" applyAlignment="1">
      <alignment horizontal="right" wrapText="1"/>
    </xf>
    <xf numFmtId="191" fontId="115" fillId="0" borderId="2" xfId="38" applyNumberFormat="1" applyFont="1" applyFill="1" applyBorder="1" applyAlignment="1">
      <alignment horizontal="right" wrapText="1"/>
    </xf>
    <xf numFmtId="191" fontId="53" fillId="0" borderId="2" xfId="38" applyNumberFormat="1" applyFont="1" applyFill="1" applyBorder="1" applyAlignment="1">
      <alignment horizontal="right"/>
    </xf>
    <xf numFmtId="0" fontId="53" fillId="0" borderId="2" xfId="38" applyFont="1" applyFill="1" applyBorder="1" applyAlignment="1">
      <alignment horizontal="left" vertical="center" wrapText="1"/>
    </xf>
    <xf numFmtId="191" fontId="53" fillId="0" borderId="3" xfId="38" applyNumberFormat="1" applyFont="1" applyFill="1" applyBorder="1" applyAlignment="1">
      <alignment horizontal="right" wrapText="1"/>
    </xf>
    <xf numFmtId="0" fontId="116" fillId="0" borderId="2" xfId="38" applyFont="1" applyFill="1" applyBorder="1" applyAlignment="1">
      <alignment horizontal="left" vertical="center" wrapText="1"/>
    </xf>
    <xf numFmtId="191" fontId="116" fillId="0" borderId="2" xfId="38" applyNumberFormat="1" applyFont="1" applyFill="1" applyBorder="1" applyAlignment="1">
      <alignment horizontal="right" wrapText="1"/>
    </xf>
    <xf numFmtId="191" fontId="116" fillId="0" borderId="2" xfId="38" applyNumberFormat="1" applyFont="1" applyFill="1" applyBorder="1" applyAlignment="1">
      <alignment horizontal="right"/>
    </xf>
    <xf numFmtId="0" fontId="116" fillId="0" borderId="0" xfId="38" applyFont="1" applyFill="1" applyBorder="1"/>
    <xf numFmtId="191" fontId="52" fillId="0" borderId="0" xfId="38" applyNumberFormat="1" applyFont="1" applyFill="1" applyBorder="1" applyAlignment="1">
      <alignment horizontal="right"/>
    </xf>
    <xf numFmtId="191" fontId="53" fillId="0" borderId="0" xfId="38" applyNumberFormat="1" applyFont="1" applyFill="1" applyBorder="1" applyAlignment="1">
      <alignment horizontal="left"/>
    </xf>
    <xf numFmtId="0" fontId="53" fillId="0" borderId="0" xfId="38" applyFont="1" applyFill="1" applyBorder="1" applyAlignment="1">
      <alignment horizontal="left" vertical="center"/>
    </xf>
    <xf numFmtId="3" fontId="53" fillId="0" borderId="0" xfId="38" applyNumberFormat="1" applyFont="1" applyFill="1" applyBorder="1" applyAlignment="1">
      <alignment horizontal="left" vertical="center"/>
    </xf>
    <xf numFmtId="0" fontId="53" fillId="0" borderId="0" xfId="38" applyFont="1" applyFill="1" applyBorder="1" applyAlignment="1">
      <alignment horizontal="right" vertical="center"/>
    </xf>
    <xf numFmtId="165" fontId="53" fillId="0" borderId="0" xfId="38" applyNumberFormat="1" applyFont="1" applyFill="1" applyBorder="1" applyAlignment="1">
      <alignment horizontal="right" vertical="center"/>
    </xf>
    <xf numFmtId="1" fontId="52" fillId="0" borderId="57" xfId="38" applyNumberFormat="1" applyFont="1" applyFill="1" applyBorder="1" applyAlignment="1">
      <alignment horizontal="center" vertical="center"/>
    </xf>
    <xf numFmtId="1" fontId="52" fillId="0" borderId="14" xfId="38" applyNumberFormat="1" applyFont="1" applyFill="1" applyBorder="1" applyAlignment="1">
      <alignment horizontal="center" vertical="center"/>
    </xf>
    <xf numFmtId="1" fontId="52" fillId="0" borderId="58" xfId="38" applyNumberFormat="1" applyFont="1" applyFill="1" applyBorder="1" applyAlignment="1">
      <alignment horizontal="center"/>
    </xf>
    <xf numFmtId="1" fontId="52" fillId="0" borderId="57" xfId="38" applyNumberFormat="1" applyFont="1" applyFill="1" applyBorder="1" applyAlignment="1">
      <alignment horizontal="center"/>
    </xf>
    <xf numFmtId="191" fontId="53" fillId="0" borderId="4" xfId="38" applyNumberFormat="1" applyFont="1" applyFill="1" applyBorder="1" applyAlignment="1">
      <alignment horizontal="right" wrapText="1"/>
    </xf>
    <xf numFmtId="191" fontId="53" fillId="0" borderId="4" xfId="38" applyNumberFormat="1" applyFont="1" applyFill="1" applyBorder="1" applyAlignment="1">
      <alignment horizontal="right"/>
    </xf>
    <xf numFmtId="191" fontId="116" fillId="0" borderId="4" xfId="38" applyNumberFormat="1" applyFont="1" applyFill="1" applyBorder="1" applyAlignment="1">
      <alignment horizontal="right"/>
    </xf>
    <xf numFmtId="191" fontId="53" fillId="0" borderId="4" xfId="38" applyNumberFormat="1" applyFont="1" applyFill="1" applyBorder="1"/>
    <xf numFmtId="0" fontId="53" fillId="0" borderId="2" xfId="38" applyFont="1" applyFill="1" applyBorder="1"/>
    <xf numFmtId="0" fontId="53" fillId="0" borderId="2" xfId="38" applyFont="1" applyFill="1" applyBorder="1" applyAlignment="1">
      <alignment horizontal="right"/>
    </xf>
    <xf numFmtId="191" fontId="53" fillId="0" borderId="2" xfId="38" applyNumberFormat="1" applyFont="1" applyFill="1" applyBorder="1"/>
    <xf numFmtId="191" fontId="52" fillId="0" borderId="11" xfId="691" applyNumberFormat="1" applyFont="1" applyFill="1" applyBorder="1" applyAlignment="1">
      <alignment horizontal="right"/>
    </xf>
    <xf numFmtId="191" fontId="52" fillId="0" borderId="3" xfId="691" applyNumberFormat="1" applyFont="1" applyFill="1" applyBorder="1" applyAlignment="1">
      <alignment horizontal="right"/>
    </xf>
    <xf numFmtId="191" fontId="116" fillId="0" borderId="3" xfId="38" applyNumberFormat="1" applyFont="1" applyFill="1" applyBorder="1" applyAlignment="1">
      <alignment horizontal="right" wrapText="1"/>
    </xf>
    <xf numFmtId="0" fontId="52" fillId="47" borderId="2" xfId="38" applyFont="1" applyFill="1" applyBorder="1" applyAlignment="1">
      <alignment horizontal="left" vertical="center" wrapText="1"/>
    </xf>
    <xf numFmtId="191" fontId="52" fillId="47" borderId="2" xfId="38" applyNumberFormat="1" applyFont="1" applyFill="1" applyBorder="1" applyAlignment="1">
      <alignment horizontal="right" wrapText="1"/>
    </xf>
    <xf numFmtId="191" fontId="52" fillId="47" borderId="3" xfId="38" applyNumberFormat="1" applyFont="1" applyFill="1" applyBorder="1" applyAlignment="1">
      <alignment horizontal="right" wrapText="1"/>
    </xf>
    <xf numFmtId="191" fontId="52" fillId="47" borderId="2" xfId="38" applyNumberFormat="1" applyFont="1" applyFill="1" applyBorder="1" applyAlignment="1">
      <alignment horizontal="right"/>
    </xf>
    <xf numFmtId="191" fontId="52" fillId="47" borderId="4" xfId="38" applyNumberFormat="1" applyFont="1" applyFill="1" applyBorder="1" applyAlignment="1">
      <alignment horizontal="right"/>
    </xf>
    <xf numFmtId="0" fontId="52" fillId="47" borderId="3" xfId="38" applyFont="1" applyFill="1" applyBorder="1" applyAlignment="1">
      <alignment horizontal="left" vertical="center" wrapText="1"/>
    </xf>
    <xf numFmtId="191" fontId="52" fillId="47" borderId="4" xfId="691" applyNumberFormat="1" applyFont="1" applyFill="1" applyBorder="1" applyAlignment="1">
      <alignment horizontal="right"/>
    </xf>
    <xf numFmtId="191" fontId="52" fillId="47" borderId="2" xfId="691" applyNumberFormat="1" applyFont="1" applyFill="1" applyBorder="1" applyAlignment="1">
      <alignment horizontal="right"/>
    </xf>
    <xf numFmtId="191" fontId="52" fillId="47" borderId="0" xfId="38" applyNumberFormat="1" applyFont="1" applyFill="1" applyBorder="1"/>
    <xf numFmtId="0" fontId="3" fillId="0" borderId="0" xfId="38" applyFont="1"/>
    <xf numFmtId="0" fontId="53" fillId="48" borderId="2" xfId="38" applyFont="1" applyFill="1" applyBorder="1" applyAlignment="1">
      <alignment horizontal="left" vertical="center" wrapText="1"/>
    </xf>
    <xf numFmtId="191" fontId="53" fillId="48" borderId="2" xfId="38" applyNumberFormat="1" applyFont="1" applyFill="1" applyBorder="1" applyAlignment="1">
      <alignment horizontal="right" wrapText="1"/>
    </xf>
    <xf numFmtId="191" fontId="53" fillId="48" borderId="3" xfId="38" applyNumberFormat="1" applyFont="1" applyFill="1" applyBorder="1" applyAlignment="1">
      <alignment horizontal="right" wrapText="1"/>
    </xf>
    <xf numFmtId="191" fontId="53" fillId="48" borderId="2" xfId="38" applyNumberFormat="1" applyFont="1" applyFill="1" applyBorder="1" applyAlignment="1">
      <alignment horizontal="right"/>
    </xf>
    <xf numFmtId="191" fontId="53" fillId="48" borderId="4" xfId="38" applyNumberFormat="1" applyFont="1" applyFill="1" applyBorder="1" applyAlignment="1">
      <alignment horizontal="right"/>
    </xf>
    <xf numFmtId="0" fontId="58" fillId="48" borderId="0" xfId="0" applyFont="1" applyFill="1"/>
    <xf numFmtId="3" fontId="117" fillId="50" borderId="2" xfId="49" applyNumberFormat="1" applyFont="1" applyFill="1" applyBorder="1" applyAlignment="1" applyProtection="1">
      <alignment horizontal="center" vertical="center" wrapText="1"/>
    </xf>
    <xf numFmtId="3" fontId="118" fillId="50" borderId="2" xfId="49" applyNumberFormat="1" applyFont="1" applyFill="1" applyBorder="1" applyAlignment="1" applyProtection="1">
      <alignment horizontal="center" vertical="center" wrapText="1"/>
    </xf>
    <xf numFmtId="3" fontId="119" fillId="0" borderId="2" xfId="49" applyNumberFormat="1" applyFont="1" applyFill="1" applyBorder="1" applyAlignment="1" applyProtection="1">
      <alignment horizontal="center" vertical="center" wrapText="1"/>
    </xf>
    <xf numFmtId="3" fontId="119" fillId="52" borderId="2" xfId="49" applyNumberFormat="1" applyFont="1" applyFill="1" applyBorder="1" applyAlignment="1" applyProtection="1">
      <alignment horizontal="center" vertical="center" wrapText="1"/>
    </xf>
    <xf numFmtId="166" fontId="58" fillId="52" borderId="0" xfId="0" applyNumberFormat="1" applyFont="1" applyFill="1" applyBorder="1"/>
    <xf numFmtId="0" fontId="120" fillId="0" borderId="0" xfId="0" applyFont="1" applyFill="1" applyAlignment="1">
      <alignment horizontal="right" wrapText="1"/>
    </xf>
    <xf numFmtId="0" fontId="120" fillId="0" borderId="0" xfId="0" applyFont="1" applyFill="1" applyAlignment="1">
      <alignment horizontal="center" vertical="center" wrapText="1"/>
    </xf>
    <xf numFmtId="192" fontId="120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0" fillId="0" borderId="0" xfId="0" applyFont="1" applyAlignment="1">
      <alignment horizontal="right" wrapText="1"/>
    </xf>
    <xf numFmtId="192" fontId="120" fillId="0" borderId="0" xfId="0" applyNumberFormat="1" applyFont="1" applyAlignment="1">
      <alignment horizontal="right" wrapText="1"/>
    </xf>
    <xf numFmtId="0" fontId="0" fillId="0" borderId="55" xfId="0" applyBorder="1"/>
    <xf numFmtId="0" fontId="95" fillId="0" borderId="0" xfId="0" applyFont="1" applyAlignment="1">
      <alignment horizontal="right" wrapText="1"/>
    </xf>
    <xf numFmtId="192" fontId="95" fillId="0" borderId="0" xfId="0" applyNumberFormat="1" applyFont="1" applyAlignment="1">
      <alignment horizontal="right" wrapText="1"/>
    </xf>
    <xf numFmtId="0" fontId="95" fillId="0" borderId="0" xfId="0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192" fontId="95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left" wrapText="1"/>
    </xf>
    <xf numFmtId="0" fontId="95" fillId="0" borderId="0" xfId="0" applyFont="1" applyBorder="1" applyAlignment="1">
      <alignment horizontal="left" wrapText="1" indent="2"/>
    </xf>
    <xf numFmtId="192" fontId="95" fillId="0" borderId="2" xfId="0" applyNumberFormat="1" applyFont="1" applyBorder="1" applyAlignment="1">
      <alignment horizontal="right" wrapText="1"/>
    </xf>
    <xf numFmtId="0" fontId="95" fillId="0" borderId="2" xfId="0" applyFont="1" applyBorder="1" applyAlignment="1">
      <alignment horizontal="right" wrapText="1"/>
    </xf>
    <xf numFmtId="0" fontId="123" fillId="0" borderId="0" xfId="0" applyFont="1" applyBorder="1" applyAlignment="1">
      <alignment wrapText="1"/>
    </xf>
    <xf numFmtId="192" fontId="73" fillId="0" borderId="0" xfId="0" applyNumberFormat="1" applyFont="1"/>
    <xf numFmtId="192" fontId="95" fillId="47" borderId="2" xfId="0" applyNumberFormat="1" applyFont="1" applyFill="1" applyBorder="1" applyAlignment="1">
      <alignment horizontal="right" wrapText="1"/>
    </xf>
    <xf numFmtId="192" fontId="95" fillId="0" borderId="2" xfId="0" applyNumberFormat="1" applyFont="1" applyFill="1" applyBorder="1" applyAlignment="1">
      <alignment horizontal="right" wrapText="1"/>
    </xf>
    <xf numFmtId="0" fontId="98" fillId="0" borderId="0" xfId="687" applyFont="1"/>
    <xf numFmtId="49" fontId="56" fillId="0" borderId="0" xfId="687" applyNumberFormat="1"/>
    <xf numFmtId="0" fontId="124" fillId="0" borderId="2" xfId="0" applyFont="1" applyFill="1" applyBorder="1" applyAlignment="1">
      <alignment horizontal="left" wrapText="1"/>
    </xf>
    <xf numFmtId="192" fontId="96" fillId="0" borderId="2" xfId="0" applyNumberFormat="1" applyFont="1" applyBorder="1" applyAlignment="1">
      <alignment horizontal="right" wrapText="1"/>
    </xf>
    <xf numFmtId="0" fontId="125" fillId="0" borderId="0" xfId="0" applyFont="1"/>
    <xf numFmtId="192" fontId="126" fillId="0" borderId="0" xfId="0" applyNumberFormat="1" applyFont="1" applyFill="1" applyAlignment="1">
      <alignment horizontal="right" wrapText="1"/>
    </xf>
    <xf numFmtId="192" fontId="126" fillId="0" borderId="0" xfId="0" applyNumberFormat="1" applyFont="1" applyAlignment="1">
      <alignment horizontal="right" wrapText="1"/>
    </xf>
    <xf numFmtId="192" fontId="96" fillId="0" borderId="0" xfId="0" applyNumberFormat="1" applyFont="1" applyAlignment="1">
      <alignment horizontal="right" wrapText="1"/>
    </xf>
    <xf numFmtId="3" fontId="125" fillId="0" borderId="0" xfId="0" applyNumberFormat="1" applyFont="1"/>
    <xf numFmtId="0" fontId="125" fillId="0" borderId="0" xfId="0" applyFont="1" applyBorder="1"/>
    <xf numFmtId="192" fontId="96" fillId="0" borderId="2" xfId="0" applyNumberFormat="1" applyFont="1" applyFill="1" applyBorder="1" applyAlignment="1">
      <alignment horizontal="right" wrapText="1"/>
    </xf>
    <xf numFmtId="0" fontId="126" fillId="0" borderId="0" xfId="0" applyFont="1" applyFill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192" fontId="56" fillId="0" borderId="0" xfId="687" applyNumberFormat="1" applyAlignment="1">
      <alignment wrapText="1"/>
    </xf>
    <xf numFmtId="192" fontId="73" fillId="0" borderId="0" xfId="0" applyNumberFormat="1" applyFont="1" applyFill="1"/>
    <xf numFmtId="192" fontId="125" fillId="0" borderId="0" xfId="0" applyNumberFormat="1" applyFont="1"/>
    <xf numFmtId="192" fontId="96" fillId="0" borderId="0" xfId="0" applyNumberFormat="1" applyFont="1" applyFill="1" applyAlignment="1">
      <alignment horizontal="right" wrapText="1"/>
    </xf>
    <xf numFmtId="192" fontId="95" fillId="0" borderId="0" xfId="0" applyNumberFormat="1" applyFont="1" applyFill="1" applyAlignment="1">
      <alignment horizontal="right" wrapText="1"/>
    </xf>
    <xf numFmtId="192" fontId="95" fillId="0" borderId="0" xfId="0" applyNumberFormat="1" applyFont="1" applyFill="1" applyBorder="1" applyAlignment="1">
      <alignment horizontal="right" wrapText="1"/>
    </xf>
    <xf numFmtId="192" fontId="96" fillId="0" borderId="0" xfId="0" applyNumberFormat="1" applyFont="1" applyFill="1" applyBorder="1" applyAlignment="1">
      <alignment horizontal="right" wrapText="1"/>
    </xf>
    <xf numFmtId="0" fontId="96" fillId="0" borderId="0" xfId="0" applyFont="1" applyFill="1" applyBorder="1" applyAlignment="1">
      <alignment horizontal="left" wrapText="1"/>
    </xf>
    <xf numFmtId="166" fontId="73" fillId="0" borderId="0" xfId="704" applyNumberFormat="1" applyFont="1" applyFill="1"/>
    <xf numFmtId="0" fontId="96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right" wrapText="1"/>
    </xf>
    <xf numFmtId="0" fontId="95" fillId="47" borderId="2" xfId="0" applyFont="1" applyFill="1" applyBorder="1" applyAlignment="1">
      <alignment horizontal="right" wrapText="1"/>
    </xf>
    <xf numFmtId="166" fontId="73" fillId="0" borderId="0" xfId="0" applyNumberFormat="1" applyFont="1"/>
    <xf numFmtId="192" fontId="73" fillId="0" borderId="0" xfId="0" applyNumberFormat="1" applyFont="1" applyBorder="1"/>
    <xf numFmtId="192" fontId="95" fillId="0" borderId="0" xfId="0" applyNumberFormat="1" applyFont="1" applyBorder="1" applyAlignment="1">
      <alignment vertical="center" wrapText="1"/>
    </xf>
    <xf numFmtId="0" fontId="60" fillId="0" borderId="26" xfId="38" applyFont="1" applyFill="1" applyBorder="1" applyAlignment="1">
      <alignment horizontal="left" vertical="center" wrapText="1"/>
    </xf>
    <xf numFmtId="166" fontId="59" fillId="18" borderId="26" xfId="38" applyNumberFormat="1" applyFont="1" applyFill="1" applyBorder="1" applyAlignment="1">
      <alignment horizontal="right" vertical="center" wrapText="1"/>
    </xf>
    <xf numFmtId="166" fontId="63" fillId="17" borderId="26" xfId="38" applyNumberFormat="1" applyFont="1" applyFill="1" applyBorder="1" applyAlignment="1">
      <alignment horizontal="right" vertical="center" wrapText="1"/>
    </xf>
    <xf numFmtId="166" fontId="60" fillId="49" borderId="26" xfId="38" applyNumberFormat="1" applyFont="1" applyFill="1" applyBorder="1" applyAlignment="1">
      <alignment horizontal="right" vertical="center" wrapText="1"/>
    </xf>
    <xf numFmtId="166" fontId="63" fillId="15" borderId="26" xfId="38" applyNumberFormat="1" applyFont="1" applyFill="1" applyBorder="1" applyAlignment="1">
      <alignment horizontal="right" vertical="center" wrapText="1"/>
    </xf>
    <xf numFmtId="166" fontId="60" fillId="17" borderId="26" xfId="38" applyNumberFormat="1" applyFont="1" applyFill="1" applyBorder="1" applyAlignment="1">
      <alignment horizontal="right" vertical="center" wrapText="1"/>
    </xf>
    <xf numFmtId="166" fontId="62" fillId="18" borderId="26" xfId="38" applyNumberFormat="1" applyFont="1" applyFill="1" applyBorder="1" applyAlignment="1">
      <alignment horizontal="right" vertical="center" wrapText="1"/>
    </xf>
    <xf numFmtId="166" fontId="60" fillId="15" borderId="26" xfId="38" applyNumberFormat="1" applyFont="1" applyFill="1" applyBorder="1" applyAlignment="1">
      <alignment horizontal="right" vertical="center" wrapText="1"/>
    </xf>
    <xf numFmtId="0" fontId="58" fillId="49" borderId="26" xfId="0" applyFont="1" applyFill="1" applyBorder="1"/>
    <xf numFmtId="0" fontId="64" fillId="18" borderId="26" xfId="0" applyFont="1" applyFill="1" applyBorder="1"/>
    <xf numFmtId="0" fontId="58" fillId="17" borderId="26" xfId="0" applyFont="1" applyFill="1" applyBorder="1"/>
    <xf numFmtId="0" fontId="58" fillId="15" borderId="26" xfId="0" applyFont="1" applyFill="1" applyBorder="1"/>
    <xf numFmtId="166" fontId="58" fillId="17" borderId="0" xfId="0" applyNumberFormat="1" applyFont="1" applyFill="1"/>
    <xf numFmtId="0" fontId="0" fillId="0" borderId="0" xfId="0" applyNumberFormat="1"/>
    <xf numFmtId="3" fontId="0" fillId="0" borderId="0" xfId="0" applyNumberFormat="1"/>
    <xf numFmtId="0" fontId="108" fillId="0" borderId="26" xfId="0" applyFont="1" applyBorder="1" applyAlignment="1">
      <alignment vertical="center"/>
    </xf>
    <xf numFmtId="0" fontId="111" fillId="0" borderId="26" xfId="0" applyFont="1" applyBorder="1" applyAlignment="1">
      <alignment horizontal="center" vertical="center"/>
    </xf>
    <xf numFmtId="0" fontId="111" fillId="0" borderId="26" xfId="0" applyFont="1" applyBorder="1" applyAlignment="1">
      <alignment vertical="center" wrapText="1"/>
    </xf>
    <xf numFmtId="3" fontId="111" fillId="0" borderId="26" xfId="0" applyNumberFormat="1" applyFont="1" applyBorder="1" applyAlignment="1">
      <alignment horizontal="center" vertical="center"/>
    </xf>
    <xf numFmtId="0" fontId="108" fillId="0" borderId="26" xfId="0" applyFont="1" applyBorder="1" applyAlignment="1">
      <alignment vertical="center" wrapText="1"/>
    </xf>
    <xf numFmtId="3" fontId="108" fillId="0" borderId="26" xfId="0" applyNumberFormat="1" applyFont="1" applyBorder="1" applyAlignment="1">
      <alignment horizontal="center" vertical="center"/>
    </xf>
    <xf numFmtId="0" fontId="111" fillId="0" borderId="26" xfId="0" applyFont="1" applyBorder="1" applyAlignment="1">
      <alignment vertical="center"/>
    </xf>
    <xf numFmtId="0" fontId="121" fillId="0" borderId="0" xfId="0" applyFont="1" applyAlignment="1">
      <alignment horizontal="left" wrapText="1" indent="1"/>
    </xf>
    <xf numFmtId="0" fontId="121" fillId="0" borderId="0" xfId="0" applyFont="1" applyAlignment="1">
      <alignment horizontal="right" wrapText="1" indent="1"/>
    </xf>
    <xf numFmtId="0" fontId="121" fillId="0" borderId="26" xfId="0" applyFont="1" applyBorder="1" applyAlignment="1">
      <alignment horizontal="center" vertical="center" wrapText="1"/>
    </xf>
    <xf numFmtId="0" fontId="128" fillId="0" borderId="0" xfId="0" applyFont="1" applyAlignment="1">
      <alignment horizontal="left" wrapText="1"/>
    </xf>
    <xf numFmtId="3" fontId="121" fillId="0" borderId="0" xfId="0" applyNumberFormat="1" applyFont="1" applyAlignment="1">
      <alignment horizontal="right" wrapText="1"/>
    </xf>
    <xf numFmtId="0" fontId="121" fillId="0" borderId="0" xfId="0" applyFont="1" applyAlignment="1">
      <alignment horizontal="left" wrapText="1"/>
    </xf>
    <xf numFmtId="0" fontId="121" fillId="0" borderId="0" xfId="0" applyFont="1" applyAlignment="1">
      <alignment horizontal="left" wrapText="1" indent="2"/>
    </xf>
    <xf numFmtId="0" fontId="121" fillId="47" borderId="0" xfId="0" applyFont="1" applyFill="1" applyAlignment="1">
      <alignment horizontal="left" wrapText="1"/>
    </xf>
    <xf numFmtId="3" fontId="121" fillId="47" borderId="0" xfId="0" applyNumberFormat="1" applyFont="1" applyFill="1" applyAlignment="1">
      <alignment horizontal="right" wrapText="1"/>
    </xf>
    <xf numFmtId="3" fontId="0" fillId="0" borderId="0" xfId="0" applyNumberFormat="1" applyAlignment="1">
      <alignment wrapText="1"/>
    </xf>
    <xf numFmtId="0" fontId="121" fillId="47" borderId="0" xfId="0" applyFont="1" applyFill="1" applyAlignment="1">
      <alignment horizontal="left" wrapText="1" indent="2"/>
    </xf>
    <xf numFmtId="0" fontId="121" fillId="53" borderId="0" xfId="0" applyFont="1" applyFill="1" applyAlignment="1">
      <alignment horizontal="left" wrapText="1" indent="1"/>
    </xf>
    <xf numFmtId="0" fontId="121" fillId="53" borderId="0" xfId="0" applyFont="1" applyFill="1" applyAlignment="1">
      <alignment horizontal="left" wrapText="1" indent="2"/>
    </xf>
    <xf numFmtId="3" fontId="121" fillId="53" borderId="0" xfId="0" applyNumberFormat="1" applyFont="1" applyFill="1" applyAlignment="1">
      <alignment horizontal="right" wrapText="1"/>
    </xf>
    <xf numFmtId="0" fontId="121" fillId="53" borderId="0" xfId="0" applyFont="1" applyFill="1" applyAlignment="1">
      <alignment horizontal="left" wrapText="1"/>
    </xf>
    <xf numFmtId="0" fontId="121" fillId="54" borderId="0" xfId="0" applyFont="1" applyFill="1" applyAlignment="1">
      <alignment horizontal="left" wrapText="1"/>
    </xf>
    <xf numFmtId="3" fontId="121" fillId="54" borderId="0" xfId="0" applyNumberFormat="1" applyFont="1" applyFill="1" applyAlignment="1">
      <alignment horizontal="right" wrapText="1"/>
    </xf>
    <xf numFmtId="0" fontId="121" fillId="55" borderId="0" xfId="0" applyFont="1" applyFill="1" applyAlignment="1">
      <alignment horizontal="left" wrapText="1"/>
    </xf>
    <xf numFmtId="3" fontId="121" fillId="55" borderId="0" xfId="0" applyNumberFormat="1" applyFont="1" applyFill="1" applyAlignment="1">
      <alignment horizontal="right" wrapText="1"/>
    </xf>
    <xf numFmtId="0" fontId="122" fillId="0" borderId="26" xfId="38" applyFont="1" applyFill="1" applyBorder="1" applyAlignment="1">
      <alignment horizontal="center" vertical="center" wrapText="1"/>
    </xf>
    <xf numFmtId="0" fontId="122" fillId="0" borderId="26" xfId="38" applyFont="1" applyFill="1" applyBorder="1" applyAlignment="1">
      <alignment vertical="center" wrapText="1"/>
    </xf>
    <xf numFmtId="166" fontId="129" fillId="16" borderId="26" xfId="60" applyNumberFormat="1" applyFont="1" applyFill="1" applyBorder="1" applyAlignment="1">
      <alignment horizontal="right" vertical="center" wrapText="1"/>
    </xf>
    <xf numFmtId="166" fontId="130" fillId="0" borderId="26" xfId="60" applyNumberFormat="1" applyFont="1" applyFill="1" applyBorder="1" applyAlignment="1">
      <alignment horizontal="right" vertical="center" wrapText="1"/>
    </xf>
    <xf numFmtId="166" fontId="131" fillId="0" borderId="26" xfId="60" applyNumberFormat="1" applyFont="1" applyFill="1" applyBorder="1" applyAlignment="1">
      <alignment horizontal="right" vertical="center" wrapText="1"/>
    </xf>
    <xf numFmtId="166" fontId="132" fillId="16" borderId="26" xfId="60" applyNumberFormat="1" applyFont="1" applyFill="1" applyBorder="1" applyAlignment="1">
      <alignment horizontal="right" vertical="center" wrapText="1"/>
    </xf>
    <xf numFmtId="0" fontId="133" fillId="17" borderId="0" xfId="43" applyFont="1" applyFill="1"/>
    <xf numFmtId="0" fontId="133" fillId="0" borderId="26" xfId="43" applyFont="1" applyFill="1" applyBorder="1"/>
    <xf numFmtId="166" fontId="2" fillId="0" borderId="0" xfId="570" applyNumberFormat="1" applyFont="1" applyFill="1"/>
    <xf numFmtId="166" fontId="2" fillId="0" borderId="0" xfId="1" applyNumberFormat="1" applyFont="1" applyFill="1"/>
    <xf numFmtId="166" fontId="60" fillId="0" borderId="0" xfId="704" applyNumberFormat="1" applyFont="1" applyFill="1" applyAlignment="1" applyProtection="1">
      <alignment vertical="center"/>
      <protection locked="0"/>
    </xf>
    <xf numFmtId="166" fontId="62" fillId="18" borderId="26" xfId="625" applyNumberFormat="1" applyFont="1" applyFill="1" applyBorder="1" applyAlignment="1">
      <alignment horizontal="right" vertical="center" wrapText="1"/>
    </xf>
    <xf numFmtId="166" fontId="63" fillId="19" borderId="26" xfId="625" applyNumberFormat="1" applyFont="1" applyFill="1" applyBorder="1" applyAlignment="1">
      <alignment horizontal="right" vertical="center" wrapText="1"/>
    </xf>
    <xf numFmtId="0" fontId="63" fillId="17" borderId="3" xfId="38" applyFont="1" applyFill="1" applyBorder="1" applyAlignment="1">
      <alignment horizontal="left" vertical="center" wrapText="1"/>
    </xf>
    <xf numFmtId="0" fontId="63" fillId="17" borderId="2" xfId="38" applyFont="1" applyFill="1" applyBorder="1" applyAlignment="1">
      <alignment horizontal="left" vertical="center" wrapText="1"/>
    </xf>
    <xf numFmtId="166" fontId="62" fillId="19" borderId="26" xfId="625" applyNumberFormat="1" applyFont="1" applyFill="1" applyBorder="1" applyAlignment="1">
      <alignment horizontal="right" vertical="center" wrapText="1"/>
    </xf>
    <xf numFmtId="192" fontId="125" fillId="0" borderId="0" xfId="0" applyNumberFormat="1" applyFont="1" applyBorder="1"/>
    <xf numFmtId="166" fontId="2" fillId="0" borderId="0" xfId="704" applyNumberFormat="1" applyFont="1" applyFill="1" applyBorder="1" applyAlignment="1">
      <alignment vertical="center"/>
    </xf>
    <xf numFmtId="3" fontId="135" fillId="0" borderId="0" xfId="0" applyNumberFormat="1" applyFont="1" applyAlignment="1">
      <alignment vertical="center"/>
    </xf>
    <xf numFmtId="0" fontId="137" fillId="0" borderId="0" xfId="0" applyFont="1"/>
    <xf numFmtId="3" fontId="136" fillId="0" borderId="0" xfId="0" applyNumberFormat="1" applyFont="1" applyAlignment="1">
      <alignment vertical="center"/>
    </xf>
    <xf numFmtId="0" fontId="136" fillId="0" borderId="0" xfId="0" applyFont="1" applyAlignment="1">
      <alignment vertical="center"/>
    </xf>
    <xf numFmtId="0" fontId="136" fillId="56" borderId="0" xfId="0" applyFont="1" applyFill="1" applyBorder="1" applyAlignment="1">
      <alignment vertical="center" wrapText="1"/>
    </xf>
    <xf numFmtId="0" fontId="136" fillId="56" borderId="58" xfId="0" applyFont="1" applyFill="1" applyBorder="1" applyAlignment="1">
      <alignment vertical="center" wrapText="1"/>
    </xf>
    <xf numFmtId="0" fontId="136" fillId="56" borderId="59" xfId="0" applyFont="1" applyFill="1" applyBorder="1" applyAlignment="1">
      <alignment vertical="center" wrapText="1"/>
    </xf>
    <xf numFmtId="0" fontId="136" fillId="0" borderId="60" xfId="0" applyFont="1" applyBorder="1" applyAlignment="1">
      <alignment vertical="center"/>
    </xf>
    <xf numFmtId="0" fontId="136" fillId="0" borderId="61" xfId="0" applyFont="1" applyBorder="1" applyAlignment="1">
      <alignment vertical="center"/>
    </xf>
    <xf numFmtId="3" fontId="136" fillId="0" borderId="26" xfId="0" applyNumberFormat="1" applyFont="1" applyBorder="1" applyAlignment="1">
      <alignment vertical="center"/>
    </xf>
    <xf numFmtId="0" fontId="136" fillId="0" borderId="26" xfId="0" applyFont="1" applyBorder="1" applyAlignment="1">
      <alignment vertical="center"/>
    </xf>
    <xf numFmtId="0" fontId="137" fillId="0" borderId="26" xfId="0" applyFont="1" applyBorder="1"/>
    <xf numFmtId="0" fontId="134" fillId="0" borderId="0" xfId="0" applyFont="1"/>
    <xf numFmtId="0" fontId="138" fillId="0" borderId="0" xfId="0" applyFont="1"/>
    <xf numFmtId="3" fontId="139" fillId="0" borderId="0" xfId="0" applyNumberFormat="1" applyFont="1" applyAlignment="1">
      <alignment vertical="center"/>
    </xf>
    <xf numFmtId="3" fontId="137" fillId="0" borderId="0" xfId="0" applyNumberFormat="1" applyFont="1"/>
    <xf numFmtId="3" fontId="134" fillId="0" borderId="0" xfId="0" applyNumberFormat="1" applyFont="1"/>
    <xf numFmtId="3" fontId="135" fillId="0" borderId="26" xfId="0" applyNumberFormat="1" applyFont="1" applyBorder="1" applyAlignment="1">
      <alignment vertical="center"/>
    </xf>
    <xf numFmtId="0" fontId="65" fillId="0" borderId="61" xfId="0" applyFont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0" fillId="0" borderId="0" xfId="0" applyBorder="1"/>
    <xf numFmtId="0" fontId="137" fillId="0" borderId="0" xfId="0" applyFont="1" applyBorder="1"/>
    <xf numFmtId="166" fontId="135" fillId="0" borderId="26" xfId="704" applyNumberFormat="1" applyFont="1" applyBorder="1" applyAlignment="1">
      <alignment horizontal="right" vertical="center"/>
    </xf>
    <xf numFmtId="166" fontId="135" fillId="0" borderId="0" xfId="704" applyNumberFormat="1" applyFont="1" applyAlignment="1">
      <alignment vertical="center"/>
    </xf>
    <xf numFmtId="166" fontId="58" fillId="0" borderId="0" xfId="0" applyNumberFormat="1" applyFont="1" applyFill="1"/>
    <xf numFmtId="191" fontId="100" fillId="0" borderId="0" xfId="0" applyNumberFormat="1" applyFont="1" applyFill="1" applyAlignment="1">
      <alignment vertical="center"/>
    </xf>
    <xf numFmtId="3" fontId="138" fillId="0" borderId="0" xfId="0" applyNumberFormat="1" applyFont="1"/>
    <xf numFmtId="188" fontId="2" fillId="0" borderId="0" xfId="707" applyNumberFormat="1" applyFont="1" applyFill="1"/>
    <xf numFmtId="0" fontId="140" fillId="0" borderId="0" xfId="570" applyFont="1"/>
    <xf numFmtId="0" fontId="2" fillId="0" borderId="0" xfId="570"/>
    <xf numFmtId="0" fontId="2" fillId="0" borderId="26" xfId="570" applyBorder="1"/>
    <xf numFmtId="0" fontId="140" fillId="0" borderId="26" xfId="570" applyFont="1" applyBorder="1"/>
    <xf numFmtId="3" fontId="141" fillId="0" borderId="26" xfId="570" applyNumberFormat="1" applyFont="1" applyBorder="1"/>
    <xf numFmtId="0" fontId="140" fillId="0" borderId="26" xfId="570" applyFont="1" applyBorder="1" applyAlignment="1">
      <alignment horizontal="center" vertical="center"/>
    </xf>
    <xf numFmtId="166" fontId="140" fillId="0" borderId="26" xfId="570" applyNumberFormat="1" applyFont="1" applyBorder="1" applyAlignment="1">
      <alignment horizontal="center" vertical="center"/>
    </xf>
    <xf numFmtId="191" fontId="140" fillId="0" borderId="26" xfId="570" applyNumberFormat="1" applyFont="1" applyBorder="1" applyAlignment="1">
      <alignment horizontal="center" vertical="center"/>
    </xf>
    <xf numFmtId="4" fontId="140" fillId="0" borderId="26" xfId="570" applyNumberFormat="1" applyFont="1" applyBorder="1" applyAlignment="1">
      <alignment horizontal="center" vertical="center"/>
    </xf>
    <xf numFmtId="191" fontId="4" fillId="0" borderId="26" xfId="58" applyNumberFormat="1" applyFont="1" applyBorder="1" applyAlignment="1">
      <alignment horizontal="center" vertical="center"/>
    </xf>
    <xf numFmtId="4" fontId="141" fillId="0" borderId="26" xfId="570" applyNumberFormat="1" applyFont="1" applyBorder="1"/>
    <xf numFmtId="191" fontId="141" fillId="0" borderId="26" xfId="570" applyNumberFormat="1" applyFont="1" applyBorder="1"/>
    <xf numFmtId="191" fontId="2" fillId="0" borderId="26" xfId="570" applyNumberFormat="1" applyBorder="1"/>
    <xf numFmtId="193" fontId="2" fillId="0" borderId="0" xfId="570" applyNumberFormat="1"/>
    <xf numFmtId="0" fontId="141" fillId="0" borderId="26" xfId="570" applyFont="1" applyBorder="1"/>
    <xf numFmtId="191" fontId="105" fillId="0" borderId="26" xfId="570" applyNumberFormat="1" applyFont="1" applyBorder="1" applyAlignment="1">
      <alignment vertical="center"/>
    </xf>
    <xf numFmtId="188" fontId="141" fillId="0" borderId="26" xfId="58" applyNumberFormat="1" applyFont="1" applyBorder="1"/>
    <xf numFmtId="2" fontId="141" fillId="0" borderId="0" xfId="58" applyNumberFormat="1" applyFont="1"/>
    <xf numFmtId="10" fontId="0" fillId="0" borderId="0" xfId="58" applyNumberFormat="1" applyFont="1"/>
    <xf numFmtId="1" fontId="2" fillId="0" borderId="0" xfId="570" applyNumberFormat="1"/>
    <xf numFmtId="0" fontId="142" fillId="0" borderId="26" xfId="570" applyFont="1" applyBorder="1" applyAlignment="1">
      <alignment horizontal="center" vertical="center"/>
    </xf>
    <xf numFmtId="188" fontId="142" fillId="0" borderId="26" xfId="58" applyNumberFormat="1" applyFont="1" applyBorder="1" applyAlignment="1">
      <alignment horizontal="center" vertical="center"/>
    </xf>
    <xf numFmtId="1" fontId="141" fillId="0" borderId="0" xfId="58" applyNumberFormat="1" applyFont="1"/>
    <xf numFmtId="2" fontId="0" fillId="0" borderId="0" xfId="58" applyNumberFormat="1" applyFont="1"/>
    <xf numFmtId="9" fontId="0" fillId="0" borderId="0" xfId="58" applyFont="1"/>
    <xf numFmtId="0" fontId="142" fillId="0" borderId="26" xfId="570" applyFont="1" applyBorder="1" applyAlignment="1">
      <alignment horizontal="center" vertical="center" wrapText="1"/>
    </xf>
    <xf numFmtId="0" fontId="141" fillId="0" borderId="26" xfId="570" applyNumberFormat="1" applyFont="1" applyBorder="1" applyAlignment="1">
      <alignment vertical="center"/>
    </xf>
    <xf numFmtId="191" fontId="141" fillId="0" borderId="0" xfId="570" applyNumberFormat="1" applyFont="1"/>
    <xf numFmtId="166" fontId="141" fillId="0" borderId="0" xfId="570" applyNumberFormat="1" applyFont="1"/>
    <xf numFmtId="188" fontId="141" fillId="0" borderId="0" xfId="58" applyNumberFormat="1" applyFont="1"/>
    <xf numFmtId="188" fontId="0" fillId="0" borderId="0" xfId="58" applyNumberFormat="1" applyFont="1"/>
    <xf numFmtId="0" fontId="100" fillId="0" borderId="0" xfId="570" applyFont="1" applyAlignment="1">
      <alignment vertical="center"/>
    </xf>
    <xf numFmtId="191" fontId="102" fillId="0" borderId="0" xfId="570" applyNumberFormat="1" applyFont="1" applyAlignment="1">
      <alignment vertical="center"/>
    </xf>
    <xf numFmtId="188" fontId="2" fillId="0" borderId="0" xfId="707" applyNumberFormat="1" applyFont="1"/>
    <xf numFmtId="49" fontId="58" fillId="0" borderId="28" xfId="0" applyNumberFormat="1" applyFont="1" applyFill="1" applyBorder="1" applyAlignment="1">
      <alignment horizontal="right" wrapText="1"/>
    </xf>
    <xf numFmtId="191" fontId="58" fillId="0" borderId="26" xfId="0" applyNumberFormat="1" applyFont="1" applyFill="1" applyBorder="1" applyAlignment="1">
      <alignment horizontal="right" wrapText="1"/>
    </xf>
    <xf numFmtId="191" fontId="2" fillId="0" borderId="0" xfId="570" applyNumberFormat="1"/>
    <xf numFmtId="43" fontId="2" fillId="0" borderId="0" xfId="570" applyNumberFormat="1"/>
    <xf numFmtId="0" fontId="135" fillId="0" borderId="0" xfId="0" applyFont="1" applyAlignment="1">
      <alignment vertical="center"/>
    </xf>
    <xf numFmtId="0" fontId="138" fillId="0" borderId="0" xfId="0" applyFont="1" applyBorder="1"/>
    <xf numFmtId="0" fontId="14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5" fillId="0" borderId="26" xfId="0" applyNumberFormat="1" applyFont="1" applyBorder="1" applyAlignment="1">
      <alignment vertical="center"/>
    </xf>
    <xf numFmtId="0" fontId="135" fillId="0" borderId="26" xfId="0" applyFont="1" applyBorder="1" applyAlignment="1">
      <alignment horizontal="right" vertical="center"/>
    </xf>
    <xf numFmtId="0" fontId="65" fillId="0" borderId="26" xfId="0" applyFont="1" applyBorder="1" applyAlignment="1">
      <alignment vertical="center"/>
    </xf>
    <xf numFmtId="0" fontId="135" fillId="0" borderId="2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3" fontId="135" fillId="0" borderId="0" xfId="0" applyNumberFormat="1" applyFont="1" applyBorder="1" applyAlignment="1">
      <alignment vertical="center"/>
    </xf>
    <xf numFmtId="3" fontId="134" fillId="0" borderId="0" xfId="0" applyNumberFormat="1" applyFont="1" applyBorder="1"/>
    <xf numFmtId="3" fontId="136" fillId="0" borderId="0" xfId="0" applyNumberFormat="1" applyFont="1" applyBorder="1" applyAlignment="1">
      <alignment vertical="center"/>
    </xf>
    <xf numFmtId="0" fontId="144" fillId="56" borderId="58" xfId="0" applyFont="1" applyFill="1" applyBorder="1" applyAlignment="1">
      <alignment vertical="center" wrapText="1"/>
    </xf>
    <xf numFmtId="0" fontId="144" fillId="56" borderId="59" xfId="0" applyFont="1" applyFill="1" applyBorder="1" applyAlignment="1">
      <alignment vertical="center" wrapText="1"/>
    </xf>
    <xf numFmtId="3" fontId="65" fillId="0" borderId="26" xfId="0" applyNumberFormat="1" applyFont="1" applyBorder="1" applyAlignment="1">
      <alignment horizontal="right" vertical="center"/>
    </xf>
    <xf numFmtId="0" fontId="65" fillId="0" borderId="26" xfId="0" applyFont="1" applyBorder="1" applyAlignment="1">
      <alignment horizontal="right" vertical="center"/>
    </xf>
    <xf numFmtId="166" fontId="138" fillId="0" borderId="0" xfId="704" applyNumberFormat="1" applyFont="1"/>
    <xf numFmtId="166" fontId="136" fillId="0" borderId="61" xfId="704" applyNumberFormat="1" applyFont="1" applyBorder="1" applyAlignment="1">
      <alignment vertical="center"/>
    </xf>
    <xf numFmtId="166" fontId="137" fillId="0" borderId="0" xfId="704" applyNumberFormat="1" applyFont="1"/>
    <xf numFmtId="166" fontId="136" fillId="0" borderId="60" xfId="704" applyNumberFormat="1" applyFont="1" applyBorder="1" applyAlignment="1">
      <alignment vertical="center"/>
    </xf>
    <xf numFmtId="166" fontId="65" fillId="0" borderId="26" xfId="704" applyNumberFormat="1" applyFont="1" applyBorder="1" applyAlignment="1">
      <alignment horizontal="right" vertical="center"/>
    </xf>
    <xf numFmtId="166" fontId="135" fillId="0" borderId="26" xfId="704" applyNumberFormat="1" applyFont="1" applyBorder="1" applyAlignment="1">
      <alignment vertical="center"/>
    </xf>
    <xf numFmtId="166" fontId="137" fillId="0" borderId="0" xfId="704" applyNumberFormat="1" applyFont="1" applyBorder="1"/>
    <xf numFmtId="3" fontId="65" fillId="0" borderId="26" xfId="0" applyNumberFormat="1" applyFont="1" applyBorder="1" applyAlignment="1">
      <alignment vertical="center"/>
    </xf>
    <xf numFmtId="0" fontId="65" fillId="0" borderId="60" xfId="0" applyFont="1" applyBorder="1" applyAlignment="1">
      <alignment vertical="center"/>
    </xf>
    <xf numFmtId="166" fontId="65" fillId="0" borderId="61" xfId="704" applyNumberFormat="1" applyFont="1" applyBorder="1" applyAlignment="1">
      <alignment vertical="center"/>
    </xf>
    <xf numFmtId="166" fontId="65" fillId="0" borderId="26" xfId="704" applyNumberFormat="1" applyFont="1" applyBorder="1" applyAlignment="1">
      <alignment vertical="center"/>
    </xf>
    <xf numFmtId="1" fontId="137" fillId="0" borderId="26" xfId="704" applyNumberFormat="1" applyFont="1" applyBorder="1"/>
    <xf numFmtId="3" fontId="59" fillId="0" borderId="28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30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1" applyFont="1" applyFill="1" applyBorder="1" applyAlignment="1">
      <alignment horizontal="center" vertical="center" wrapText="1"/>
    </xf>
    <xf numFmtId="3" fontId="59" fillId="18" borderId="2" xfId="41" applyNumberFormat="1" applyFont="1" applyFill="1" applyBorder="1" applyAlignment="1" applyProtection="1">
      <alignment horizontal="center" vertical="center" wrapText="1"/>
      <protection locked="0"/>
    </xf>
    <xf numFmtId="3" fontId="61" fillId="18" borderId="28" xfId="41" applyNumberFormat="1" applyFont="1" applyFill="1" applyBorder="1" applyAlignment="1">
      <alignment horizontal="center" vertical="center" wrapText="1"/>
    </xf>
    <xf numFmtId="3" fontId="61" fillId="18" borderId="29" xfId="41" applyNumberFormat="1" applyFont="1" applyFill="1" applyBorder="1" applyAlignment="1">
      <alignment horizontal="center" vertical="center" wrapText="1"/>
    </xf>
    <xf numFmtId="3" fontId="59" fillId="0" borderId="31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27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13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11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5" xfId="41" applyNumberFormat="1" applyFont="1" applyFill="1" applyBorder="1" applyAlignment="1" applyProtection="1">
      <alignment horizontal="center" vertical="center" wrapText="1"/>
      <protection locked="0"/>
    </xf>
    <xf numFmtId="3" fontId="59" fillId="0" borderId="26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3" fontId="59" fillId="18" borderId="41" xfId="41" applyNumberFormat="1" applyFont="1" applyFill="1" applyBorder="1" applyAlignment="1" applyProtection="1">
      <alignment horizontal="center" vertical="center" wrapText="1"/>
      <protection locked="0"/>
    </xf>
    <xf numFmtId="3" fontId="59" fillId="18" borderId="3" xfId="41" applyNumberFormat="1" applyFont="1" applyFill="1" applyBorder="1" applyAlignment="1" applyProtection="1">
      <alignment horizontal="center" vertical="center" wrapText="1"/>
      <protection locked="0"/>
    </xf>
    <xf numFmtId="166" fontId="61" fillId="18" borderId="41" xfId="625" applyNumberFormat="1" applyFont="1" applyFill="1" applyBorder="1" applyAlignment="1" applyProtection="1">
      <alignment horizontal="center" vertical="center" wrapText="1"/>
      <protection locked="0"/>
    </xf>
    <xf numFmtId="166" fontId="61" fillId="18" borderId="7" xfId="625" applyNumberFormat="1" applyFont="1" applyFill="1" applyBorder="1" applyAlignment="1" applyProtection="1">
      <alignment horizontal="center" vertical="center" wrapText="1"/>
      <protection locked="0"/>
    </xf>
    <xf numFmtId="166" fontId="61" fillId="18" borderId="3" xfId="625" applyNumberFormat="1" applyFont="1" applyFill="1" applyBorder="1" applyAlignment="1" applyProtection="1">
      <alignment horizontal="center" vertical="center" wrapText="1"/>
      <protection locked="0"/>
    </xf>
    <xf numFmtId="0" fontId="59" fillId="18" borderId="38" xfId="43" applyFont="1" applyFill="1" applyBorder="1" applyAlignment="1" applyProtection="1">
      <alignment horizontal="center" vertical="center" wrapText="1"/>
      <protection locked="0"/>
    </xf>
    <xf numFmtId="0" fontId="59" fillId="18" borderId="39" xfId="43" applyFont="1" applyFill="1" applyBorder="1" applyAlignment="1" applyProtection="1">
      <alignment horizontal="center" vertical="center" wrapText="1"/>
      <protection locked="0"/>
    </xf>
    <xf numFmtId="3" fontId="59" fillId="0" borderId="42" xfId="41" applyNumberFormat="1" applyFont="1" applyFill="1" applyBorder="1" applyAlignment="1" applyProtection="1">
      <alignment horizontal="center" vertical="center"/>
      <protection locked="0"/>
    </xf>
    <xf numFmtId="3" fontId="59" fillId="0" borderId="37" xfId="41" applyNumberFormat="1" applyFont="1" applyFill="1" applyBorder="1" applyAlignment="1" applyProtection="1">
      <alignment horizontal="center" vertical="center"/>
      <protection locked="0"/>
    </xf>
    <xf numFmtId="3" fontId="59" fillId="0" borderId="10" xfId="41" applyNumberFormat="1" applyFont="1" applyFill="1" applyBorder="1" applyAlignment="1" applyProtection="1">
      <alignment horizontal="center" vertical="center"/>
      <protection locked="0"/>
    </xf>
    <xf numFmtId="3" fontId="59" fillId="0" borderId="13" xfId="41" applyNumberFormat="1" applyFont="1" applyFill="1" applyBorder="1" applyAlignment="1" applyProtection="1">
      <alignment horizontal="center" vertical="center"/>
      <protection locked="0"/>
    </xf>
    <xf numFmtId="3" fontId="59" fillId="0" borderId="11" xfId="41" applyNumberFormat="1" applyFont="1" applyFill="1" applyBorder="1" applyAlignment="1" applyProtection="1">
      <alignment horizontal="center" vertical="center"/>
      <protection locked="0"/>
    </xf>
    <xf numFmtId="3" fontId="59" fillId="0" borderId="5" xfId="41" applyNumberFormat="1" applyFont="1" applyFill="1" applyBorder="1" applyAlignment="1" applyProtection="1">
      <alignment horizontal="center" vertical="center"/>
      <protection locked="0"/>
    </xf>
    <xf numFmtId="3" fontId="59" fillId="19" borderId="38" xfId="41" applyNumberFormat="1" applyFont="1" applyFill="1" applyBorder="1" applyAlignment="1" applyProtection="1">
      <alignment horizontal="center" vertical="center" wrapText="1"/>
      <protection locked="0"/>
    </xf>
    <xf numFmtId="3" fontId="59" fillId="19" borderId="40" xfId="41" applyNumberFormat="1" applyFont="1" applyFill="1" applyBorder="1" applyAlignment="1" applyProtection="1">
      <alignment horizontal="center" vertical="center" wrapText="1"/>
      <protection locked="0"/>
    </xf>
    <xf numFmtId="3" fontId="59" fillId="19" borderId="30" xfId="41" applyNumberFormat="1" applyFont="1" applyFill="1" applyBorder="1" applyAlignment="1" applyProtection="1">
      <alignment horizontal="center" vertical="center" wrapText="1"/>
      <protection locked="0"/>
    </xf>
    <xf numFmtId="3" fontId="59" fillId="19" borderId="39" xfId="41" applyNumberFormat="1" applyFont="1" applyFill="1" applyBorder="1" applyAlignment="1" applyProtection="1">
      <alignment horizontal="center" vertical="center" wrapText="1"/>
      <protection locked="0"/>
    </xf>
    <xf numFmtId="2" fontId="68" fillId="18" borderId="44" xfId="38" applyNumberFormat="1" applyFont="1" applyFill="1" applyBorder="1" applyAlignment="1">
      <alignment horizontal="center" vertical="center" wrapText="1"/>
    </xf>
    <xf numFmtId="0" fontId="2" fillId="18" borderId="3" xfId="570" applyFont="1" applyFill="1" applyBorder="1" applyAlignment="1">
      <alignment horizontal="center" vertical="center"/>
    </xf>
    <xf numFmtId="2" fontId="59" fillId="18" borderId="44" xfId="43" applyNumberFormat="1" applyFont="1" applyFill="1" applyBorder="1" applyAlignment="1" applyProtection="1">
      <alignment horizontal="center" vertical="center" wrapText="1"/>
      <protection locked="0"/>
    </xf>
    <xf numFmtId="2" fontId="59" fillId="18" borderId="7" xfId="43" applyNumberFormat="1" applyFont="1" applyFill="1" applyBorder="1" applyAlignment="1" applyProtection="1">
      <alignment horizontal="center" vertical="center" wrapText="1"/>
      <protection locked="0"/>
    </xf>
    <xf numFmtId="2" fontId="59" fillId="18" borderId="3" xfId="43" applyNumberFormat="1" applyFont="1" applyFill="1" applyBorder="1" applyAlignment="1" applyProtection="1">
      <alignment horizontal="center" vertical="center" wrapText="1"/>
      <protection locked="0"/>
    </xf>
    <xf numFmtId="3" fontId="59" fillId="18" borderId="4" xfId="43" applyNumberFormat="1" applyFont="1" applyFill="1" applyBorder="1" applyAlignment="1" applyProtection="1">
      <alignment horizontal="center" vertical="center" wrapText="1"/>
      <protection locked="0"/>
    </xf>
    <xf numFmtId="3" fontId="59" fillId="18" borderId="6" xfId="43" applyNumberFormat="1" applyFont="1" applyFill="1" applyBorder="1" applyAlignment="1" applyProtection="1">
      <alignment horizontal="center" vertical="center" wrapText="1"/>
      <protection locked="0"/>
    </xf>
    <xf numFmtId="3" fontId="59" fillId="15" borderId="9" xfId="41" applyNumberFormat="1" applyFont="1" applyFill="1" applyBorder="1" applyAlignment="1" applyProtection="1">
      <alignment horizontal="center" vertical="center"/>
      <protection locked="0"/>
    </xf>
    <xf numFmtId="3" fontId="59" fillId="15" borderId="12" xfId="41" applyNumberFormat="1" applyFont="1" applyFill="1" applyBorder="1" applyAlignment="1" applyProtection="1">
      <alignment horizontal="center" vertical="center"/>
      <protection locked="0"/>
    </xf>
    <xf numFmtId="3" fontId="59" fillId="15" borderId="10" xfId="41" applyNumberFormat="1" applyFont="1" applyFill="1" applyBorder="1" applyAlignment="1" applyProtection="1">
      <alignment horizontal="center" vertical="center"/>
      <protection locked="0"/>
    </xf>
    <xf numFmtId="3" fontId="59" fillId="15" borderId="13" xfId="41" applyNumberFormat="1" applyFont="1" applyFill="1" applyBorder="1" applyAlignment="1" applyProtection="1">
      <alignment horizontal="center" vertical="center"/>
      <protection locked="0"/>
    </xf>
    <xf numFmtId="3" fontId="59" fillId="15" borderId="11" xfId="41" applyNumberFormat="1" applyFont="1" applyFill="1" applyBorder="1" applyAlignment="1" applyProtection="1">
      <alignment horizontal="center" vertical="center"/>
      <protection locked="0"/>
    </xf>
    <xf numFmtId="3" fontId="59" fillId="15" borderId="5" xfId="41" applyNumberFormat="1" applyFont="1" applyFill="1" applyBorder="1" applyAlignment="1" applyProtection="1">
      <alignment horizontal="center" vertical="center"/>
      <protection locked="0"/>
    </xf>
    <xf numFmtId="3" fontId="59" fillId="15" borderId="46" xfId="41" applyNumberFormat="1" applyFont="1" applyFill="1" applyBorder="1" applyAlignment="1" applyProtection="1">
      <alignment horizontal="center" vertical="center" wrapText="1"/>
      <protection locked="0"/>
    </xf>
    <xf numFmtId="3" fontId="59" fillId="15" borderId="47" xfId="41" applyNumberFormat="1" applyFont="1" applyFill="1" applyBorder="1" applyAlignment="1" applyProtection="1">
      <alignment horizontal="center" vertical="center" wrapText="1"/>
      <protection locked="0"/>
    </xf>
    <xf numFmtId="3" fontId="59" fillId="15" borderId="30" xfId="41" applyNumberFormat="1" applyFont="1" applyFill="1" applyBorder="1" applyAlignment="1" applyProtection="1">
      <alignment horizontal="center" vertical="center" wrapText="1"/>
      <protection locked="0"/>
    </xf>
    <xf numFmtId="0" fontId="2" fillId="15" borderId="43" xfId="570" applyFont="1" applyFill="1" applyBorder="1" applyAlignment="1">
      <alignment horizontal="center" vertical="center" wrapText="1"/>
    </xf>
    <xf numFmtId="2" fontId="59" fillId="15" borderId="46" xfId="41" applyNumberFormat="1" applyFont="1" applyFill="1" applyBorder="1" applyAlignment="1" applyProtection="1">
      <alignment horizontal="center" vertical="center" wrapText="1"/>
      <protection locked="0"/>
    </xf>
    <xf numFmtId="2" fontId="59" fillId="15" borderId="47" xfId="41" applyNumberFormat="1" applyFont="1" applyFill="1" applyBorder="1" applyAlignment="1" applyProtection="1">
      <alignment horizontal="center" vertical="center" wrapText="1"/>
      <protection locked="0"/>
    </xf>
    <xf numFmtId="0" fontId="2" fillId="15" borderId="47" xfId="570" applyFont="1" applyFill="1" applyBorder="1" applyAlignment="1">
      <alignment horizontal="center" vertical="center" wrapText="1"/>
    </xf>
    <xf numFmtId="2" fontId="60" fillId="15" borderId="4" xfId="43" applyNumberFormat="1" applyFont="1" applyFill="1" applyBorder="1" applyAlignment="1" applyProtection="1">
      <alignment horizontal="center" vertical="center"/>
      <protection locked="0"/>
    </xf>
    <xf numFmtId="2" fontId="60" fillId="15" borderId="47" xfId="43" applyNumberFormat="1" applyFont="1" applyFill="1" applyBorder="1" applyAlignment="1" applyProtection="1">
      <alignment horizontal="center" vertical="center"/>
      <protection locked="0"/>
    </xf>
    <xf numFmtId="0" fontId="61" fillId="19" borderId="2" xfId="43" applyFont="1" applyFill="1" applyBorder="1" applyAlignment="1" applyProtection="1">
      <alignment horizontal="center" vertical="center"/>
      <protection locked="0"/>
    </xf>
    <xf numFmtId="0" fontId="62" fillId="16" borderId="4" xfId="42" applyFont="1" applyFill="1" applyBorder="1" applyAlignment="1">
      <alignment horizontal="center" vertical="center" wrapText="1"/>
    </xf>
    <xf numFmtId="0" fontId="62" fillId="16" borderId="6" xfId="42" applyFont="1" applyFill="1" applyBorder="1" applyAlignment="1">
      <alignment horizontal="center" vertical="center" wrapText="1"/>
    </xf>
    <xf numFmtId="3" fontId="59" fillId="19" borderId="42" xfId="41" applyNumberFormat="1" applyFont="1" applyFill="1" applyBorder="1" applyAlignment="1" applyProtection="1">
      <alignment horizontal="center" vertical="center"/>
      <protection locked="0"/>
    </xf>
    <xf numFmtId="3" fontId="59" fillId="19" borderId="37" xfId="41" applyNumberFormat="1" applyFont="1" applyFill="1" applyBorder="1" applyAlignment="1" applyProtection="1">
      <alignment horizontal="center" vertical="center"/>
      <protection locked="0"/>
    </xf>
    <xf numFmtId="3" fontId="59" fillId="19" borderId="11" xfId="41" applyNumberFormat="1" applyFont="1" applyFill="1" applyBorder="1" applyAlignment="1" applyProtection="1">
      <alignment horizontal="center" vertical="center"/>
      <protection locked="0"/>
    </xf>
    <xf numFmtId="3" fontId="59" fillId="19" borderId="5" xfId="41" applyNumberFormat="1" applyFont="1" applyFill="1" applyBorder="1" applyAlignment="1" applyProtection="1">
      <alignment horizontal="center" vertical="center"/>
      <protection locked="0"/>
    </xf>
    <xf numFmtId="0" fontId="108" fillId="0" borderId="26" xfId="0" applyFont="1" applyBorder="1" applyAlignment="1">
      <alignment vertical="center"/>
    </xf>
    <xf numFmtId="0" fontId="104" fillId="0" borderId="56" xfId="0" applyFont="1" applyBorder="1" applyAlignment="1">
      <alignment horizontal="center" vertical="center" wrapText="1"/>
    </xf>
    <xf numFmtId="0" fontId="104" fillId="0" borderId="3" xfId="0" applyFont="1" applyBorder="1" applyAlignment="1">
      <alignment horizontal="center" vertical="center" wrapText="1"/>
    </xf>
    <xf numFmtId="49" fontId="100" fillId="0" borderId="4" xfId="0" applyNumberFormat="1" applyFont="1" applyBorder="1" applyAlignment="1">
      <alignment horizontal="center" vertical="center"/>
    </xf>
    <xf numFmtId="49" fontId="100" fillId="0" borderId="8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 wrapText="1"/>
    </xf>
    <xf numFmtId="49" fontId="104" fillId="0" borderId="55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49" fontId="104" fillId="0" borderId="54" xfId="0" applyNumberFormat="1" applyFont="1" applyBorder="1" applyAlignment="1">
      <alignment horizontal="center" vertical="center" wrapText="1"/>
    </xf>
    <xf numFmtId="0" fontId="110" fillId="0" borderId="2" xfId="49" applyNumberFormat="1" applyFont="1" applyFill="1" applyBorder="1" applyAlignment="1" applyProtection="1">
      <alignment horizontal="center" vertical="center" textRotation="90" wrapText="1"/>
    </xf>
    <xf numFmtId="0" fontId="111" fillId="0" borderId="2" xfId="41" applyFont="1" applyBorder="1" applyAlignment="1">
      <alignment horizontal="center" vertical="center" wrapText="1"/>
    </xf>
    <xf numFmtId="0" fontId="91" fillId="0" borderId="0" xfId="71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49" fontId="91" fillId="0" borderId="2" xfId="0" applyNumberFormat="1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1" fillId="0" borderId="7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91" fillId="0" borderId="2" xfId="703" applyFont="1" applyBorder="1" applyAlignment="1">
      <alignment horizontal="center" vertical="center" wrapText="1"/>
    </xf>
    <xf numFmtId="0" fontId="76" fillId="0" borderId="0" xfId="0" applyFont="1" applyAlignment="1">
      <alignment horizontal="left" vertical="top" wrapText="1"/>
    </xf>
    <xf numFmtId="0" fontId="81" fillId="0" borderId="0" xfId="7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1" fillId="0" borderId="2" xfId="0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0" fontId="86" fillId="0" borderId="51" xfId="0" applyFont="1" applyBorder="1" applyAlignment="1">
      <alignment horizontal="left" vertical="center" wrapText="1"/>
    </xf>
    <xf numFmtId="0" fontId="86" fillId="0" borderId="0" xfId="0" applyFont="1" applyAlignment="1">
      <alignment horizontal="left" vertical="top" wrapText="1"/>
    </xf>
    <xf numFmtId="0" fontId="53" fillId="0" borderId="10" xfId="38" applyFont="1" applyFill="1" applyBorder="1" applyAlignment="1">
      <alignment horizontal="left" vertical="center" wrapText="1"/>
    </xf>
    <xf numFmtId="0" fontId="53" fillId="0" borderId="0" xfId="38" applyFont="1" applyFill="1" applyBorder="1" applyAlignment="1">
      <alignment horizontal="left" vertical="center" wrapText="1"/>
    </xf>
    <xf numFmtId="0" fontId="52" fillId="0" borderId="0" xfId="38" applyFont="1" applyFill="1" applyBorder="1" applyAlignment="1">
      <alignment horizontal="center" wrapText="1"/>
    </xf>
    <xf numFmtId="0" fontId="53" fillId="0" borderId="0" xfId="38" applyFont="1" applyFill="1" applyBorder="1" applyAlignment="1">
      <alignment horizontal="right" vertical="center" wrapText="1"/>
    </xf>
    <xf numFmtId="0" fontId="95" fillId="47" borderId="2" xfId="0" applyFont="1" applyFill="1" applyBorder="1" applyAlignment="1">
      <alignment horizontal="center" vertical="center" wrapText="1"/>
    </xf>
    <xf numFmtId="0" fontId="95" fillId="0" borderId="52" xfId="0" applyFont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0" fontId="95" fillId="0" borderId="6" xfId="0" applyFont="1" applyBorder="1" applyAlignment="1">
      <alignment horizontal="center" vertical="center" wrapText="1"/>
    </xf>
    <xf numFmtId="0" fontId="95" fillId="0" borderId="9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121" fillId="0" borderId="29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7" fillId="0" borderId="0" xfId="0" applyFont="1" applyAlignment="1">
      <alignment horizontal="left" wrapText="1"/>
    </xf>
    <xf numFmtId="0" fontId="123" fillId="0" borderId="0" xfId="0" applyFont="1" applyAlignment="1">
      <alignment horizontal="center" wrapText="1"/>
    </xf>
    <xf numFmtId="0" fontId="123" fillId="0" borderId="0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right" vertical="center" wrapText="1"/>
    </xf>
  </cellXfs>
  <cellStyles count="708">
    <cellStyle name="?’һғһ‚›ү" xfId="87"/>
    <cellStyle name="?’һғһ‚›ү 10" xfId="88"/>
    <cellStyle name="?’һғһ‚›ү 11" xfId="89"/>
    <cellStyle name="?’һғһ‚›ү 12" xfId="90"/>
    <cellStyle name="?’һғһ‚›ү 13" xfId="91"/>
    <cellStyle name="?’һғһ‚›ү 14" xfId="92"/>
    <cellStyle name="?’һғһ‚›ү 15" xfId="93"/>
    <cellStyle name="?’һғһ‚›ү 2" xfId="94"/>
    <cellStyle name="?’һғһ‚›ү 3" xfId="95"/>
    <cellStyle name="?’һғһ‚›ү 4" xfId="96"/>
    <cellStyle name="?’һғһ‚›ү 5" xfId="97"/>
    <cellStyle name="?’һғһ‚›ү 6" xfId="98"/>
    <cellStyle name="?’һғһ‚›ү 7" xfId="99"/>
    <cellStyle name="?’һғһ‚›ү 8" xfId="100"/>
    <cellStyle name="?’һғһ‚›ү 9" xfId="101"/>
    <cellStyle name="?’ћѓћ‚›‰" xfId="72"/>
    <cellStyle name="?’ћѓћ‚›‰ 10" xfId="73"/>
    <cellStyle name="?’ћѓћ‚›‰ 11" xfId="74"/>
    <cellStyle name="?’ћѓћ‚›‰ 12" xfId="75"/>
    <cellStyle name="?’ћѓћ‚›‰ 13" xfId="76"/>
    <cellStyle name="?’ћѓћ‚›‰ 14" xfId="77"/>
    <cellStyle name="?’ћѓћ‚›‰ 15" xfId="78"/>
    <cellStyle name="?’ћѓћ‚›‰ 2" xfId="79"/>
    <cellStyle name="?’ћѓћ‚›‰ 3" xfId="80"/>
    <cellStyle name="?’ћѓћ‚›‰ 4" xfId="81"/>
    <cellStyle name="?’ћѓћ‚›‰ 5" xfId="82"/>
    <cellStyle name="?’ћѓћ‚›‰ 6" xfId="83"/>
    <cellStyle name="?’ћѓћ‚›‰ 7" xfId="84"/>
    <cellStyle name="?’ћѓћ‚›‰ 8" xfId="85"/>
    <cellStyle name="?’ћѓћ‚›‰ 9" xfId="86"/>
    <cellStyle name="_001 План ГЗ 201109 (информатизация)" xfId="102"/>
    <cellStyle name="_001-002 ОК" xfId="103"/>
    <cellStyle name="_001-002 ОК_Павл" xfId="104"/>
    <cellStyle name="_001-002 ОК_Павлодар" xfId="105"/>
    <cellStyle name="_007 рай.цент ПФЗОЖ 2008 нор" xfId="106"/>
    <cellStyle name="_007 рай.цент ПФЗОЖ 2008 норм" xfId="107"/>
    <cellStyle name="_040 повыш" xfId="108"/>
    <cellStyle name="_040 повыш 07" xfId="109"/>
    <cellStyle name="_1 гор.бол 2008-2010" xfId="110"/>
    <cellStyle name="_26.12.08 кап.ремонт 2009" xfId="111"/>
    <cellStyle name="_Акмо фин" xfId="112"/>
    <cellStyle name="_Бюджет_2009_все" xfId="113"/>
    <cellStyle name="_Бюджет_2010_2012" xfId="114"/>
    <cellStyle name="_Бюро расходы (измен)" xfId="115"/>
    <cellStyle name="_Бюро расходы МТО (Сауле)" xfId="116"/>
    <cellStyle name="_ГОБМП-2. Формы Минэкономики" xfId="117"/>
    <cellStyle name="_гор.пол в 19 мкр 2010" xfId="118"/>
    <cellStyle name="_Гульназ" xfId="119"/>
    <cellStyle name="_Гульназ_Павл" xfId="120"/>
    <cellStyle name="_Гульназ_Павлодар" xfId="121"/>
    <cellStyle name="_ДОГОВОРА" xfId="122"/>
    <cellStyle name="_доуком 2008" xfId="123"/>
    <cellStyle name="_доукомп ПМСП и узкие" xfId="124"/>
    <cellStyle name="_жум.туб 2008-2010" xfId="125"/>
    <cellStyle name="_Закуп 017_ККСОМУ" xfId="126"/>
    <cellStyle name="_зарплаты 2008-018 МИАЦ 011" xfId="127"/>
    <cellStyle name="_Заявка КОМУ" xfId="128"/>
    <cellStyle name="_Информация по трансфертам на 01 января 2010гАктобе" xfId="129"/>
    <cellStyle name="_кап ремонт 2007" xfId="130"/>
    <cellStyle name="_кап.рем 2004-2007 СКО" xfId="131"/>
    <cellStyle name="_ККСОМУ" xfId="132"/>
    <cellStyle name="_ККСОМУ (лимиты)" xfId="133"/>
    <cellStyle name="_ККСОМУ (прил 46) КОНЕЦ" xfId="134"/>
    <cellStyle name="_ККСОМУ 2010-2012 (расчеты)" xfId="135"/>
    <cellStyle name="_ККСОМУ_015" xfId="136"/>
    <cellStyle name="_ККСОМУ_Павл" xfId="137"/>
    <cellStyle name="_ККСОМУ_Павлодар" xfId="138"/>
    <cellStyle name="_КОМУ (прил 46) 283" xfId="139"/>
    <cellStyle name="_КОМУ доп потребность" xfId="140"/>
    <cellStyle name="_мат.тех оснащ 2007" xfId="141"/>
    <cellStyle name="_мат.тех оснащ 2007 урезанный" xfId="142"/>
    <cellStyle name="_Месячная разбивка госзаказа" xfId="143"/>
    <cellStyle name="_МЗ РК НПА" xfId="144"/>
    <cellStyle name="_обл.туб 2008-2010" xfId="145"/>
    <cellStyle name="_Освоение" xfId="146"/>
    <cellStyle name="_Отчет трансферты МЗ 2009 года Атырауской области" xfId="147"/>
    <cellStyle name="_Передвижка" xfId="148"/>
    <cellStyle name="_Передвижка 015" xfId="149"/>
    <cellStyle name="_Передвижка_август (платежи)" xfId="150"/>
    <cellStyle name="_Передвижка_апрель" xfId="151"/>
    <cellStyle name="_Передвижка_июль" xfId="152"/>
    <cellStyle name="_Передвижка_июнь" xfId="153"/>
    <cellStyle name="_Передвижка_июнь (платежи)" xfId="154"/>
    <cellStyle name="_Передвижка_май (платежи)" xfId="155"/>
    <cellStyle name="_Передвижка_март" xfId="156"/>
    <cellStyle name="_Передвижка_октябрь (платежи)" xfId="157"/>
    <cellStyle name="_Передвижка_сентябрь (платежи)" xfId="158"/>
    <cellStyle name="_Передвижка_февраль" xfId="159"/>
    <cellStyle name="_План закуп_ККСОМУ_2009" xfId="160"/>
    <cellStyle name="_План финансирования РБ 2009" xfId="161"/>
    <cellStyle name="_Платежи_ККСОМУ" xfId="162"/>
    <cellStyle name="_полик Аккайын 2010" xfId="163"/>
    <cellStyle name="_Приложения для ОДЗ1" xfId="164"/>
    <cellStyle name="_Приложения для ОДЗ1 привезла" xfId="165"/>
    <cellStyle name="_проект 2006 шаблон" xfId="166"/>
    <cellStyle name="_разбивка ЦТТ платежи и обяз-ва" xfId="167"/>
    <cellStyle name="_Расходы РИАЦ" xfId="168"/>
    <cellStyle name="_Резерв МЗ" xfId="169"/>
    <cellStyle name="_Свод" xfId="170"/>
    <cellStyle name="_СВОД размещение" xfId="171"/>
    <cellStyle name="_свод РБ 2008-2010" xfId="172"/>
    <cellStyle name="_свод РБ 2008-2010 СКО ЦЕЛ ТРАНС" xfId="173"/>
    <cellStyle name="_СВОД_платежи_ККСОМУ" xfId="174"/>
    <cellStyle name="_СВОД_платежи_ККСОМУ_Павл" xfId="175"/>
    <cellStyle name="_СВОД_платежи_ККСОМУ_Павлодар" xfId="176"/>
    <cellStyle name="_согласов" xfId="177"/>
    <cellStyle name="_Согласование 85 ед" xfId="178"/>
    <cellStyle name="_среднесрочн 21.09.05г. инвест" xfId="179"/>
    <cellStyle name="_стац ЦРБ Акжар 2008" xfId="180"/>
    <cellStyle name="_строит 269-019-011" xfId="181"/>
    <cellStyle name="_ТРАНСФ ДЛЯ   Л Н" xfId="182"/>
    <cellStyle name="_туб Муср 2010" xfId="183"/>
    <cellStyle name="_формы по среднесроч плану" xfId="184"/>
    <cellStyle name="_ФОТ КОМУ 85" xfId="185"/>
    <cellStyle name="_центр крови 2010" xfId="186"/>
    <cellStyle name="_Шаблон бюджетки" xfId="187"/>
    <cellStyle name="_Шаблон бюджетки_Павл" xfId="188"/>
    <cellStyle name="_Шаблон бюджетки_Павлодар" xfId="189"/>
    <cellStyle name="”?ќђќ‘ћ‚›‰" xfId="190"/>
    <cellStyle name="”?ќђќ‘ћ‚›‰ 10" xfId="191"/>
    <cellStyle name="”?ќђќ‘ћ‚›‰ 11" xfId="192"/>
    <cellStyle name="”?ќђќ‘ћ‚›‰ 12" xfId="193"/>
    <cellStyle name="”?ќђќ‘ћ‚›‰ 13" xfId="194"/>
    <cellStyle name="”?ќђќ‘ћ‚›‰ 14" xfId="195"/>
    <cellStyle name="”?ќђќ‘ћ‚›‰ 15" xfId="196"/>
    <cellStyle name="”?ќђќ‘ћ‚›‰ 2" xfId="197"/>
    <cellStyle name="”?ќђќ‘ћ‚›‰ 3" xfId="198"/>
    <cellStyle name="”?ќђќ‘ћ‚›‰ 4" xfId="199"/>
    <cellStyle name="”?ќђќ‘ћ‚›‰ 5" xfId="200"/>
    <cellStyle name="”?ќђќ‘ћ‚›‰ 6" xfId="201"/>
    <cellStyle name="”?ќђќ‘ћ‚›‰ 7" xfId="202"/>
    <cellStyle name="”?ќђќ‘ћ‚›‰ 8" xfId="203"/>
    <cellStyle name="”?ќђќ‘ћ‚›‰ 9" xfId="204"/>
    <cellStyle name="”?қђқ‘һ‚›ү" xfId="205"/>
    <cellStyle name="”?қђқ‘һ‚›ү 10" xfId="206"/>
    <cellStyle name="”?қђқ‘һ‚›ү 11" xfId="207"/>
    <cellStyle name="”?қђқ‘һ‚›ү 12" xfId="208"/>
    <cellStyle name="”?қђқ‘һ‚›ү 13" xfId="209"/>
    <cellStyle name="”?қђқ‘һ‚›ү 14" xfId="210"/>
    <cellStyle name="”?қђқ‘һ‚›ү 15" xfId="211"/>
    <cellStyle name="”?қђқ‘һ‚›ү 2" xfId="212"/>
    <cellStyle name="”?қђқ‘һ‚›ү 3" xfId="213"/>
    <cellStyle name="”?қђқ‘һ‚›ү 4" xfId="214"/>
    <cellStyle name="”?қђқ‘һ‚›ү 5" xfId="215"/>
    <cellStyle name="”?қђқ‘һ‚›ү 6" xfId="216"/>
    <cellStyle name="”?қђқ‘һ‚›ү 7" xfId="217"/>
    <cellStyle name="”?қђқ‘һ‚›ү 8" xfId="218"/>
    <cellStyle name="”?қђқ‘һ‚›ү 9" xfId="219"/>
    <cellStyle name="”?љ‘?ђһ‚ђққ›ү" xfId="235"/>
    <cellStyle name="”?љ‘?ђһ‚ђққ›ү 10" xfId="236"/>
    <cellStyle name="”?љ‘?ђһ‚ђққ›ү 11" xfId="237"/>
    <cellStyle name="”?љ‘?ђһ‚ђққ›ү 12" xfId="238"/>
    <cellStyle name="”?љ‘?ђһ‚ђққ›ү 13" xfId="239"/>
    <cellStyle name="”?љ‘?ђһ‚ђққ›ү 14" xfId="240"/>
    <cellStyle name="”?љ‘?ђһ‚ђққ›ү 15" xfId="241"/>
    <cellStyle name="”?љ‘?ђһ‚ђққ›ү 2" xfId="242"/>
    <cellStyle name="”?љ‘?ђһ‚ђққ›ү 3" xfId="243"/>
    <cellStyle name="”?љ‘?ђһ‚ђққ›ү 4" xfId="244"/>
    <cellStyle name="”?љ‘?ђһ‚ђққ›ү 5" xfId="245"/>
    <cellStyle name="”?љ‘?ђһ‚ђққ›ү 6" xfId="246"/>
    <cellStyle name="”?љ‘?ђһ‚ђққ›ү 7" xfId="247"/>
    <cellStyle name="”?љ‘?ђһ‚ђққ›ү 8" xfId="248"/>
    <cellStyle name="”?љ‘?ђһ‚ђққ›ү 9" xfId="249"/>
    <cellStyle name="”?љ‘?ђћ‚ђќќ›‰" xfId="220"/>
    <cellStyle name="”?љ‘?ђћ‚ђќќ›‰ 10" xfId="221"/>
    <cellStyle name="”?љ‘?ђћ‚ђќќ›‰ 11" xfId="222"/>
    <cellStyle name="”?љ‘?ђћ‚ђќќ›‰ 12" xfId="223"/>
    <cellStyle name="”?љ‘?ђћ‚ђќќ›‰ 13" xfId="224"/>
    <cellStyle name="”?љ‘?ђћ‚ђќќ›‰ 14" xfId="225"/>
    <cellStyle name="”?љ‘?ђћ‚ђќќ›‰ 15" xfId="226"/>
    <cellStyle name="”?љ‘?ђћ‚ђќќ›‰ 2" xfId="227"/>
    <cellStyle name="”?љ‘?ђћ‚ђќќ›‰ 3" xfId="228"/>
    <cellStyle name="”?љ‘?ђћ‚ђќќ›‰ 4" xfId="229"/>
    <cellStyle name="”?љ‘?ђћ‚ђќќ›‰ 5" xfId="230"/>
    <cellStyle name="”?љ‘?ђћ‚ђќќ›‰ 6" xfId="231"/>
    <cellStyle name="”?љ‘?ђћ‚ђќќ›‰ 7" xfId="232"/>
    <cellStyle name="”?љ‘?ђћ‚ђќќ›‰ 8" xfId="233"/>
    <cellStyle name="”?љ‘?ђћ‚ђќќ›‰ 9" xfId="234"/>
    <cellStyle name="”€ќђќ‘ћ‚›‰" xfId="250"/>
    <cellStyle name="”€ќђќ‘ћ‚›‰ 10" xfId="251"/>
    <cellStyle name="”€ќђќ‘ћ‚›‰ 11" xfId="252"/>
    <cellStyle name="”€ќђќ‘ћ‚›‰ 12" xfId="253"/>
    <cellStyle name="”€ќђќ‘ћ‚›‰ 13" xfId="254"/>
    <cellStyle name="”€ќђќ‘ћ‚›‰ 14" xfId="255"/>
    <cellStyle name="”€ќђќ‘ћ‚›‰ 15" xfId="256"/>
    <cellStyle name="”€ќђќ‘ћ‚›‰ 2" xfId="257"/>
    <cellStyle name="”€ќђќ‘ћ‚›‰ 3" xfId="258"/>
    <cellStyle name="”€ќђќ‘ћ‚›‰ 4" xfId="259"/>
    <cellStyle name="”€ќђќ‘ћ‚›‰ 5" xfId="260"/>
    <cellStyle name="”€ќђќ‘ћ‚›‰ 6" xfId="261"/>
    <cellStyle name="”€ќђќ‘ћ‚›‰ 7" xfId="262"/>
    <cellStyle name="”€ќђќ‘ћ‚›‰ 8" xfId="263"/>
    <cellStyle name="”€ќђќ‘ћ‚›‰ 9" xfId="264"/>
    <cellStyle name="”€қђқ‘һ‚›ү" xfId="265"/>
    <cellStyle name="”€қђқ‘һ‚›ү 10" xfId="266"/>
    <cellStyle name="”€қђқ‘һ‚›ү 11" xfId="267"/>
    <cellStyle name="”€қђқ‘һ‚›ү 12" xfId="268"/>
    <cellStyle name="”€қђқ‘һ‚›ү 13" xfId="269"/>
    <cellStyle name="”€қђқ‘һ‚›ү 14" xfId="270"/>
    <cellStyle name="”€қђқ‘һ‚›ү 15" xfId="271"/>
    <cellStyle name="”€қђқ‘һ‚›ү 2" xfId="272"/>
    <cellStyle name="”€қђқ‘һ‚›ү 3" xfId="273"/>
    <cellStyle name="”€қђқ‘һ‚›ү 4" xfId="274"/>
    <cellStyle name="”€қђқ‘һ‚›ү 5" xfId="275"/>
    <cellStyle name="”€қђқ‘һ‚›ү 6" xfId="276"/>
    <cellStyle name="”€қђқ‘һ‚›ү 7" xfId="277"/>
    <cellStyle name="”€қђқ‘һ‚›ү 8" xfId="278"/>
    <cellStyle name="”€қђқ‘һ‚›ү 9" xfId="279"/>
    <cellStyle name="”€љ‘€ђһ‚ђққ›ү" xfId="295"/>
    <cellStyle name="”€љ‘€ђһ‚ђққ›ү 10" xfId="296"/>
    <cellStyle name="”€љ‘€ђһ‚ђққ›ү 11" xfId="297"/>
    <cellStyle name="”€љ‘€ђһ‚ђққ›ү 12" xfId="298"/>
    <cellStyle name="”€љ‘€ђһ‚ђққ›ү 13" xfId="299"/>
    <cellStyle name="”€љ‘€ђһ‚ђққ›ү 14" xfId="300"/>
    <cellStyle name="”€љ‘€ђһ‚ђққ›ү 15" xfId="301"/>
    <cellStyle name="”€љ‘€ђһ‚ђққ›ү 2" xfId="302"/>
    <cellStyle name="”€љ‘€ђһ‚ђққ›ү 3" xfId="303"/>
    <cellStyle name="”€љ‘€ђһ‚ђққ›ү 4" xfId="304"/>
    <cellStyle name="”€љ‘€ђһ‚ђққ›ү 5" xfId="305"/>
    <cellStyle name="”€љ‘€ђһ‚ђққ›ү 6" xfId="306"/>
    <cellStyle name="”€љ‘€ђһ‚ђққ›ү 7" xfId="307"/>
    <cellStyle name="”€љ‘€ђһ‚ђққ›ү 8" xfId="308"/>
    <cellStyle name="”€љ‘€ђһ‚ђққ›ү 9" xfId="309"/>
    <cellStyle name="”€љ‘€ђћ‚ђќќ›‰" xfId="280"/>
    <cellStyle name="”€љ‘€ђћ‚ђќќ›‰ 10" xfId="281"/>
    <cellStyle name="”€љ‘€ђћ‚ђќќ›‰ 11" xfId="282"/>
    <cellStyle name="”€љ‘€ђћ‚ђќќ›‰ 12" xfId="283"/>
    <cellStyle name="”€љ‘€ђћ‚ђќќ›‰ 13" xfId="284"/>
    <cellStyle name="”€љ‘€ђћ‚ђќќ›‰ 14" xfId="285"/>
    <cellStyle name="”€љ‘€ђћ‚ђќќ›‰ 15" xfId="286"/>
    <cellStyle name="”€љ‘€ђћ‚ђќќ›‰ 2" xfId="287"/>
    <cellStyle name="”€љ‘€ђћ‚ђќќ›‰ 3" xfId="288"/>
    <cellStyle name="”€љ‘€ђћ‚ђќќ›‰ 4" xfId="289"/>
    <cellStyle name="”€љ‘€ђћ‚ђќќ›‰ 5" xfId="290"/>
    <cellStyle name="”€љ‘€ђћ‚ђќќ›‰ 6" xfId="291"/>
    <cellStyle name="”€љ‘€ђћ‚ђќќ›‰ 7" xfId="292"/>
    <cellStyle name="”€љ‘€ђћ‚ђќќ›‰ 8" xfId="293"/>
    <cellStyle name="”€љ‘€ђћ‚ђќќ›‰ 9" xfId="294"/>
    <cellStyle name="”ќђќ‘ћ‚›‰" xfId="310"/>
    <cellStyle name="”ќђќ‘ћ‚›‰ 10" xfId="311"/>
    <cellStyle name="”ќђќ‘ћ‚›‰ 11" xfId="312"/>
    <cellStyle name="”ќђќ‘ћ‚›‰ 12" xfId="313"/>
    <cellStyle name="”ќђќ‘ћ‚›‰ 13" xfId="314"/>
    <cellStyle name="”ќђќ‘ћ‚›‰ 14" xfId="315"/>
    <cellStyle name="”ќђќ‘ћ‚›‰ 15" xfId="316"/>
    <cellStyle name="”ќђќ‘ћ‚›‰ 2" xfId="317"/>
    <cellStyle name="”ќђќ‘ћ‚›‰ 3" xfId="318"/>
    <cellStyle name="”ќђќ‘ћ‚›‰ 4" xfId="319"/>
    <cellStyle name="”ќђќ‘ћ‚›‰ 5" xfId="320"/>
    <cellStyle name="”ќђќ‘ћ‚›‰ 6" xfId="321"/>
    <cellStyle name="”ќђќ‘ћ‚›‰ 7" xfId="322"/>
    <cellStyle name="”ќђќ‘ћ‚›‰ 8" xfId="323"/>
    <cellStyle name="”ќђќ‘ћ‚›‰ 9" xfId="324"/>
    <cellStyle name="”љ‘ђћ‚ђќќ›‰" xfId="325"/>
    <cellStyle name="”љ‘ђћ‚ђќќ›‰ 10" xfId="326"/>
    <cellStyle name="”љ‘ђћ‚ђќќ›‰ 11" xfId="327"/>
    <cellStyle name="”љ‘ђћ‚ђќќ›‰ 12" xfId="328"/>
    <cellStyle name="”љ‘ђћ‚ђќќ›‰ 13" xfId="329"/>
    <cellStyle name="”љ‘ђћ‚ђќќ›‰ 14" xfId="330"/>
    <cellStyle name="”љ‘ђћ‚ђќќ›‰ 15" xfId="331"/>
    <cellStyle name="”љ‘ђћ‚ђќќ›‰ 2" xfId="332"/>
    <cellStyle name="”љ‘ђћ‚ђќќ›‰ 3" xfId="333"/>
    <cellStyle name="”љ‘ђћ‚ђќќ›‰ 4" xfId="334"/>
    <cellStyle name="”љ‘ђћ‚ђќќ›‰ 5" xfId="335"/>
    <cellStyle name="”љ‘ђћ‚ђќќ›‰ 6" xfId="336"/>
    <cellStyle name="”љ‘ђћ‚ђќќ›‰ 7" xfId="337"/>
    <cellStyle name="”љ‘ђћ‚ђќќ›‰ 8" xfId="338"/>
    <cellStyle name="”љ‘ђћ‚ђќќ›‰ 9" xfId="339"/>
    <cellStyle name="„…ќ…†ќ›‰" xfId="340"/>
    <cellStyle name="„…ќ…†ќ›‰ 10" xfId="341"/>
    <cellStyle name="„…ќ…†ќ›‰ 11" xfId="342"/>
    <cellStyle name="„…ќ…†ќ›‰ 12" xfId="343"/>
    <cellStyle name="„…ќ…†ќ›‰ 13" xfId="344"/>
    <cellStyle name="„…ќ…†ќ›‰ 14" xfId="345"/>
    <cellStyle name="„…ќ…†ќ›‰ 15" xfId="346"/>
    <cellStyle name="„…ќ…†ќ›‰ 2" xfId="347"/>
    <cellStyle name="„…ќ…†ќ›‰ 3" xfId="348"/>
    <cellStyle name="„…ќ…†ќ›‰ 4" xfId="349"/>
    <cellStyle name="„…ќ…†ќ›‰ 5" xfId="350"/>
    <cellStyle name="„…ќ…†ќ›‰ 6" xfId="351"/>
    <cellStyle name="„…ќ…†ќ›‰ 7" xfId="352"/>
    <cellStyle name="„…ќ…†ќ›‰ 8" xfId="353"/>
    <cellStyle name="„…ќ…†ќ›‰ 9" xfId="354"/>
    <cellStyle name="„…қ…†қ›ү" xfId="355"/>
    <cellStyle name="„…қ…†қ›ү 10" xfId="356"/>
    <cellStyle name="„…қ…†қ›ү 11" xfId="357"/>
    <cellStyle name="„…қ…†қ›ү 12" xfId="358"/>
    <cellStyle name="„…қ…†қ›ү 13" xfId="359"/>
    <cellStyle name="„…қ…†қ›ү 14" xfId="360"/>
    <cellStyle name="„…қ…†қ›ү 15" xfId="361"/>
    <cellStyle name="„…қ…†қ›ү 2" xfId="362"/>
    <cellStyle name="„…қ…†қ›ү 3" xfId="363"/>
    <cellStyle name="„…қ…†қ›ү 4" xfId="364"/>
    <cellStyle name="„…қ…†қ›ү 5" xfId="365"/>
    <cellStyle name="„…қ…†қ›ү 6" xfId="366"/>
    <cellStyle name="„…қ…†қ›ү 7" xfId="367"/>
    <cellStyle name="„…қ…†қ›ү 8" xfId="368"/>
    <cellStyle name="„…қ…†қ›ү 9" xfId="369"/>
    <cellStyle name="€’һғһ‚›ү" xfId="385"/>
    <cellStyle name="€’һғһ‚›ү 10" xfId="386"/>
    <cellStyle name="€’һғһ‚›ү 11" xfId="387"/>
    <cellStyle name="€’һғһ‚›ү 12" xfId="388"/>
    <cellStyle name="€’һғһ‚›ү 13" xfId="389"/>
    <cellStyle name="€’һғһ‚›ү 14" xfId="390"/>
    <cellStyle name="€’һғһ‚›ү 15" xfId="391"/>
    <cellStyle name="€’һғһ‚›ү 2" xfId="392"/>
    <cellStyle name="€’һғһ‚›ү 3" xfId="393"/>
    <cellStyle name="€’һғһ‚›ү 4" xfId="394"/>
    <cellStyle name="€’һғһ‚›ү 5" xfId="395"/>
    <cellStyle name="€’һғһ‚›ү 6" xfId="396"/>
    <cellStyle name="€’һғһ‚›ү 7" xfId="397"/>
    <cellStyle name="€’һғһ‚›ү 8" xfId="398"/>
    <cellStyle name="€’һғһ‚›ү 9" xfId="399"/>
    <cellStyle name="€’ћѓћ‚›‰" xfId="370"/>
    <cellStyle name="€’ћѓћ‚›‰ 10" xfId="371"/>
    <cellStyle name="€’ћѓћ‚›‰ 11" xfId="372"/>
    <cellStyle name="€’ћѓћ‚›‰ 12" xfId="373"/>
    <cellStyle name="€’ћѓћ‚›‰ 13" xfId="374"/>
    <cellStyle name="€’ћѓћ‚›‰ 14" xfId="375"/>
    <cellStyle name="€’ћѓћ‚›‰ 15" xfId="376"/>
    <cellStyle name="€’ћѓћ‚›‰ 2" xfId="377"/>
    <cellStyle name="€’ћѓћ‚›‰ 3" xfId="378"/>
    <cellStyle name="€’ћѓћ‚›‰ 4" xfId="379"/>
    <cellStyle name="€’ћѓћ‚›‰ 5" xfId="380"/>
    <cellStyle name="€’ћѓћ‚›‰ 6" xfId="381"/>
    <cellStyle name="€’ћѓћ‚›‰ 7" xfId="382"/>
    <cellStyle name="€’ћѓћ‚›‰ 8" xfId="383"/>
    <cellStyle name="€’ћѓћ‚›‰ 9" xfId="384"/>
    <cellStyle name="‡ђѓћ‹ћ‚ћљ1" xfId="400"/>
    <cellStyle name="‡ђѓћ‹ћ‚ћљ1 10" xfId="401"/>
    <cellStyle name="‡ђѓћ‹ћ‚ћљ1 11" xfId="402"/>
    <cellStyle name="‡ђѓћ‹ћ‚ћљ1 12" xfId="403"/>
    <cellStyle name="‡ђѓћ‹ћ‚ћљ1 13" xfId="404"/>
    <cellStyle name="‡ђѓћ‹ћ‚ћљ1 14" xfId="405"/>
    <cellStyle name="‡ђѓћ‹ћ‚ћљ1 15" xfId="406"/>
    <cellStyle name="‡ђѓћ‹ћ‚ћљ1 2" xfId="407"/>
    <cellStyle name="‡ђѓћ‹ћ‚ћљ1 3" xfId="408"/>
    <cellStyle name="‡ђѓћ‹ћ‚ћљ1 4" xfId="409"/>
    <cellStyle name="‡ђѓћ‹ћ‚ћљ1 5" xfId="410"/>
    <cellStyle name="‡ђѓћ‹ћ‚ћљ1 6" xfId="411"/>
    <cellStyle name="‡ђѓћ‹ћ‚ћљ1 7" xfId="412"/>
    <cellStyle name="‡ђѓћ‹ћ‚ћљ1 8" xfId="413"/>
    <cellStyle name="‡ђѓћ‹ћ‚ћљ1 9" xfId="414"/>
    <cellStyle name="‡ђѓћ‹ћ‚ћљ2" xfId="415"/>
    <cellStyle name="‡ђѓћ‹ћ‚ћљ2 10" xfId="416"/>
    <cellStyle name="‡ђѓћ‹ћ‚ћљ2 11" xfId="417"/>
    <cellStyle name="‡ђѓћ‹ћ‚ћљ2 12" xfId="418"/>
    <cellStyle name="‡ђѓћ‹ћ‚ћљ2 13" xfId="419"/>
    <cellStyle name="‡ђѓћ‹ћ‚ћљ2 14" xfId="420"/>
    <cellStyle name="‡ђѓћ‹ћ‚ћљ2 15" xfId="421"/>
    <cellStyle name="‡ђѓћ‹ћ‚ћљ2 2" xfId="422"/>
    <cellStyle name="‡ђѓћ‹ћ‚ћљ2 3" xfId="423"/>
    <cellStyle name="‡ђѓћ‹ћ‚ћљ2 4" xfId="424"/>
    <cellStyle name="‡ђѓћ‹ћ‚ћљ2 5" xfId="425"/>
    <cellStyle name="‡ђѓћ‹ћ‚ћљ2 6" xfId="426"/>
    <cellStyle name="‡ђѓћ‹ћ‚ћљ2 7" xfId="427"/>
    <cellStyle name="‡ђѓћ‹ћ‚ћљ2 8" xfId="428"/>
    <cellStyle name="‡ђѓћ‹ћ‚ћљ2 9" xfId="429"/>
    <cellStyle name="’ћѓћ‚›‰" xfId="430"/>
    <cellStyle name="’ћѓћ‚›‰ 10" xfId="431"/>
    <cellStyle name="’ћѓћ‚›‰ 11" xfId="432"/>
    <cellStyle name="’ћѓћ‚›‰ 12" xfId="433"/>
    <cellStyle name="’ћѓћ‚›‰ 13" xfId="434"/>
    <cellStyle name="’ћѓћ‚›‰ 14" xfId="435"/>
    <cellStyle name="’ћѓћ‚›‰ 15" xfId="436"/>
    <cellStyle name="’ћѓћ‚›‰ 2" xfId="437"/>
    <cellStyle name="’ћѓћ‚›‰ 3" xfId="438"/>
    <cellStyle name="’ћѓћ‚›‰ 4" xfId="439"/>
    <cellStyle name="’ћѓћ‚›‰ 5" xfId="440"/>
    <cellStyle name="’ћѓћ‚›‰ 6" xfId="441"/>
    <cellStyle name="’ћѓћ‚›‰ 7" xfId="442"/>
    <cellStyle name="’ћѓћ‚›‰ 8" xfId="443"/>
    <cellStyle name="’ћѓћ‚›‰ 9" xfId="444"/>
    <cellStyle name="20% - Accent1" xfId="445"/>
    <cellStyle name="20% - Accent1 2" xfId="446"/>
    <cellStyle name="20% - Accent2" xfId="447"/>
    <cellStyle name="20% - Accent2 2" xfId="448"/>
    <cellStyle name="20% - Accent3" xfId="449"/>
    <cellStyle name="20% - Accent3 2" xfId="450"/>
    <cellStyle name="20% - Accent4" xfId="451"/>
    <cellStyle name="20% - Accent4 2" xfId="452"/>
    <cellStyle name="20% - Accent5" xfId="453"/>
    <cellStyle name="20% - Accent5 2" xfId="454"/>
    <cellStyle name="20% - Accent6" xfId="455"/>
    <cellStyle name="20% - Accent6 2" xfId="456"/>
    <cellStyle name="20% - Акцент1 2" xfId="2"/>
    <cellStyle name="20% - Акцент1 3" xfId="3"/>
    <cellStyle name="20% - Акцент1 4" xfId="4"/>
    <cellStyle name="20% - Акцент2 2" xfId="5"/>
    <cellStyle name="20% - Акцент2 3" xfId="6"/>
    <cellStyle name="20% - Акцент2 4" xfId="7"/>
    <cellStyle name="20% - Акцент3 2" xfId="8"/>
    <cellStyle name="20% - Акцент3 3" xfId="9"/>
    <cellStyle name="20% - Акцент3 4" xfId="10"/>
    <cellStyle name="20% - Акцент4 2" xfId="11"/>
    <cellStyle name="20% - Акцент4 3" xfId="12"/>
    <cellStyle name="20% - Акцент4 4" xfId="13"/>
    <cellStyle name="20% - Акцент5 2" xfId="14"/>
    <cellStyle name="20% - Акцент5 3" xfId="15"/>
    <cellStyle name="20% - Акцент5 4" xfId="16"/>
    <cellStyle name="20% - Акцент6 2" xfId="17"/>
    <cellStyle name="20% - Акцент6 3" xfId="18"/>
    <cellStyle name="20% - Акцент6 4" xfId="19"/>
    <cellStyle name="40% - Accent1" xfId="457"/>
    <cellStyle name="40% - Accent1 2" xfId="458"/>
    <cellStyle name="40% - Accent2" xfId="459"/>
    <cellStyle name="40% - Accent2 2" xfId="460"/>
    <cellStyle name="40% - Accent3" xfId="461"/>
    <cellStyle name="40% - Accent3 2" xfId="462"/>
    <cellStyle name="40% - Accent4" xfId="463"/>
    <cellStyle name="40% - Accent4 2" xfId="464"/>
    <cellStyle name="40% - Accent5" xfId="465"/>
    <cellStyle name="40% - Accent5 2" xfId="466"/>
    <cellStyle name="40% - Accent6" xfId="467"/>
    <cellStyle name="40% - Accent6 2" xfId="468"/>
    <cellStyle name="40% - Акцент1 2" xfId="20"/>
    <cellStyle name="40% - Акцент1 3" xfId="21"/>
    <cellStyle name="40% - Акцент1 4" xfId="22"/>
    <cellStyle name="40% - Акцент2 2" xfId="23"/>
    <cellStyle name="40% - Акцент2 3" xfId="24"/>
    <cellStyle name="40% - Акцент2 4" xfId="25"/>
    <cellStyle name="40% - Акцент3 2" xfId="26"/>
    <cellStyle name="40% - Акцент3 3" xfId="27"/>
    <cellStyle name="40% - Акцент3 4" xfId="28"/>
    <cellStyle name="40% - Акцент4 2" xfId="29"/>
    <cellStyle name="40% - Акцент4 3" xfId="30"/>
    <cellStyle name="40% - Акцент4 4" xfId="31"/>
    <cellStyle name="40% - Акцент5 2" xfId="32"/>
    <cellStyle name="40% - Акцент5 3" xfId="33"/>
    <cellStyle name="40% - Акцент5 4" xfId="34"/>
    <cellStyle name="40% - Акцент6 2" xfId="35"/>
    <cellStyle name="40% - Акцент6 3" xfId="36"/>
    <cellStyle name="40% - Акцент6 4" xfId="37"/>
    <cellStyle name="60% - Accent1" xfId="469"/>
    <cellStyle name="60% - Accent2" xfId="470"/>
    <cellStyle name="60% - Accent3" xfId="471"/>
    <cellStyle name="60% - Accent4" xfId="472"/>
    <cellStyle name="60% - Accent5" xfId="473"/>
    <cellStyle name="60% - Accent6" xfId="474"/>
    <cellStyle name="Aaia?iue_laroux" xfId="475"/>
    <cellStyle name="Accent1" xfId="476"/>
    <cellStyle name="Accent2" xfId="477"/>
    <cellStyle name="Accent3" xfId="478"/>
    <cellStyle name="Accent4" xfId="479"/>
    <cellStyle name="Accent5" xfId="480"/>
    <cellStyle name="Accent6" xfId="481"/>
    <cellStyle name="Bad" xfId="482"/>
    <cellStyle name="Calc Currency (0)" xfId="483"/>
    <cellStyle name="Calc Currency (2)" xfId="484"/>
    <cellStyle name="Calc Percent (0)" xfId="485"/>
    <cellStyle name="Calc Percent (1)" xfId="486"/>
    <cellStyle name="Calc Percent (2)" xfId="487"/>
    <cellStyle name="Calc Units (0)" xfId="488"/>
    <cellStyle name="Calc Units (1)" xfId="489"/>
    <cellStyle name="Calc Units (2)" xfId="490"/>
    <cellStyle name="Calculation" xfId="491"/>
    <cellStyle name="Calculation 2" xfId="698"/>
    <cellStyle name="Cell5" xfId="492"/>
    <cellStyle name="Check Cell" xfId="493"/>
    <cellStyle name="Comma [0]_#6 Temps &amp; Contractors" xfId="494"/>
    <cellStyle name="Comma [00]" xfId="495"/>
    <cellStyle name="Comma_#6 Temps &amp; Contractors" xfId="496"/>
    <cellStyle name="Currency [0]_#6 Temps &amp; Contractors" xfId="497"/>
    <cellStyle name="Currency [00]" xfId="498"/>
    <cellStyle name="Currency_#6 Temps &amp; Contractors" xfId="499"/>
    <cellStyle name="Date Short" xfId="500"/>
    <cellStyle name="DELTA" xfId="501"/>
    <cellStyle name="deutsch" xfId="502"/>
    <cellStyle name="Enter Currency (0)" xfId="503"/>
    <cellStyle name="Enter Currency (2)" xfId="504"/>
    <cellStyle name="Enter Units (0)" xfId="505"/>
    <cellStyle name="Enter Units (1)" xfId="506"/>
    <cellStyle name="Enter Units (2)" xfId="507"/>
    <cellStyle name="Euro" xfId="508"/>
    <cellStyle name="Excel Built-in Normal" xfId="669"/>
    <cellStyle name="Excel Built-in Normal 2" xfId="667"/>
    <cellStyle name="Explanatory Text" xfId="509"/>
    <cellStyle name="Flag" xfId="510"/>
    <cellStyle name="Good" xfId="511"/>
    <cellStyle name="Header1" xfId="512"/>
    <cellStyle name="Header2" xfId="513"/>
    <cellStyle name="Heading 1" xfId="514"/>
    <cellStyle name="Heading 2" xfId="515"/>
    <cellStyle name="Heading 3" xfId="516"/>
    <cellStyle name="Heading 4" xfId="517"/>
    <cellStyle name="Heading1" xfId="518"/>
    <cellStyle name="Heading2" xfId="519"/>
    <cellStyle name="Heading3" xfId="520"/>
    <cellStyle name="Heading4" xfId="521"/>
    <cellStyle name="Heading5" xfId="522"/>
    <cellStyle name="Heading6" xfId="523"/>
    <cellStyle name="Horizontal" xfId="524"/>
    <cellStyle name="Hyperlink" xfId="525"/>
    <cellStyle name="Iau?iue_23_1 " xfId="526"/>
    <cellStyle name="Input" xfId="527"/>
    <cellStyle name="Input 2" xfId="699"/>
    <cellStyle name="Link Currency (0)" xfId="528"/>
    <cellStyle name="Link Currency (2)" xfId="529"/>
    <cellStyle name="Link Units (0)" xfId="530"/>
    <cellStyle name="Link Units (1)" xfId="531"/>
    <cellStyle name="Link Units (2)" xfId="532"/>
    <cellStyle name="Linked Cell" xfId="533"/>
    <cellStyle name="Matrix" xfId="534"/>
    <cellStyle name="Name2" xfId="535"/>
    <cellStyle name="Name4" xfId="536"/>
    <cellStyle name="Name5" xfId="537"/>
    <cellStyle name="Neutral" xfId="538"/>
    <cellStyle name="Normal" xfId="666"/>
    <cellStyle name="Normal 2" xfId="539"/>
    <cellStyle name="Normal 3" xfId="684"/>
    <cellStyle name="Normal_# 41-Market &amp;Trends" xfId="540"/>
    <cellStyle name="normбlnм_laroux" xfId="541"/>
    <cellStyle name="Note" xfId="542"/>
    <cellStyle name="Note 2" xfId="700"/>
    <cellStyle name="Oeiainiaue [0]_laroux" xfId="543"/>
    <cellStyle name="Oeiainiaue_laroux" xfId="544"/>
    <cellStyle name="Option" xfId="545"/>
    <cellStyle name="OptionHeading" xfId="546"/>
    <cellStyle name="Output" xfId="547"/>
    <cellStyle name="Output 2" xfId="701"/>
    <cellStyle name="Percent [0]" xfId="548"/>
    <cellStyle name="Percent [00]" xfId="549"/>
    <cellStyle name="Percent_#6 Temps &amp; Contractors" xfId="550"/>
    <cellStyle name="PrePop Currency (0)" xfId="551"/>
    <cellStyle name="PrePop Currency (2)" xfId="552"/>
    <cellStyle name="PrePop Units (0)" xfId="553"/>
    <cellStyle name="PrePop Units (1)" xfId="554"/>
    <cellStyle name="PrePop Units (2)" xfId="555"/>
    <cellStyle name="Price" xfId="556"/>
    <cellStyle name="S13" xfId="557"/>
    <cellStyle name="S14" xfId="558"/>
    <cellStyle name="S4" xfId="559"/>
    <cellStyle name="Text Indent A" xfId="560"/>
    <cellStyle name="Text Indent B" xfId="561"/>
    <cellStyle name="Text Indent C" xfId="562"/>
    <cellStyle name="Title" xfId="563"/>
    <cellStyle name="Total" xfId="564"/>
    <cellStyle name="Total 2" xfId="702"/>
    <cellStyle name="Unit" xfId="565"/>
    <cellStyle name="Vertical" xfId="566"/>
    <cellStyle name="Warning Text" xfId="567"/>
    <cellStyle name="Виталий" xfId="568"/>
    <cellStyle name="Гиперссылка" xfId="705" builtinId="8"/>
    <cellStyle name="Денежный [0] 2" xfId="569"/>
    <cellStyle name="Обычный" xfId="0" builtinId="0"/>
    <cellStyle name="Обычный 10" xfId="67"/>
    <cellStyle name="Обычный 10 2" xfId="38"/>
    <cellStyle name="Обычный 10 3" xfId="676"/>
    <cellStyle name="Обычный 11" xfId="570"/>
    <cellStyle name="Обычный 12" xfId="571"/>
    <cellStyle name="Обычный 12 2" xfId="39"/>
    <cellStyle name="Обычный 12 3" xfId="40"/>
    <cellStyle name="Обычный 13" xfId="572"/>
    <cellStyle name="Обычный 14" xfId="573"/>
    <cellStyle name="Обычный 15" xfId="574"/>
    <cellStyle name="Обычный 16" xfId="575"/>
    <cellStyle name="Обычный 17" xfId="576"/>
    <cellStyle name="Обычный 18" xfId="577"/>
    <cellStyle name="Обычный 19" xfId="578"/>
    <cellStyle name="Обычный 2" xfId="41"/>
    <cellStyle name="Обычный 2 2" xfId="42"/>
    <cellStyle name="Обычный 2 2 2" xfId="65"/>
    <cellStyle name="Обычный 2 2 2 2" xfId="670"/>
    <cellStyle name="Обычный 2 2 3" xfId="71"/>
    <cellStyle name="Обычный 2 3" xfId="43"/>
    <cellStyle name="Обычный 2 3 2" xfId="665"/>
    <cellStyle name="Обычный 2 4" xfId="44"/>
    <cellStyle name="Обычный 2 5" xfId="68"/>
    <cellStyle name="Обычный 2 6" xfId="687"/>
    <cellStyle name="Обычный 2_010 по напавлениям" xfId="69"/>
    <cellStyle name="Обычный 20" xfId="579"/>
    <cellStyle name="Обычный 21" xfId="580"/>
    <cellStyle name="Обычный 22" xfId="45"/>
    <cellStyle name="Обычный 23" xfId="581"/>
    <cellStyle name="Обычный 24" xfId="46"/>
    <cellStyle name="Обычный 25" xfId="582"/>
    <cellStyle name="Обычный 256" xfId="47"/>
    <cellStyle name="Обычный 26" xfId="583"/>
    <cellStyle name="Обычный 27" xfId="584"/>
    <cellStyle name="Обычный 28" xfId="585"/>
    <cellStyle name="Обычный 29" xfId="586"/>
    <cellStyle name="Обычный 3" xfId="48"/>
    <cellStyle name="Обычный 3 2" xfId="49"/>
    <cellStyle name="Обычный 3 2 2" xfId="679"/>
    <cellStyle name="Обычный 3 3" xfId="50"/>
    <cellStyle name="Обычный 30" xfId="587"/>
    <cellStyle name="Обычный 31" xfId="588"/>
    <cellStyle name="Обычный 32" xfId="663"/>
    <cellStyle name="Обычный 33" xfId="589"/>
    <cellStyle name="Обычный 34" xfId="668"/>
    <cellStyle name="Обычный 34 2" xfId="675"/>
    <cellStyle name="Обычный 35" xfId="671"/>
    <cellStyle name="Обычный 35 2" xfId="680"/>
    <cellStyle name="Обычный 36" xfId="673"/>
    <cellStyle name="Обычный 37" xfId="681"/>
    <cellStyle name="Обычный 38" xfId="689"/>
    <cellStyle name="Обычный 39" xfId="693"/>
    <cellStyle name="Обычный 4" xfId="51"/>
    <cellStyle name="Обычный 4 2" xfId="677"/>
    <cellStyle name="Обычный 4 3" xfId="706"/>
    <cellStyle name="Обычный 40" xfId="696"/>
    <cellStyle name="Обычный 41" xfId="1"/>
    <cellStyle name="Обычный 5" xfId="64"/>
    <cellStyle name="Обычный 5 2" xfId="690"/>
    <cellStyle name="Обычный 6" xfId="66"/>
    <cellStyle name="Обычный 7" xfId="52"/>
    <cellStyle name="Обычный 8" xfId="53"/>
    <cellStyle name="Обычный 9" xfId="54"/>
    <cellStyle name="Обычный_Прилож. к форме №2" xfId="703"/>
    <cellStyle name="Примечание 2" xfId="55"/>
    <cellStyle name="Примечание 3" xfId="56"/>
    <cellStyle name="Примечание 4" xfId="57"/>
    <cellStyle name="Процентный" xfId="707" builtinId="5"/>
    <cellStyle name="Процентный 2" xfId="590"/>
    <cellStyle name="Процентный 2 2" xfId="688"/>
    <cellStyle name="Процентный 3" xfId="58"/>
    <cellStyle name="Стиль 1" xfId="591"/>
    <cellStyle name="Стиль 1 2" xfId="592"/>
    <cellStyle name="Стиль 1 21" xfId="70"/>
    <cellStyle name="Тысячи [0]_96111" xfId="593"/>
    <cellStyle name="Тысячи_96111" xfId="594"/>
    <cellStyle name="Үђғһ‹һ‚һљ1" xfId="595"/>
    <cellStyle name="Үђғһ‹һ‚һљ1 10" xfId="596"/>
    <cellStyle name="Үђғһ‹һ‚һљ1 11" xfId="597"/>
    <cellStyle name="Үђғһ‹һ‚һљ1 12" xfId="598"/>
    <cellStyle name="Үђғһ‹һ‚һљ1 13" xfId="599"/>
    <cellStyle name="Үђғһ‹һ‚һљ1 14" xfId="600"/>
    <cellStyle name="Үђғһ‹һ‚һљ1 15" xfId="601"/>
    <cellStyle name="Үђғһ‹һ‚һљ1 2" xfId="602"/>
    <cellStyle name="Үђғһ‹һ‚һљ1 3" xfId="603"/>
    <cellStyle name="Үђғһ‹һ‚һљ1 4" xfId="604"/>
    <cellStyle name="Үђғһ‹һ‚һљ1 5" xfId="605"/>
    <cellStyle name="Үђғһ‹һ‚һљ1 6" xfId="606"/>
    <cellStyle name="Үђғһ‹һ‚һљ1 7" xfId="607"/>
    <cellStyle name="Үђғһ‹һ‚һљ1 8" xfId="608"/>
    <cellStyle name="Үђғһ‹һ‚һљ1 9" xfId="609"/>
    <cellStyle name="Үђғһ‹һ‚һљ2" xfId="610"/>
    <cellStyle name="Үђғһ‹һ‚һљ2 10" xfId="611"/>
    <cellStyle name="Үђғһ‹һ‚һљ2 11" xfId="612"/>
    <cellStyle name="Үђғһ‹һ‚һљ2 12" xfId="613"/>
    <cellStyle name="Үђғһ‹һ‚һљ2 13" xfId="614"/>
    <cellStyle name="Үђғһ‹һ‚һљ2 14" xfId="615"/>
    <cellStyle name="Үђғһ‹һ‚һљ2 15" xfId="616"/>
    <cellStyle name="Үђғһ‹һ‚һљ2 2" xfId="617"/>
    <cellStyle name="Үђғһ‹һ‚һљ2 3" xfId="618"/>
    <cellStyle name="Үђғһ‹һ‚һљ2 4" xfId="619"/>
    <cellStyle name="Үђғһ‹һ‚һљ2 5" xfId="620"/>
    <cellStyle name="Үђғһ‹һ‚һљ2 6" xfId="621"/>
    <cellStyle name="Үђғһ‹һ‚һљ2 7" xfId="622"/>
    <cellStyle name="Үђғһ‹һ‚һљ2 8" xfId="623"/>
    <cellStyle name="Үђғһ‹һ‚һљ2 9" xfId="624"/>
    <cellStyle name="Финансовый" xfId="704" builtinId="3"/>
    <cellStyle name="Финансовый 10" xfId="625"/>
    <cellStyle name="Финансовый 2" xfId="60"/>
    <cellStyle name="Финансовый 2 2" xfId="626"/>
    <cellStyle name="Финансовый 2 3" xfId="627"/>
    <cellStyle name="Финансовый 2 4" xfId="678"/>
    <cellStyle name="Финансовый 2 5" xfId="691"/>
    <cellStyle name="Финансовый 3" xfId="61"/>
    <cellStyle name="Финансовый 3 2" xfId="628"/>
    <cellStyle name="Финансовый 3 2 2" xfId="685"/>
    <cellStyle name="Финансовый 3 3" xfId="629"/>
    <cellStyle name="Финансовый 3 4" xfId="674"/>
    <cellStyle name="Финансовый 3 5" xfId="683"/>
    <cellStyle name="Финансовый 3 6" xfId="692"/>
    <cellStyle name="Финансовый 4" xfId="62"/>
    <cellStyle name="Финансовый 4 2" xfId="630"/>
    <cellStyle name="Финансовый 5" xfId="672"/>
    <cellStyle name="Финансовый 5 2" xfId="63"/>
    <cellStyle name="Финансовый 5 2 2" xfId="664"/>
    <cellStyle name="Финансовый 5 2 3" xfId="682"/>
    <cellStyle name="Финансовый 5 2 4" xfId="686"/>
    <cellStyle name="Финансовый 6" xfId="631"/>
    <cellStyle name="Финансовый 6 2" xfId="632"/>
    <cellStyle name="Финансовый 6 4" xfId="697"/>
    <cellStyle name="Финансовый 7" xfId="694"/>
    <cellStyle name="Финансовый 8" xfId="695"/>
    <cellStyle name="Финансовый 9" xfId="59"/>
    <cellStyle name="Џђһ–…қ’қ›ү" xfId="648"/>
    <cellStyle name="Џђһ–…қ’қ›ү 10" xfId="649"/>
    <cellStyle name="Џђһ–…қ’қ›ү 11" xfId="650"/>
    <cellStyle name="Џђһ–…қ’қ›ү 12" xfId="651"/>
    <cellStyle name="Џђһ–…қ’қ›ү 13" xfId="652"/>
    <cellStyle name="Џђһ–…қ’қ›ү 14" xfId="653"/>
    <cellStyle name="Џђһ–…қ’қ›ү 15" xfId="654"/>
    <cellStyle name="Џђһ–…қ’қ›ү 2" xfId="655"/>
    <cellStyle name="Џђһ–…қ’қ›ү 3" xfId="656"/>
    <cellStyle name="Џђһ–…қ’қ›ү 4" xfId="657"/>
    <cellStyle name="Џђһ–…қ’қ›ү 5" xfId="658"/>
    <cellStyle name="Џђһ–…қ’қ›ү 6" xfId="659"/>
    <cellStyle name="Џђһ–…қ’қ›ү 7" xfId="660"/>
    <cellStyle name="Џђһ–…қ’қ›ү 8" xfId="661"/>
    <cellStyle name="Џђһ–…қ’қ›ү 9" xfId="662"/>
    <cellStyle name="Џђћ–…ќ’ќ›‰" xfId="633"/>
    <cellStyle name="Џђћ–…ќ’ќ›‰ 10" xfId="634"/>
    <cellStyle name="Џђћ–…ќ’ќ›‰ 11" xfId="635"/>
    <cellStyle name="Џђћ–…ќ’ќ›‰ 12" xfId="636"/>
    <cellStyle name="Џђћ–…ќ’ќ›‰ 13" xfId="637"/>
    <cellStyle name="Џђћ–…ќ’ќ›‰ 14" xfId="638"/>
    <cellStyle name="Џђћ–…ќ’ќ›‰ 15" xfId="639"/>
    <cellStyle name="Џђћ–…ќ’ќ›‰ 2" xfId="640"/>
    <cellStyle name="Џђћ–…ќ’ќ›‰ 3" xfId="641"/>
    <cellStyle name="Џђћ–…ќ’ќ›‰ 4" xfId="642"/>
    <cellStyle name="Џђћ–…ќ’ќ›‰ 5" xfId="643"/>
    <cellStyle name="Џђћ–…ќ’ќ›‰ 6" xfId="644"/>
    <cellStyle name="Џђћ–…ќ’ќ›‰ 7" xfId="645"/>
    <cellStyle name="Џђћ–…ќ’ќ›‰ 8" xfId="646"/>
    <cellStyle name="Џђћ–…ќ’ќ›‰ 9" xfId="647"/>
  </cellStyles>
  <dxfs count="5"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pivotCacheDefinition" Target="pivotCache/pivotCacheDefinition6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647700</xdr:rowOff>
    </xdr:from>
    <xdr:to>
      <xdr:col>1</xdr:col>
      <xdr:colOff>932238</xdr:colOff>
      <xdr:row>2</xdr:row>
      <xdr:rowOff>1112259</xdr:rowOff>
    </xdr:to>
    <xdr:sp macro="" textlink="">
      <xdr:nvSpPr>
        <xdr:cNvPr id="2" name="Прямоугольник 1"/>
        <xdr:cNvSpPr/>
      </xdr:nvSpPr>
      <xdr:spPr>
        <a:xfrm>
          <a:off x="9525" y="971550"/>
          <a:ext cx="1398963" cy="46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57150</xdr:colOff>
      <xdr:row>0</xdr:row>
      <xdr:rowOff>9525</xdr:rowOff>
    </xdr:from>
    <xdr:to>
      <xdr:col>1</xdr:col>
      <xdr:colOff>1638299</xdr:colOff>
      <xdr:row>2</xdr:row>
      <xdr:rowOff>361951</xdr:rowOff>
    </xdr:to>
    <xdr:sp macro="" textlink="">
      <xdr:nvSpPr>
        <xdr:cNvPr id="3" name="Прямоугольник 2"/>
        <xdr:cNvSpPr/>
      </xdr:nvSpPr>
      <xdr:spPr>
        <a:xfrm>
          <a:off x="533400" y="9525"/>
          <a:ext cx="1581149" cy="676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Доходы источников</a:t>
          </a:r>
        </a:p>
        <a:p>
          <a:pPr algn="l"/>
          <a:r>
            <a:rPr lang="ru-RU" sz="1200" baseline="0">
              <a:solidFill>
                <a:sysClr val="windowText" lastClr="000000"/>
              </a:solidFill>
            </a:rPr>
            <a:t>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1343025</xdr:colOff>
      <xdr:row>2</xdr:row>
      <xdr:rowOff>1085850</xdr:rowOff>
    </xdr:to>
    <xdr:cxnSp macro="">
      <xdr:nvCxnSpPr>
        <xdr:cNvPr id="4" name="Прямая соединительная линия 3"/>
        <xdr:cNvCxnSpPr/>
      </xdr:nvCxnSpPr>
      <xdr:spPr>
        <a:xfrm>
          <a:off x="0" y="0"/>
          <a:ext cx="1819275" cy="1409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275167</xdr:colOff>
      <xdr:row>0</xdr:row>
      <xdr:rowOff>21167</xdr:rowOff>
    </xdr:from>
    <xdr:to>
      <xdr:col>1</xdr:col>
      <xdr:colOff>1674130</xdr:colOff>
      <xdr:row>2</xdr:row>
      <xdr:rowOff>168226</xdr:rowOff>
    </xdr:to>
    <xdr:sp macro="" textlink="">
      <xdr:nvSpPr>
        <xdr:cNvPr id="2" name="Прямоугольник 1"/>
        <xdr:cNvSpPr/>
      </xdr:nvSpPr>
      <xdr:spPr>
        <a:xfrm>
          <a:off x="889000" y="21167"/>
          <a:ext cx="1398963" cy="46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52916</xdr:colOff>
      <xdr:row>2</xdr:row>
      <xdr:rowOff>1037166</xdr:rowOff>
    </xdr:from>
    <xdr:to>
      <xdr:col>1</xdr:col>
      <xdr:colOff>838046</xdr:colOff>
      <xdr:row>2</xdr:row>
      <xdr:rowOff>1378796</xdr:rowOff>
    </xdr:to>
    <xdr:sp macro="" textlink="">
      <xdr:nvSpPr>
        <xdr:cNvPr id="3" name="Прямоугольник 2"/>
        <xdr:cNvSpPr/>
      </xdr:nvSpPr>
      <xdr:spPr>
        <a:xfrm>
          <a:off x="52916" y="1354666"/>
          <a:ext cx="1398963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10583</xdr:colOff>
      <xdr:row>2</xdr:row>
      <xdr:rowOff>1428750</xdr:rowOff>
    </xdr:to>
    <xdr:cxnSp macro="">
      <xdr:nvCxnSpPr>
        <xdr:cNvPr id="4" name="Прямая соединительная линия 3"/>
        <xdr:cNvCxnSpPr/>
      </xdr:nvCxnSpPr>
      <xdr:spPr>
        <a:xfrm>
          <a:off x="0" y="0"/>
          <a:ext cx="2317750" cy="174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0</xdr:row>
      <xdr:rowOff>31750</xdr:rowOff>
    </xdr:from>
    <xdr:to>
      <xdr:col>1</xdr:col>
      <xdr:colOff>1557713</xdr:colOff>
      <xdr:row>2</xdr:row>
      <xdr:rowOff>178809</xdr:rowOff>
    </xdr:to>
    <xdr:sp macro="" textlink="">
      <xdr:nvSpPr>
        <xdr:cNvPr id="2" name="Прямоугольник 1"/>
        <xdr:cNvSpPr/>
      </xdr:nvSpPr>
      <xdr:spPr>
        <a:xfrm>
          <a:off x="635000" y="31750"/>
          <a:ext cx="1398963" cy="46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783167</xdr:rowOff>
    </xdr:from>
    <xdr:to>
      <xdr:col>1</xdr:col>
      <xdr:colOff>924878</xdr:colOff>
      <xdr:row>2</xdr:row>
      <xdr:rowOff>1124797</xdr:rowOff>
    </xdr:to>
    <xdr:sp macro="" textlink="">
      <xdr:nvSpPr>
        <xdr:cNvPr id="3" name="Прямоугольник 2"/>
        <xdr:cNvSpPr/>
      </xdr:nvSpPr>
      <xdr:spPr>
        <a:xfrm>
          <a:off x="0" y="1100667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cxnSp macro="">
      <xdr:nvCxnSpPr>
        <xdr:cNvPr id="4" name="Прямая соединительная линия 3"/>
        <xdr:cNvCxnSpPr/>
      </xdr:nvCxnSpPr>
      <xdr:spPr>
        <a:xfrm>
          <a:off x="0" y="0"/>
          <a:ext cx="2042583" cy="14499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1095375</xdr:rowOff>
    </xdr:from>
    <xdr:to>
      <xdr:col>1</xdr:col>
      <xdr:colOff>836988</xdr:colOff>
      <xdr:row>1</xdr:row>
      <xdr:rowOff>1351280</xdr:rowOff>
    </xdr:to>
    <xdr:sp macro="" textlink="">
      <xdr:nvSpPr>
        <xdr:cNvPr id="2" name="Прямоугольник 1"/>
        <xdr:cNvSpPr/>
      </xdr:nvSpPr>
      <xdr:spPr>
        <a:xfrm>
          <a:off x="47625" y="1257300"/>
          <a:ext cx="1398963" cy="2559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571500</xdr:colOff>
      <xdr:row>0</xdr:row>
      <xdr:rowOff>57150</xdr:rowOff>
    </xdr:from>
    <xdr:to>
      <xdr:col>1</xdr:col>
      <xdr:colOff>1363028</xdr:colOff>
      <xdr:row>1</xdr:row>
      <xdr:rowOff>236855</xdr:rowOff>
    </xdr:to>
    <xdr:sp macro="" textlink="">
      <xdr:nvSpPr>
        <xdr:cNvPr id="3" name="Прямоугольник 2"/>
        <xdr:cNvSpPr/>
      </xdr:nvSpPr>
      <xdr:spPr>
        <a:xfrm>
          <a:off x="571500" y="57150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1552575</xdr:rowOff>
    </xdr:to>
    <xdr:cxnSp macro="">
      <xdr:nvCxnSpPr>
        <xdr:cNvPr id="4" name="Прямая соединительная линия 3"/>
        <xdr:cNvCxnSpPr/>
      </xdr:nvCxnSpPr>
      <xdr:spPr>
        <a:xfrm>
          <a:off x="0" y="0"/>
          <a:ext cx="2000250" cy="1714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/GOOGLE%20DRIVE%20SYNC/Work/&#1052;&#1047;/2.%20&#1053;&#1057;&#1047;/2016/2014-T16-K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ибигуль Сериковна Омирбаева" refreshedDate="43538.588134490739" createdVersion="4" refreshedVersion="4" minRefreshableVersion="3" recordCount="58">
  <cacheSource type="worksheet">
    <worksheetSource ref="G7:J65" sheet="РБ"/>
  </cacheSource>
  <cacheFields count="4">
    <cacheField name="сумм" numFmtId="191">
      <sharedItems containsSemiMixedTypes="0" containsString="0" containsNumber="1" minValue="0" maxValue="1071174703.0575"/>
    </cacheField>
    <cacheField name="HF " numFmtId="0">
      <sharedItems containsBlank="1"/>
    </cacheField>
    <cacheField name="HP" numFmtId="0">
      <sharedItems containsBlank="1" count="8">
        <m/>
        <s v="HP 1.1"/>
        <s v="HP 7.2"/>
        <s v="HP 1.2"/>
        <s v="HP 4.1"/>
        <s v="HP 6"/>
        <s v="HP 7.1"/>
        <s v="HP 0"/>
      </sharedItems>
    </cacheField>
    <cacheField name="HC" numFmtId="0">
      <sharedItems containsBlank="1" count="10">
        <m/>
        <s v="HC 1.1"/>
        <s v="HC 2.1"/>
        <s v="HC 7.2"/>
        <s v="HC 4.3"/>
        <s v="HC 6.5"/>
        <s v="HC 6.2"/>
        <s v="HC 6.1"/>
        <s v="HC 7.1"/>
        <s v="HC 0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Бибигуль Сериковна Омирбаева" refreshedDate="43538.589237384258" createdVersion="4" refreshedVersion="4" minRefreshableVersion="3" recordCount="123">
  <cacheSource type="worksheet">
    <worksheetSource ref="G7:J130" sheet="МБ"/>
  </cacheSource>
  <cacheFields count="4">
    <cacheField name="сумм" numFmtId="191">
      <sharedItems containsSemiMixedTypes="0" containsString="0" containsNumber="1" minValue="0" maxValue="149872153.3423"/>
    </cacheField>
    <cacheField name="HF " numFmtId="0">
      <sharedItems containsBlank="1"/>
    </cacheField>
    <cacheField name="HP" numFmtId="0">
      <sharedItems containsBlank="1" count="8">
        <m/>
        <s v="HP 6"/>
        <s v="HP 1"/>
        <s v="HP 1.3"/>
        <s v="HP 3.4"/>
        <s v="HP 4.1"/>
        <s v="HP 7.1"/>
        <s v="HP 0"/>
      </sharedItems>
    </cacheField>
    <cacheField name="HC" numFmtId="0">
      <sharedItems containsBlank="1" count="10">
        <m/>
        <s v="HC 6.4"/>
        <s v="HC 6.1"/>
        <s v="HC 1.1"/>
        <s v="HC 1.1."/>
        <s v="HC 6.2"/>
        <s v="HC 1.3.9"/>
        <s v="HC 4.3"/>
        <s v="HC 7.1"/>
        <s v="HC 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Бибигуль Сериковна Омирбаева" refreshedDate="43692.520334606481" createdVersion="4" refreshedVersion="4" minRefreshableVersion="3" recordCount="28">
  <cacheSource type="worksheet">
    <worksheetSource ref="F8:G36" sheet="067"/>
  </cacheSource>
  <cacheFields count="2">
    <cacheField name="HC" numFmtId="0">
      <sharedItems containsBlank="1" count="13">
        <s v="HC 1.3.1"/>
        <m/>
        <s v="HC 1.3.3"/>
        <s v="HC 1.1"/>
        <s v="НС 1.2"/>
        <s v="НС 1.3.9"/>
        <s v="НС 6.3"/>
        <s v="НС 2"/>
        <s v="НС 3.1"/>
        <s v="НC 6.1"/>
        <s v="не входит в ССЗ"/>
        <s v="HC 4.3"/>
        <s v="НС 5.1"/>
      </sharedItems>
    </cacheField>
    <cacheField name="Summ" numFmtId="166">
      <sharedItems containsSemiMixedTypes="0" containsString="0" containsNumber="1" minValue="0" maxValue="242880704.098894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Бибигуль Сериковна Омирбаева" refreshedDate="43738.731036921294" createdVersion="4" refreshedVersion="4" minRefreshableVersion="3" recordCount="123">
  <cacheSource type="worksheet">
    <worksheetSource ref="F7:J130" sheet="МБ"/>
  </cacheSource>
  <cacheFields count="5">
    <cacheField name="2" numFmtId="0">
      <sharedItems longText="1"/>
    </cacheField>
    <cacheField name="сумм" numFmtId="191">
      <sharedItems containsSemiMixedTypes="0" containsString="0" containsNumber="1" minValue="0" maxValue="149872153.3423" count="97">
        <n v="149872153.3423"/>
        <n v="50125174.794"/>
        <n v="10468715.1314"/>
        <n v="2954316.3662"/>
        <n v="1944994.7466"/>
        <n v="1894382.5488"/>
        <n v="50612.197800000002"/>
        <n v="5569283.0186999999"/>
        <n v="121"/>
        <n v="16479398.024599999"/>
        <n v="595140.11129999999"/>
        <n v="465668"/>
        <n v="129472.11133"/>
        <n v="15884257.9133"/>
        <n v="5701035"/>
        <n v="10183222.9133"/>
        <n v="0"/>
        <n v="13064238.189999999"/>
        <n v="9345854.4996799994"/>
        <n v="3718383.6902999999"/>
        <n v="1559983.1544000001"/>
        <n v="353728.4449"/>
        <n v="148569"/>
        <n v="1057685.7095000001"/>
        <n v="25377.999299999999"/>
        <n v="25377.999319999999"/>
        <n v="1735988.8186000001"/>
        <n v="264340.804"/>
        <n v="68257"/>
        <n v="196083.804"/>
        <n v="178400"/>
        <n v="1293248.0145"/>
        <n v="6791473.4758000001"/>
        <n v="93452.070500000002"/>
        <n v="93452.070510000005"/>
        <n v="6698021.4052999998"/>
        <n v="1458687.3005900001"/>
        <n v="5239334.1046700003"/>
        <n v="30884591.048099998"/>
        <n v="26504292.174899999"/>
        <n v="22765701.825300001"/>
        <n v="3738590.3495999998"/>
        <n v="1728258.8592000001"/>
        <n v="1391035.8969399999"/>
        <n v="337222.96220000001"/>
        <n v="2652040.0140999998"/>
        <n v="2285900.4234699998"/>
        <n v="366139.59058999998"/>
        <n v="1754698.5549000001"/>
        <n v="1246677.4328999999"/>
        <n v="309697"/>
        <n v="198324.122"/>
        <n v="858709.90289999999"/>
        <n v="707008.83270000003"/>
        <n v="120556.9504"/>
        <n v="31144.119900000002"/>
        <n v="66248979.042400002"/>
        <n v="2710.7303000000002"/>
        <n v="741.22450000000003"/>
        <n v="52424258.434199996"/>
        <n v="2021307.0666"/>
        <n v="2026112.9702999999"/>
        <n v="1870510.8583"/>
        <n v="155602.11199999999"/>
        <n v="524946.25009999995"/>
        <n v="1073484.3514"/>
        <n v="224496.99400000001"/>
        <n v="34098"/>
        <n v="61601.1394"/>
        <n v="45969231.160899997"/>
        <n v="42502.9"/>
        <n v="157066.49650000001"/>
        <n v="265700.114"/>
        <n v="11938"/>
        <n v="11772.991"/>
        <n v="8018137.5857999995"/>
        <n v="225409.19769999999"/>
        <n v="47983.650999999998"/>
        <n v="177425.54670000001"/>
        <n v="173785"/>
        <n v="799.81399999999996"/>
        <n v="92895"/>
        <n v="1854840"/>
        <n v="3540.9928"/>
        <n v="5639927.5812999997"/>
        <n v="26940"/>
        <n v="5803131.0676999995"/>
        <n v="230838.25440000001"/>
        <n v="230838.25450000001"/>
        <n v="74568"/>
        <n v="53768"/>
        <n v="20800"/>
        <n v="5561.3656000000001"/>
        <n v="136411"/>
        <n v="24539.478299999999"/>
        <n v="5316727.2226"/>
        <n v="14485.746800000001"/>
      </sharedItems>
    </cacheField>
    <cacheField name="HF " numFmtId="0">
      <sharedItems containsBlank="1"/>
    </cacheField>
    <cacheField name="HP" numFmtId="0">
      <sharedItems containsBlank="1" count="8">
        <m/>
        <s v="HP 6"/>
        <s v="HP 5.1"/>
        <s v="HP 1.3"/>
        <s v="HP 3.4"/>
        <s v="HP 4.1"/>
        <s v="HP 7.1"/>
        <s v="HP 0"/>
      </sharedItems>
    </cacheField>
    <cacheField name="HC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Бибигуль Сериковна Омирбаева" refreshedDate="43742.427518055556" createdVersion="4" refreshedVersion="4" minRefreshableVersion="3" recordCount="39">
  <cacheSource type="worksheet">
    <worksheetSource ref="N7:P46" sheet="МБ"/>
  </cacheSource>
  <cacheFields count="3">
    <cacheField name="сумм" numFmtId="191">
      <sharedItems containsSemiMixedTypes="0" containsString="0" containsNumber="1" minValue="0" maxValue="26504292.174899999"/>
    </cacheField>
    <cacheField name="HP" numFmtId="0">
      <sharedItems count="7">
        <s v="HP 6"/>
        <s v="HP 5.1"/>
        <s v="HP 1.3"/>
        <s v="HP 3.4"/>
        <s v="HP 4.1"/>
        <s v="HP 7.1"/>
        <s v="HP 0"/>
      </sharedItems>
    </cacheField>
    <cacheField name="HC" numFmtId="0">
      <sharedItems count="9">
        <s v="HC 6.4"/>
        <s v="HC 6.1"/>
        <s v="HC 5.1"/>
        <s v="HC 1.1"/>
        <s v="HC 6.2"/>
        <s v="HC 1.3.9"/>
        <s v="HC 4.3"/>
        <s v="HC 7.1"/>
        <s v="HC 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Бибигуль Сериковна Омирбаева" refreshedDate="43742.466045601854" createdVersion="4" refreshedVersion="4" minRefreshableVersion="3" recordCount="29">
  <cacheSource type="worksheet">
    <worksheetSource ref="G79:J108" sheet="РБ"/>
  </cacheSource>
  <cacheFields count="4">
    <cacheField name="сумм" numFmtId="191">
      <sharedItems containsSemiMixedTypes="0" containsString="0" containsNumber="1" minValue="1068.24" maxValue="26442743"/>
    </cacheField>
    <cacheField name="HF " numFmtId="0">
      <sharedItems/>
    </cacheField>
    <cacheField name="HP" numFmtId="0">
      <sharedItems count="7">
        <s v="HP 1.1"/>
        <s v="HP 7.2"/>
        <s v="HP 1.2"/>
        <s v="HP 4.1"/>
        <s v="HP 6"/>
        <s v="HP 7.1"/>
        <s v="HP 0"/>
      </sharedItems>
    </cacheField>
    <cacheField name="HC" numFmtId="0">
      <sharedItems count="9">
        <s v="HC 1.1"/>
        <s v="HC 2.1"/>
        <s v="HC 7.2"/>
        <s v="HC 4.3"/>
        <s v="HC 6.5"/>
        <s v="HC 6.2"/>
        <s v="HC 6.1"/>
        <s v="HC 7.1"/>
        <s v="HC 0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n v="1071174703.0574"/>
    <m/>
    <x v="0"/>
    <x v="0"/>
  </r>
  <r>
    <n v="1071174703.0575"/>
    <m/>
    <x v="0"/>
    <x v="0"/>
  </r>
  <r>
    <n v="5055947.5520000001"/>
    <m/>
    <x v="0"/>
    <x v="0"/>
  </r>
  <r>
    <n v="5055947.5520000001"/>
    <m/>
    <x v="0"/>
    <x v="0"/>
  </r>
  <r>
    <n v="5055947.5520000001"/>
    <s v="HF 1.1"/>
    <x v="1"/>
    <x v="1"/>
  </r>
  <r>
    <n v="1035703510.858"/>
    <m/>
    <x v="0"/>
    <x v="0"/>
  </r>
  <r>
    <n v="531807.32429999998"/>
    <m/>
    <x v="0"/>
    <x v="0"/>
  </r>
  <r>
    <n v="531807.32429999998"/>
    <s v="HF 1.1"/>
    <x v="1"/>
    <x v="2"/>
  </r>
  <r>
    <n v="1016917715.6346"/>
    <m/>
    <x v="0"/>
    <x v="0"/>
  </r>
  <r>
    <n v="17130287.3968"/>
    <m/>
    <x v="0"/>
    <x v="0"/>
  </r>
  <r>
    <n v="96560.827000000005"/>
    <s v="HF 1.1"/>
    <x v="1"/>
    <x v="1"/>
  </r>
  <r>
    <n v="62090.769800000002"/>
    <m/>
    <x v="0"/>
    <x v="0"/>
  </r>
  <r>
    <n v="16971246"/>
    <m/>
    <x v="0"/>
    <x v="0"/>
  </r>
  <r>
    <n v="268.8"/>
    <m/>
    <x v="0"/>
    <x v="0"/>
  </r>
  <r>
    <n v="121"/>
    <m/>
    <x v="0"/>
    <x v="0"/>
  </r>
  <r>
    <n v="330265.42609999998"/>
    <m/>
    <x v="0"/>
    <x v="0"/>
  </r>
  <r>
    <n v="330265.42606000003"/>
    <s v="HF 1.1"/>
    <x v="2"/>
    <x v="3"/>
  </r>
  <r>
    <n v="954571513.60800004"/>
    <m/>
    <x v="0"/>
    <x v="0"/>
  </r>
  <r>
    <n v="925358218.20000005"/>
    <m/>
    <x v="0"/>
    <x v="0"/>
  </r>
  <r>
    <n v="840200"/>
    <s v="HF 1.1"/>
    <x v="2"/>
    <x v="3"/>
  </r>
  <r>
    <n v="4229491.3588500004"/>
    <s v="HF 1.1"/>
    <x v="0"/>
    <x v="0"/>
  </r>
  <r>
    <n v="1617562.8753"/>
    <s v="HF 1.1"/>
    <x v="3"/>
    <x v="1"/>
  </r>
  <r>
    <n v="6381428"/>
    <s v="HF 1.1"/>
    <x v="4"/>
    <x v="4"/>
  </r>
  <r>
    <n v="16144613.17371"/>
    <s v="HF 1.1"/>
    <x v="2"/>
    <x v="3"/>
  </r>
  <r>
    <n v="44885649.2038"/>
    <m/>
    <x v="0"/>
    <x v="0"/>
  </r>
  <r>
    <n v="13553166.2268"/>
    <s v="HF 1.1"/>
    <x v="5"/>
    <x v="5"/>
  </r>
  <r>
    <n v="26442743"/>
    <s v="HF 1.1"/>
    <x v="5"/>
    <x v="6"/>
  </r>
  <r>
    <n v="2222118"/>
    <s v="HF 1.1"/>
    <x v="5"/>
    <x v="7"/>
  </r>
  <r>
    <n v="2350"/>
    <s v="HF 1.1"/>
    <x v="1"/>
    <x v="1"/>
  </r>
  <r>
    <n v="85394"/>
    <s v="HF 1.1"/>
    <x v="5"/>
    <x v="7"/>
  </r>
  <r>
    <n v="87371"/>
    <s v="HF 1.1"/>
    <x v="5"/>
    <x v="7"/>
  </r>
  <r>
    <n v="2098074"/>
    <s v="HF 1.1"/>
    <x v="5"/>
    <x v="7"/>
  </r>
  <r>
    <n v="394432.97690000001"/>
    <m/>
    <x v="0"/>
    <x v="0"/>
  </r>
  <r>
    <n v="18253987.899099998"/>
    <m/>
    <x v="0"/>
    <x v="0"/>
  </r>
  <r>
    <n v="18253987.899099998"/>
    <m/>
    <x v="0"/>
    <x v="0"/>
  </r>
  <r>
    <n v="279489"/>
    <s v="HF 1.1"/>
    <x v="5"/>
    <x v="5"/>
  </r>
  <r>
    <n v="13389870.07408"/>
    <s v="HF 1.1"/>
    <x v="1"/>
    <x v="1"/>
  </r>
  <r>
    <n v="81787"/>
    <m/>
    <x v="0"/>
    <x v="0"/>
  </r>
  <r>
    <n v="4502841.8250099998"/>
    <m/>
    <x v="0"/>
    <x v="0"/>
  </r>
  <r>
    <n v="30415244.647500001"/>
    <m/>
    <x v="0"/>
    <x v="0"/>
  </r>
  <r>
    <n v="5218689.8530000001"/>
    <m/>
    <x v="0"/>
    <x v="0"/>
  </r>
  <r>
    <n v="5218689.8530000001"/>
    <s v="HF 1.1"/>
    <x v="1"/>
    <x v="1"/>
  </r>
  <r>
    <n v="25196554.794500001"/>
    <m/>
    <x v="0"/>
    <x v="0"/>
  </r>
  <r>
    <n v="16341340.351399999"/>
    <m/>
    <x v="0"/>
    <x v="0"/>
  </r>
  <r>
    <n v="13694940.1129"/>
    <s v="HF 1.1"/>
    <x v="6"/>
    <x v="8"/>
  </r>
  <r>
    <n v="226460.984"/>
    <s v="HF 1.1"/>
    <x v="6"/>
    <x v="8"/>
  </r>
  <r>
    <n v="1052825.9242"/>
    <s v="HF 1.1"/>
    <x v="6"/>
    <x v="8"/>
  </r>
  <r>
    <n v="1260380.45"/>
    <s v="HF 1.1"/>
    <x v="6"/>
    <x v="8"/>
  </r>
  <r>
    <n v="106732.8802"/>
    <m/>
    <x v="0"/>
    <x v="0"/>
  </r>
  <r>
    <n v="1408185.8409"/>
    <m/>
    <x v="0"/>
    <x v="0"/>
  </r>
  <r>
    <n v="2974999.92"/>
    <s v="HF 1.1"/>
    <x v="6"/>
    <x v="8"/>
  </r>
  <r>
    <n v="3169954"/>
    <s v="HF 1.1"/>
    <x v="7"/>
    <x v="9"/>
  </r>
  <r>
    <n v="1004321.0919999999"/>
    <m/>
    <x v="0"/>
    <x v="0"/>
  </r>
  <r>
    <n v="976671.8"/>
    <s v="HF 4.2"/>
    <x v="0"/>
    <x v="0"/>
  </r>
  <r>
    <n v="27649.291980000002"/>
    <s v="HF 1.1"/>
    <x v="2"/>
    <x v="3"/>
  </r>
  <r>
    <n v="0"/>
    <m/>
    <x v="0"/>
    <x v="0"/>
  </r>
  <r>
    <n v="296685.35029999999"/>
    <s v="HF 1.1"/>
    <x v="7"/>
    <x v="9"/>
  </r>
  <r>
    <n v="1068.24"/>
    <s v="HF 1.1"/>
    <x v="7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3">
  <r>
    <n v="149872153.3423"/>
    <m/>
    <x v="0"/>
    <x v="0"/>
  </r>
  <r>
    <n v="149872153.3423"/>
    <m/>
    <x v="0"/>
    <x v="0"/>
  </r>
  <r>
    <n v="50125174.794"/>
    <m/>
    <x v="0"/>
    <x v="0"/>
  </r>
  <r>
    <n v="10468715.1314"/>
    <m/>
    <x v="0"/>
    <x v="0"/>
  </r>
  <r>
    <n v="2954316.3662"/>
    <s v="HF 1.1"/>
    <x v="1"/>
    <x v="1"/>
  </r>
  <r>
    <n v="1944994.7466"/>
    <s v="HF 1.1"/>
    <x v="1"/>
    <x v="2"/>
  </r>
  <r>
    <n v="1894382.5488"/>
    <m/>
    <x v="0"/>
    <x v="0"/>
  </r>
  <r>
    <n v="50612.197800000002"/>
    <m/>
    <x v="0"/>
    <x v="0"/>
  </r>
  <r>
    <n v="5569283.0186999999"/>
    <s v="HF 1.1"/>
    <x v="2"/>
    <x v="3"/>
  </r>
  <r>
    <n v="121"/>
    <s v="HF 1.1"/>
    <x v="3"/>
    <x v="4"/>
  </r>
  <r>
    <n v="121"/>
    <m/>
    <x v="0"/>
    <x v="0"/>
  </r>
  <r>
    <n v="16479398.024599999"/>
    <m/>
    <x v="0"/>
    <x v="0"/>
  </r>
  <r>
    <n v="595140.11129999999"/>
    <m/>
    <x v="0"/>
    <x v="0"/>
  </r>
  <r>
    <n v="465668"/>
    <m/>
    <x v="0"/>
    <x v="0"/>
  </r>
  <r>
    <n v="129472.11133"/>
    <m/>
    <x v="0"/>
    <x v="0"/>
  </r>
  <r>
    <n v="15884257.9133"/>
    <m/>
    <x v="0"/>
    <x v="0"/>
  </r>
  <r>
    <n v="5701035"/>
    <m/>
    <x v="0"/>
    <x v="0"/>
  </r>
  <r>
    <n v="10183222.9133"/>
    <m/>
    <x v="0"/>
    <x v="0"/>
  </r>
  <r>
    <n v="0"/>
    <m/>
    <x v="0"/>
    <x v="0"/>
  </r>
  <r>
    <n v="0"/>
    <m/>
    <x v="0"/>
    <x v="0"/>
  </r>
  <r>
    <n v="13064238.189999999"/>
    <m/>
    <x v="0"/>
    <x v="0"/>
  </r>
  <r>
    <n v="13064238.189999999"/>
    <m/>
    <x v="0"/>
    <x v="0"/>
  </r>
  <r>
    <n v="9345854.4996799994"/>
    <m/>
    <x v="0"/>
    <x v="0"/>
  </r>
  <r>
    <n v="3718383.6902999999"/>
    <m/>
    <x v="0"/>
    <x v="0"/>
  </r>
  <r>
    <n v="1559983.1544000001"/>
    <m/>
    <x v="0"/>
    <x v="0"/>
  </r>
  <r>
    <n v="353728.4449"/>
    <s v="HF 1.1"/>
    <x v="1"/>
    <x v="1"/>
  </r>
  <r>
    <n v="148569"/>
    <s v="HF 1.1"/>
    <x v="1"/>
    <x v="2"/>
  </r>
  <r>
    <n v="148569"/>
    <m/>
    <x v="0"/>
    <x v="0"/>
  </r>
  <r>
    <n v="1057685.7095000001"/>
    <s v="HF 1.1"/>
    <x v="2"/>
    <x v="3"/>
  </r>
  <r>
    <n v="25377.999299999999"/>
    <m/>
    <x v="0"/>
    <x v="0"/>
  </r>
  <r>
    <n v="25377.999299999999"/>
    <m/>
    <x v="0"/>
    <x v="0"/>
  </r>
  <r>
    <n v="25377.999319999999"/>
    <m/>
    <x v="0"/>
    <x v="0"/>
  </r>
  <r>
    <n v="1735988.8186000001"/>
    <m/>
    <x v="0"/>
    <x v="0"/>
  </r>
  <r>
    <n v="264340.804"/>
    <s v="HF 1.1"/>
    <x v="1"/>
    <x v="1"/>
  </r>
  <r>
    <n v="68257"/>
    <m/>
    <x v="0"/>
    <x v="0"/>
  </r>
  <r>
    <n v="196083.804"/>
    <m/>
    <x v="0"/>
    <x v="0"/>
  </r>
  <r>
    <n v="178400"/>
    <s v="HF 1.1"/>
    <x v="1"/>
    <x v="2"/>
  </r>
  <r>
    <n v="178400"/>
    <m/>
    <x v="0"/>
    <x v="0"/>
  </r>
  <r>
    <n v="1293248.0145"/>
    <s v="HF 1.1"/>
    <x v="2"/>
    <x v="3"/>
  </r>
  <r>
    <n v="1293248.0145"/>
    <m/>
    <x v="0"/>
    <x v="0"/>
  </r>
  <r>
    <n v="0"/>
    <s v="HF 1.1"/>
    <x v="3"/>
    <x v="4"/>
  </r>
  <r>
    <n v="6791473.4758000001"/>
    <m/>
    <x v="0"/>
    <x v="0"/>
  </r>
  <r>
    <n v="93452.070500000002"/>
    <m/>
    <x v="0"/>
    <x v="0"/>
  </r>
  <r>
    <n v="93452.070510000005"/>
    <m/>
    <x v="0"/>
    <x v="0"/>
  </r>
  <r>
    <n v="6698021.4052999998"/>
    <m/>
    <x v="0"/>
    <x v="0"/>
  </r>
  <r>
    <n v="1458687.3005900001"/>
    <m/>
    <x v="0"/>
    <x v="0"/>
  </r>
  <r>
    <n v="5239334.1046700003"/>
    <m/>
    <x v="0"/>
    <x v="0"/>
  </r>
  <r>
    <n v="30884591.048099998"/>
    <m/>
    <x v="0"/>
    <x v="0"/>
  </r>
  <r>
    <n v="26504292.174899999"/>
    <m/>
    <x v="0"/>
    <x v="0"/>
  </r>
  <r>
    <n v="26504292.174899999"/>
    <s v="HF 1.1"/>
    <x v="1"/>
    <x v="5"/>
  </r>
  <r>
    <n v="22765701.825300001"/>
    <m/>
    <x v="0"/>
    <x v="0"/>
  </r>
  <r>
    <n v="3738590.3495999998"/>
    <m/>
    <x v="0"/>
    <x v="0"/>
  </r>
  <r>
    <n v="1728258.8592000001"/>
    <m/>
    <x v="0"/>
    <x v="0"/>
  </r>
  <r>
    <n v="1728258.8592000001"/>
    <s v="HF 1.1"/>
    <x v="1"/>
    <x v="5"/>
  </r>
  <r>
    <n v="1391035.8969399999"/>
    <m/>
    <x v="0"/>
    <x v="0"/>
  </r>
  <r>
    <n v="337222.96220000001"/>
    <m/>
    <x v="0"/>
    <x v="0"/>
  </r>
  <r>
    <n v="2652040.0140999998"/>
    <m/>
    <x v="0"/>
    <x v="0"/>
  </r>
  <r>
    <n v="2652040.0140999998"/>
    <s v="HF 1.1"/>
    <x v="1"/>
    <x v="5"/>
  </r>
  <r>
    <n v="2285900.4234699998"/>
    <m/>
    <x v="0"/>
    <x v="0"/>
  </r>
  <r>
    <n v="366139.59058999998"/>
    <m/>
    <x v="0"/>
    <x v="0"/>
  </r>
  <r>
    <n v="1754698.5549000001"/>
    <m/>
    <x v="0"/>
    <x v="0"/>
  </r>
  <r>
    <n v="1246677.4328999999"/>
    <m/>
    <x v="0"/>
    <x v="0"/>
  </r>
  <r>
    <n v="1246677.4328999999"/>
    <s v="HF 1.1"/>
    <x v="4"/>
    <x v="6"/>
  </r>
  <r>
    <n v="309697"/>
    <m/>
    <x v="0"/>
    <x v="0"/>
  </r>
  <r>
    <n v="309697"/>
    <s v="HF 1.1"/>
    <x v="4"/>
    <x v="6"/>
  </r>
  <r>
    <n v="198324.122"/>
    <m/>
    <x v="0"/>
    <x v="0"/>
  </r>
  <r>
    <n v="198324.122"/>
    <s v="HF 1.1"/>
    <x v="4"/>
    <x v="6"/>
  </r>
  <r>
    <n v="858709.90289999999"/>
    <m/>
    <x v="0"/>
    <x v="0"/>
  </r>
  <r>
    <n v="707008.83270000003"/>
    <m/>
    <x v="0"/>
    <x v="0"/>
  </r>
  <r>
    <n v="707008.83270000003"/>
    <m/>
    <x v="0"/>
    <x v="0"/>
  </r>
  <r>
    <n v="120556.9504"/>
    <m/>
    <x v="0"/>
    <x v="0"/>
  </r>
  <r>
    <n v="120556.9504"/>
    <m/>
    <x v="0"/>
    <x v="0"/>
  </r>
  <r>
    <n v="31144.119900000002"/>
    <m/>
    <x v="0"/>
    <x v="0"/>
  </r>
  <r>
    <n v="31144.119900000002"/>
    <m/>
    <x v="0"/>
    <x v="0"/>
  </r>
  <r>
    <n v="31144.119900000002"/>
    <m/>
    <x v="0"/>
    <x v="0"/>
  </r>
  <r>
    <n v="66248979.042400002"/>
    <m/>
    <x v="0"/>
    <x v="0"/>
  </r>
  <r>
    <n v="2710.7303000000002"/>
    <m/>
    <x v="0"/>
    <x v="0"/>
  </r>
  <r>
    <n v="2710.7303000000002"/>
    <s v="HF 1.1"/>
    <x v="5"/>
    <x v="7"/>
  </r>
  <r>
    <n v="741.22450000000003"/>
    <m/>
    <x v="0"/>
    <x v="0"/>
  </r>
  <r>
    <n v="741.22450000000003"/>
    <s v="HF 1.1"/>
    <x v="5"/>
    <x v="7"/>
  </r>
  <r>
    <n v="52424258.434199996"/>
    <m/>
    <x v="0"/>
    <x v="0"/>
  </r>
  <r>
    <n v="2021307.0666"/>
    <s v="HF 1.1"/>
    <x v="6"/>
    <x v="8"/>
  </r>
  <r>
    <n v="2026112.9702999999"/>
    <s v="HF 1.1"/>
    <x v="1"/>
    <x v="2"/>
  </r>
  <r>
    <n v="1870510.8583"/>
    <m/>
    <x v="0"/>
    <x v="0"/>
  </r>
  <r>
    <n v="155602.11199999999"/>
    <m/>
    <x v="0"/>
    <x v="0"/>
  </r>
  <r>
    <n v="524946.25009999995"/>
    <s v="HF 1.1"/>
    <x v="5"/>
    <x v="7"/>
  </r>
  <r>
    <n v="1073484.3514"/>
    <s v="HF 1.1"/>
    <x v="6"/>
    <x v="8"/>
  </r>
  <r>
    <n v="224496.99400000001"/>
    <s v="HF 1.1"/>
    <x v="7"/>
    <x v="9"/>
  </r>
  <r>
    <n v="34098"/>
    <m/>
    <x v="0"/>
    <x v="0"/>
  </r>
  <r>
    <n v="61601.1394"/>
    <m/>
    <x v="0"/>
    <x v="0"/>
  </r>
  <r>
    <n v="45969231.160899997"/>
    <m/>
    <x v="0"/>
    <x v="0"/>
  </r>
  <r>
    <n v="42502.9"/>
    <s v="HF 1.1"/>
    <x v="6"/>
    <x v="8"/>
  </r>
  <r>
    <n v="157066.49650000001"/>
    <s v="HF 1.1"/>
    <x v="7"/>
    <x v="9"/>
  </r>
  <r>
    <n v="265700.114"/>
    <s v="HF 1.1"/>
    <x v="7"/>
    <x v="9"/>
  </r>
  <r>
    <n v="11938"/>
    <s v="HF 1.1"/>
    <x v="7"/>
    <x v="9"/>
  </r>
  <r>
    <n v="11772.991"/>
    <s v="HF 1.1"/>
    <x v="7"/>
    <x v="9"/>
  </r>
  <r>
    <n v="8018137.5857999995"/>
    <m/>
    <x v="0"/>
    <x v="0"/>
  </r>
  <r>
    <n v="225409.19769999999"/>
    <s v="HF 1.1"/>
    <x v="6"/>
    <x v="8"/>
  </r>
  <r>
    <n v="47983.650999999998"/>
    <m/>
    <x v="0"/>
    <x v="0"/>
  </r>
  <r>
    <n v="177425.54670000001"/>
    <m/>
    <x v="0"/>
    <x v="0"/>
  </r>
  <r>
    <n v="173785"/>
    <s v="HF 1.1"/>
    <x v="1"/>
    <x v="2"/>
  </r>
  <r>
    <n v="173785"/>
    <m/>
    <x v="0"/>
    <x v="0"/>
  </r>
  <r>
    <n v="799.81399999999996"/>
    <s v="HF 1.1"/>
    <x v="5"/>
    <x v="7"/>
  </r>
  <r>
    <n v="92895"/>
    <s v="HF 1.1"/>
    <x v="6"/>
    <x v="8"/>
  </r>
  <r>
    <n v="1854840"/>
    <m/>
    <x v="0"/>
    <x v="0"/>
  </r>
  <r>
    <n v="3540.9928"/>
    <m/>
    <x v="0"/>
    <x v="0"/>
  </r>
  <r>
    <n v="5639927.5812999997"/>
    <m/>
    <x v="0"/>
    <x v="0"/>
  </r>
  <r>
    <n v="26940"/>
    <s v="HF 1.1"/>
    <x v="7"/>
    <x v="9"/>
  </r>
  <r>
    <n v="5803131.0676999995"/>
    <m/>
    <x v="0"/>
    <x v="0"/>
  </r>
  <r>
    <n v="230838.25440000001"/>
    <s v="HF 1.1"/>
    <x v="6"/>
    <x v="8"/>
  </r>
  <r>
    <n v="230838.25450000001"/>
    <m/>
    <x v="0"/>
    <x v="0"/>
  </r>
  <r>
    <n v="74568"/>
    <s v="HF 1.1"/>
    <x v="1"/>
    <x v="2"/>
  </r>
  <r>
    <n v="53768"/>
    <m/>
    <x v="0"/>
    <x v="0"/>
  </r>
  <r>
    <n v="20800"/>
    <m/>
    <x v="0"/>
    <x v="0"/>
  </r>
  <r>
    <n v="5561.3656000000001"/>
    <s v="HF 1.1"/>
    <x v="5"/>
    <x v="7"/>
  </r>
  <r>
    <n v="5561.3656000000001"/>
    <m/>
    <x v="0"/>
    <x v="0"/>
  </r>
  <r>
    <n v="136411"/>
    <s v="HF 1.1"/>
    <x v="6"/>
    <x v="8"/>
  </r>
  <r>
    <n v="136411"/>
    <m/>
    <x v="0"/>
    <x v="0"/>
  </r>
  <r>
    <n v="0"/>
    <m/>
    <x v="0"/>
    <x v="0"/>
  </r>
  <r>
    <n v="24539.478299999999"/>
    <m/>
    <x v="0"/>
    <x v="0"/>
  </r>
  <r>
    <n v="5316727.2226"/>
    <m/>
    <x v="0"/>
    <x v="0"/>
  </r>
  <r>
    <n v="5316727.2226"/>
    <m/>
    <x v="0"/>
    <x v="0"/>
  </r>
  <r>
    <n v="14485.746800000001"/>
    <s v="HF 1.1"/>
    <x v="7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">
  <r>
    <x v="0"/>
    <n v="242880704.09889427"/>
  </r>
  <r>
    <x v="1"/>
    <n v="0"/>
  </r>
  <r>
    <x v="2"/>
    <n v="61890713.924025707"/>
  </r>
  <r>
    <x v="2"/>
    <n v="19151692.448590003"/>
  </r>
  <r>
    <x v="3"/>
    <n v="200373242.06514427"/>
  </r>
  <r>
    <x v="3"/>
    <n v="4376383.933349126"/>
  </r>
  <r>
    <x v="3"/>
    <n v="63731861.087264784"/>
  </r>
  <r>
    <x v="4"/>
    <n v="21556576.099677268"/>
  </r>
  <r>
    <x v="5"/>
    <n v="19833425.786759995"/>
  </r>
  <r>
    <x v="6"/>
    <n v="3769098.9123099996"/>
  </r>
  <r>
    <x v="3"/>
    <n v="32024086.661170006"/>
  </r>
  <r>
    <x v="7"/>
    <n v="4439127.1166599998"/>
  </r>
  <r>
    <x v="3"/>
    <n v="820090.23032999993"/>
  </r>
  <r>
    <x v="8"/>
    <n v="555321.3497299999"/>
  </r>
  <r>
    <x v="3"/>
    <n v="43094731.072100013"/>
  </r>
  <r>
    <x v="3"/>
    <n v="16147405.072296532"/>
  </r>
  <r>
    <x v="3"/>
    <n v="16415923.50615"/>
  </r>
  <r>
    <x v="3"/>
    <n v="10586738.470629999"/>
  </r>
  <r>
    <x v="9"/>
    <n v="3466094.7836200004"/>
  </r>
  <r>
    <x v="3"/>
    <n v="16879141.937139999"/>
  </r>
  <r>
    <x v="10"/>
    <n v="871718.89364999987"/>
  </r>
  <r>
    <x v="11"/>
    <n v="36459205.517839991"/>
  </r>
  <r>
    <x v="11"/>
    <n v="871047.08318000007"/>
  </r>
  <r>
    <x v="1"/>
    <n v="579947.37408780004"/>
  </r>
  <r>
    <x v="0"/>
    <n v="72724.907810000004"/>
  </r>
  <r>
    <x v="4"/>
    <n v="16067.951530000002"/>
  </r>
  <r>
    <x v="3"/>
    <n v="491154.51474780001"/>
  </r>
  <r>
    <x v="12"/>
    <n v="90273015.84194000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3">
  <r>
    <s v="Итого"/>
    <x v="0"/>
    <m/>
    <x v="0"/>
    <m/>
  </r>
  <r>
    <s v="Здравоохранение"/>
    <x v="0"/>
    <m/>
    <x v="0"/>
    <m/>
  </r>
  <r>
    <s v="Охрана здоровья населения"/>
    <x v="1"/>
    <m/>
    <x v="0"/>
    <m/>
  </r>
  <r>
    <s v="Управление здравоохранения области"/>
    <x v="2"/>
    <m/>
    <x v="0"/>
    <m/>
  </r>
  <r>
    <s v="Услуги по охране материнства и детства"/>
    <x v="3"/>
    <s v="HF 1.1"/>
    <x v="1"/>
    <s v="HC 6.4"/>
  </r>
  <r>
    <s v="Пропаганда здорового образа жизни"/>
    <x v="4"/>
    <s v="HF 1.1"/>
    <x v="1"/>
    <s v="HC 6.1"/>
  </r>
  <r>
    <s v="За счет трансфертов из республиканского бюджета"/>
    <x v="5"/>
    <m/>
    <x v="0"/>
    <m/>
  </r>
  <r>
    <s v="За счет средств местного бюджета"/>
    <x v="6"/>
    <m/>
    <x v="0"/>
    <m/>
  </r>
  <r>
    <s v="Дополнительное обеспечение гарантированного объема бесплатной медицинской помощи по решению местных представительных органов областей"/>
    <x v="7"/>
    <s v="HF 1.1"/>
    <x v="2"/>
    <s v="HC 5.1"/>
  </r>
  <r>
    <s v="Проведение медицинской организацией мероприятий, снижающих половое влечение, осуществляемые на основании решения суда"/>
    <x v="8"/>
    <s v="HF 1.1"/>
    <x v="3"/>
    <s v="HC 1.1."/>
  </r>
  <r>
    <s v="За счет трансфертов из республиканского бюджета"/>
    <x v="8"/>
    <m/>
    <x v="0"/>
    <m/>
  </r>
  <r>
    <s v="Управление строительства области"/>
    <x v="9"/>
    <m/>
    <x v="0"/>
    <m/>
  </r>
  <r>
    <s v="Сейсмоусиление объектов здравоохранения"/>
    <x v="10"/>
    <m/>
    <x v="0"/>
    <m/>
  </r>
  <r>
    <s v="За счет трансфертов из республиканского бюджета"/>
    <x v="11"/>
    <m/>
    <x v="0"/>
    <m/>
  </r>
  <r>
    <s v="За счет средств местного бюджета"/>
    <x v="12"/>
    <m/>
    <x v="0"/>
    <m/>
  </r>
  <r>
    <s v="Строительство и реконструкция объектов здравоохранения"/>
    <x v="13"/>
    <m/>
    <x v="0"/>
    <m/>
  </r>
  <r>
    <s v="За счет трансфертов из республиканского бюджета"/>
    <x v="14"/>
    <m/>
    <x v="0"/>
    <m/>
  </r>
  <r>
    <s v="За счет средств местного бюджета"/>
    <x v="15"/>
    <m/>
    <x v="0"/>
    <m/>
  </r>
  <r>
    <s v="Управление строительства, пассажирского транспорта и автомобильных дорог области"/>
    <x v="16"/>
    <m/>
    <x v="0"/>
    <m/>
  </r>
  <r>
    <s v="Строительство и реконструкция объектов здравоохранения"/>
    <x v="16"/>
    <m/>
    <x v="0"/>
    <m/>
  </r>
  <r>
    <s v="Управление строительства, архитектуры и градостроительства области"/>
    <x v="17"/>
    <m/>
    <x v="0"/>
    <m/>
  </r>
  <r>
    <s v="Строительство и реконструкция объектов здравоохранения"/>
    <x v="17"/>
    <m/>
    <x v="0"/>
    <m/>
  </r>
  <r>
    <s v="За счет трансфертов из республиканского бюджета"/>
    <x v="18"/>
    <m/>
    <x v="0"/>
    <m/>
  </r>
  <r>
    <s v="За счет средств местного бюджета"/>
    <x v="19"/>
    <m/>
    <x v="0"/>
    <m/>
  </r>
  <r>
    <s v="Управление общественного здравоохранения города республиканского значения, столицы"/>
    <x v="20"/>
    <m/>
    <x v="0"/>
    <m/>
  </r>
  <r>
    <s v="Услуги по охране материнства и детства"/>
    <x v="21"/>
    <s v="HF 1.1"/>
    <x v="1"/>
    <s v="HC 6.4"/>
  </r>
  <r>
    <s v="Пропаганда здорового образа жизни"/>
    <x v="22"/>
    <s v="HF 1.1"/>
    <x v="1"/>
    <s v="HC 6.1"/>
  </r>
  <r>
    <s v="За счет трансфертов из республиканского бюджета"/>
    <x v="22"/>
    <m/>
    <x v="0"/>
    <m/>
  </r>
  <r>
    <s v="Дополнительное обеспечение гарантированного объема бесплатной медицинской помощи по решению местных представительных органов города республиканского значения, столицы"/>
    <x v="23"/>
    <s v="HF 1.1"/>
    <x v="2"/>
    <s v="HC 5.1"/>
  </r>
  <r>
    <s v="Управление строительства и жилищной политики города республиканского значения, столицы"/>
    <x v="24"/>
    <m/>
    <x v="0"/>
    <m/>
  </r>
  <r>
    <s v="Строительство и реконструкция объектов здравоохранения"/>
    <x v="24"/>
    <m/>
    <x v="0"/>
    <m/>
  </r>
  <r>
    <s v="За счет средств местного бюджета"/>
    <x v="25"/>
    <m/>
    <x v="0"/>
    <m/>
  </r>
  <r>
    <s v="Управление здравоохранения города республиканского значения, столицы"/>
    <x v="26"/>
    <m/>
    <x v="0"/>
    <m/>
  </r>
  <r>
    <s v="Услуги по охране материнства и детства"/>
    <x v="27"/>
    <s v="HF 1.1"/>
    <x v="1"/>
    <s v="HC 6.4"/>
  </r>
  <r>
    <s v="За счет трансфертов из республиканского бюджета"/>
    <x v="28"/>
    <m/>
    <x v="0"/>
    <m/>
  </r>
  <r>
    <s v="За счет средств местного бюджета"/>
    <x v="29"/>
    <m/>
    <x v="0"/>
    <m/>
  </r>
  <r>
    <s v="Пропаганда здорового образа жизни"/>
    <x v="30"/>
    <s v="HF 1.1"/>
    <x v="1"/>
    <s v="HC 6.1"/>
  </r>
  <r>
    <s v="За счет трансфертов из республиканского бюджета"/>
    <x v="30"/>
    <m/>
    <x v="0"/>
    <m/>
  </r>
  <r>
    <s v="Дополнительное обеспечение гарантированного объема бесплатной медицинской помощи по решению местных представительных органов города республиканского значения, столицы"/>
    <x v="31"/>
    <s v="HF 1.1"/>
    <x v="2"/>
    <s v="HC 5.1"/>
  </r>
  <r>
    <s v="За счет средств местного бюджета"/>
    <x v="31"/>
    <m/>
    <x v="0"/>
    <m/>
  </r>
  <r>
    <s v="Проведение медицинской организацией мероприятий, снижающих половое влечение, осуществляемые на основании решения суда"/>
    <x v="16"/>
    <s v="HF 1.1"/>
    <x v="3"/>
    <s v="HC 1.1."/>
  </r>
  <r>
    <s v="Управление строительства города республиканского значения, столицы"/>
    <x v="32"/>
    <m/>
    <x v="0"/>
    <m/>
  </r>
  <r>
    <s v="Сейсмоусиление объектов здравоохранения в городе Алматы"/>
    <x v="33"/>
    <m/>
    <x v="0"/>
    <m/>
  </r>
  <r>
    <s v="За счет средств местного бюджета"/>
    <x v="34"/>
    <m/>
    <x v="0"/>
    <m/>
  </r>
  <r>
    <s v="Строительство и реконструкция объектов здравоохранения"/>
    <x v="35"/>
    <m/>
    <x v="0"/>
    <m/>
  </r>
  <r>
    <s v="За счет трансфертов из республиканского бюджета"/>
    <x v="36"/>
    <m/>
    <x v="0"/>
    <m/>
  </r>
  <r>
    <s v="За счет средств местного бюджета"/>
    <x v="37"/>
    <m/>
    <x v="0"/>
    <m/>
  </r>
  <r>
    <s v="Специализированная медицинская помощь"/>
    <x v="38"/>
    <m/>
    <x v="0"/>
    <m/>
  </r>
  <r>
    <s v="Управление здравоохранения области"/>
    <x v="39"/>
    <m/>
    <x v="0"/>
    <m/>
  </r>
  <r>
    <s v="Централизованный закуп и хранение вакцин и других медицинских иммунобиологических препаратов для проведения иммунопрофилактики населения"/>
    <x v="39"/>
    <s v="HF 1.1"/>
    <x v="1"/>
    <s v="HC 6.2"/>
  </r>
  <r>
    <s v="За счет трансфертов из республиканского бюджета"/>
    <x v="40"/>
    <m/>
    <x v="0"/>
    <m/>
  </r>
  <r>
    <s v="За счет средств местного бюджета"/>
    <x v="41"/>
    <m/>
    <x v="0"/>
    <m/>
  </r>
  <r>
    <s v="Управление общественного здравоохранения города республиканского значения, столицы"/>
    <x v="42"/>
    <m/>
    <x v="0"/>
    <m/>
  </r>
  <r>
    <s v="Централизованный закуп и хранение вакцин и других медицинских иммунобиологических препаратов для проведения иммунопрофилактики населения"/>
    <x v="42"/>
    <s v="HF 1.1"/>
    <x v="1"/>
    <s v="HC 6.2"/>
  </r>
  <r>
    <s v="За счет трансфертов из республиканского бюджета"/>
    <x v="43"/>
    <m/>
    <x v="0"/>
    <m/>
  </r>
  <r>
    <s v="За счет средств местного бюджета"/>
    <x v="44"/>
    <m/>
    <x v="0"/>
    <m/>
  </r>
  <r>
    <s v="Управление здравоохранения города республиканского значения, столицы"/>
    <x v="45"/>
    <m/>
    <x v="0"/>
    <m/>
  </r>
  <r>
    <s v="Централизованный закуп и хранение вакцин и других медицинских иммунобиологических препаратов для проведения иммунопрофилактики населения"/>
    <x v="45"/>
    <s v="HF 1.1"/>
    <x v="1"/>
    <s v="HC 6.2"/>
  </r>
  <r>
    <s v="За счет трансфертов из республиканского бюджета"/>
    <x v="46"/>
    <m/>
    <x v="0"/>
    <m/>
  </r>
  <r>
    <s v="За счет средств местного бюджета"/>
    <x v="47"/>
    <m/>
    <x v="0"/>
    <m/>
  </r>
  <r>
    <s v="Поликлиники"/>
    <x v="48"/>
    <m/>
    <x v="0"/>
    <m/>
  </r>
  <r>
    <s v="Управление здравоохранения области"/>
    <x v="49"/>
    <m/>
    <x v="0"/>
    <m/>
  </r>
  <r>
    <s v="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"/>
    <x v="49"/>
    <s v="HF 1.1"/>
    <x v="4"/>
    <s v="HC 1.3.9"/>
  </r>
  <r>
    <s v="Управление общественного здравоохранения города республиканского значения, столицы"/>
    <x v="50"/>
    <m/>
    <x v="0"/>
    <m/>
  </r>
  <r>
    <s v="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"/>
    <x v="50"/>
    <s v="HF 1.1"/>
    <x v="4"/>
    <s v="HC 1.3.9"/>
  </r>
  <r>
    <s v="Управление здравоохранения города республиканского значения, столицы"/>
    <x v="51"/>
    <m/>
    <x v="0"/>
    <m/>
  </r>
  <r>
    <s v="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"/>
    <x v="51"/>
    <s v="HF 1.1"/>
    <x v="4"/>
    <s v="HC 1.3.9"/>
  </r>
  <r>
    <s v="Другие виды медицинской помощи"/>
    <x v="52"/>
    <m/>
    <x v="0"/>
    <m/>
  </r>
  <r>
    <s v="Управление здравоохранения области"/>
    <x v="53"/>
    <m/>
    <x v="0"/>
    <m/>
  </r>
  <r>
    <s v="Областные базы спецмедснабжения"/>
    <x v="53"/>
    <m/>
    <x v="0"/>
    <m/>
  </r>
  <r>
    <s v="Управление общественного здравоохранения города республиканского значения, столицы"/>
    <x v="54"/>
    <m/>
    <x v="0"/>
    <m/>
  </r>
  <r>
    <s v="Базы спецмедснабжения города республиканского значения, столицы"/>
    <x v="54"/>
    <m/>
    <x v="0"/>
    <m/>
  </r>
  <r>
    <s v="Управление здравоохранения города республиканского значения, столицы"/>
    <x v="55"/>
    <m/>
    <x v="0"/>
    <m/>
  </r>
  <r>
    <s v="Базы спецмедснабжения города республиканского значения, столицы"/>
    <x v="55"/>
    <m/>
    <x v="0"/>
    <m/>
  </r>
  <r>
    <s v="За счет средств местного бюджета"/>
    <x v="55"/>
    <m/>
    <x v="0"/>
    <m/>
  </r>
  <r>
    <s v="Прочие услуги в области здравоохранения"/>
    <x v="56"/>
    <m/>
    <x v="0"/>
    <m/>
  </r>
  <r>
    <s v="Аппарат акима района в городе, города районного значения, поселка, села, сельского округа"/>
    <x v="57"/>
    <m/>
    <x v="0"/>
    <m/>
  </r>
  <r>
    <s v="Организация в экстренных случаях доставки тяжелобольных людей до ближайшей организации здравоохранения, оказывающей врачебную помощь"/>
    <x v="57"/>
    <s v="HF 1.1"/>
    <x v="5"/>
    <s v="HC 4.3"/>
  </r>
  <r>
    <s v="Аппарат акима города районного значения, села, поселка, сельского округа"/>
    <x v="58"/>
    <m/>
    <x v="0"/>
    <m/>
  </r>
  <r>
    <s v="Организация в экстренных случаях доставки тяжелобольных людей до ближайшей организации здравоохранения, оказывающей врачебную помощь"/>
    <x v="58"/>
    <s v="HF 1.1"/>
    <x v="5"/>
    <s v="HC 4.3"/>
  </r>
  <r>
    <s v="Управление здравоохранения области"/>
    <x v="59"/>
    <m/>
    <x v="0"/>
    <m/>
  </r>
  <r>
    <s v="Услуги по реализации государственной политики на местном уровне в области здравоохранения"/>
    <x v="60"/>
    <s v="HF 1.1"/>
    <x v="6"/>
    <s v="HC 7.1"/>
  </r>
  <r>
    <s v="Реализация мероприятий по профилактике и борьбе со СПИД в Республике Казахстан"/>
    <x v="61"/>
    <s v="HF 1.1"/>
    <x v="1"/>
    <s v="HC 6.1"/>
  </r>
  <r>
    <s v="За счет трансфертов из республиканского бюджета"/>
    <x v="62"/>
    <m/>
    <x v="0"/>
    <m/>
  </r>
  <r>
    <s v="За счет средств местного бюджета"/>
    <x v="63"/>
    <m/>
    <x v="0"/>
    <m/>
  </r>
  <r>
    <s v="Обеспечение граждан бесплатным или льготным проездом за пределы населенного пункта на лечение"/>
    <x v="64"/>
    <s v="HF 1.1"/>
    <x v="5"/>
    <s v="HC 4.3"/>
  </r>
  <r>
    <s v="Информационно-аналитические услуги в области здравоохранения"/>
    <x v="65"/>
    <s v="HF 1.1"/>
    <x v="6"/>
    <s v="HC 7.1"/>
  </r>
  <r>
    <s v="Социальная поддержка медицинских и фармацевтических работников, направленных для работы в сельскую местность"/>
    <x v="66"/>
    <s v="HF 1.1"/>
    <x v="7"/>
    <s v="HC 0"/>
  </r>
  <r>
    <s v="Содержание вновь вводимых объектов здравоохранения"/>
    <x v="67"/>
    <m/>
    <x v="0"/>
    <m/>
  </r>
  <r>
    <s v="Капитальные расходы государственных органов здравоохранения"/>
    <x v="68"/>
    <m/>
    <x v="0"/>
    <m/>
  </r>
  <r>
    <s v="Капитальные расходы медицинских организаций здравоохранения"/>
    <x v="69"/>
    <m/>
    <x v="0"/>
    <m/>
  </r>
  <r>
    <s v="Погашение кредиторской задолженности по обязательствам организаций здравоохранения за счет средств местного бюджета"/>
    <x v="70"/>
    <s v="HF 1.1"/>
    <x v="6"/>
    <s v="HC 7.1"/>
  </r>
  <r>
    <s v="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"/>
    <x v="71"/>
    <s v="HF 1.1"/>
    <x v="7"/>
    <s v="HC 0"/>
  </r>
  <r>
    <s v="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"/>
    <x v="72"/>
    <s v="HF 1.1"/>
    <x v="7"/>
    <s v="HC 0"/>
  </r>
  <r>
    <s v="Проведение мероприятий за счет резерва Правительства Республики Казахстан на неотложные затраты"/>
    <x v="73"/>
    <s v="HF 1.1"/>
    <x v="7"/>
    <s v="HC 0"/>
  </r>
  <r>
    <s v="Выполнение обязательств местных исполнительных органов по решениям судов  за счет средств резерва  местного исполнительного органа"/>
    <x v="74"/>
    <s v="HF 1.1"/>
    <x v="7"/>
    <s v="HC 0"/>
  </r>
  <r>
    <s v="Управление общественного здравоохранения города республиканского значения, столицы"/>
    <x v="75"/>
    <m/>
    <x v="0"/>
    <m/>
  </r>
  <r>
    <s v="Услуги по реализации государственной политики на местном уровне в области здравоохранения"/>
    <x v="76"/>
    <s v="HF 1.1"/>
    <x v="6"/>
    <s v="HC 7.1"/>
  </r>
  <r>
    <s v="За счет трансфертов из республиканского бюджета"/>
    <x v="77"/>
    <m/>
    <x v="0"/>
    <m/>
  </r>
  <r>
    <s v="За счет средств местного бюджета"/>
    <x v="78"/>
    <m/>
    <x v="0"/>
    <m/>
  </r>
  <r>
    <s v="Реализация мероприятий по профилактике и борьбе со СПИД в Республике Казахстан"/>
    <x v="79"/>
    <s v="HF 1.1"/>
    <x v="1"/>
    <s v="HC 6.1"/>
  </r>
  <r>
    <s v="За счет трансфертов из республиканского бюджета"/>
    <x v="79"/>
    <m/>
    <x v="0"/>
    <m/>
  </r>
  <r>
    <s v="Обеспечение граждан бесплатным или льготным проездом за пределы населенного пункта на лечение"/>
    <x v="80"/>
    <s v="HF 1.1"/>
    <x v="5"/>
    <s v="HC 4.3"/>
  </r>
  <r>
    <s v="Информационно-аналитические услуги в области здравоохранения"/>
    <x v="81"/>
    <s v="HF 1.1"/>
    <x v="6"/>
    <s v="HC 7.1"/>
  </r>
  <r>
    <s v="Содержание вновь вводимых объектов здравоохранения"/>
    <x v="82"/>
    <m/>
    <x v="0"/>
    <m/>
  </r>
  <r>
    <s v="Капитальные расходы государственного органа"/>
    <x v="83"/>
    <m/>
    <x v="0"/>
    <m/>
  </r>
  <r>
    <s v="Капитальные расходы медицинских организаций здравоохранения"/>
    <x v="84"/>
    <m/>
    <x v="0"/>
    <m/>
  </r>
  <r>
    <s v="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"/>
    <x v="85"/>
    <s v="HF 1.1"/>
    <x v="7"/>
    <s v="HC 0"/>
  </r>
  <r>
    <s v="Управление здравоохранения города республиканского значения, столицы"/>
    <x v="86"/>
    <m/>
    <x v="0"/>
    <m/>
  </r>
  <r>
    <s v="Услуги по реализации государственной политики на местном уровне в области здравоохранения"/>
    <x v="87"/>
    <s v="HF 1.1"/>
    <x v="6"/>
    <s v="HC 7.1"/>
  </r>
  <r>
    <s v="За счет средств местного бюджета"/>
    <x v="88"/>
    <m/>
    <x v="0"/>
    <m/>
  </r>
  <r>
    <s v="Реализация мероприятий по профилактике и борьбе со СПИД в Республике Казахстан"/>
    <x v="89"/>
    <s v="HF 1.1"/>
    <x v="1"/>
    <s v="HC 6.1"/>
  </r>
  <r>
    <s v="За счет трансфертов из республиканского бюджета"/>
    <x v="90"/>
    <m/>
    <x v="0"/>
    <m/>
  </r>
  <r>
    <s v="За счет средств местного бюджета"/>
    <x v="91"/>
    <m/>
    <x v="0"/>
    <m/>
  </r>
  <r>
    <s v="Обеспечение граждан бесплатным или льготным проездом за пределы населенного пункта на лечение"/>
    <x v="92"/>
    <s v="HF 1.1"/>
    <x v="5"/>
    <s v="HC 4.3"/>
  </r>
  <r>
    <s v="За счет средств местного бюджета"/>
    <x v="92"/>
    <m/>
    <x v="0"/>
    <m/>
  </r>
  <r>
    <s v="Информационно-аналитические услуги в области здравоохранения"/>
    <x v="93"/>
    <s v="HF 1.1"/>
    <x v="6"/>
    <s v="HC 7.1"/>
  </r>
  <r>
    <s v="За счет средств местного бюджета"/>
    <x v="93"/>
    <m/>
    <x v="0"/>
    <m/>
  </r>
  <r>
    <s v="Содержание вновь вводимых объектов здравоохранения"/>
    <x v="16"/>
    <m/>
    <x v="0"/>
    <m/>
  </r>
  <r>
    <s v="Капитальные расходы государственного органа"/>
    <x v="94"/>
    <m/>
    <x v="0"/>
    <m/>
  </r>
  <r>
    <s v=" Капитальные расходы медицинских организаций здравоохранения"/>
    <x v="95"/>
    <m/>
    <x v="0"/>
    <m/>
  </r>
  <r>
    <s v="За счет средств местного бюджета"/>
    <x v="95"/>
    <m/>
    <x v="0"/>
    <m/>
  </r>
  <r>
    <s v="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"/>
    <x v="96"/>
    <s v="HF 1.1"/>
    <x v="7"/>
    <s v="HC 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9">
  <r>
    <n v="2954316.3662"/>
    <x v="0"/>
    <x v="0"/>
  </r>
  <r>
    <n v="1944994.7466"/>
    <x v="0"/>
    <x v="1"/>
  </r>
  <r>
    <n v="5569283.0186999999"/>
    <x v="1"/>
    <x v="2"/>
  </r>
  <r>
    <n v="121"/>
    <x v="2"/>
    <x v="3"/>
  </r>
  <r>
    <n v="353728.4449"/>
    <x v="0"/>
    <x v="0"/>
  </r>
  <r>
    <n v="148569"/>
    <x v="0"/>
    <x v="1"/>
  </r>
  <r>
    <n v="1057685.7095000001"/>
    <x v="1"/>
    <x v="2"/>
  </r>
  <r>
    <n v="264340.804"/>
    <x v="0"/>
    <x v="0"/>
  </r>
  <r>
    <n v="178400"/>
    <x v="0"/>
    <x v="1"/>
  </r>
  <r>
    <n v="1293248.0145"/>
    <x v="1"/>
    <x v="2"/>
  </r>
  <r>
    <n v="0"/>
    <x v="2"/>
    <x v="3"/>
  </r>
  <r>
    <n v="26504292.174899999"/>
    <x v="0"/>
    <x v="4"/>
  </r>
  <r>
    <n v="1728258.8592000001"/>
    <x v="0"/>
    <x v="4"/>
  </r>
  <r>
    <n v="2652040.0140999998"/>
    <x v="0"/>
    <x v="4"/>
  </r>
  <r>
    <n v="1246677.4328999999"/>
    <x v="3"/>
    <x v="5"/>
  </r>
  <r>
    <n v="309697"/>
    <x v="3"/>
    <x v="5"/>
  </r>
  <r>
    <n v="198324.122"/>
    <x v="3"/>
    <x v="5"/>
  </r>
  <r>
    <n v="2710.7303000000002"/>
    <x v="4"/>
    <x v="6"/>
  </r>
  <r>
    <n v="741.22450000000003"/>
    <x v="4"/>
    <x v="6"/>
  </r>
  <r>
    <n v="2021307.0666"/>
    <x v="5"/>
    <x v="7"/>
  </r>
  <r>
    <n v="2026112.9702999999"/>
    <x v="0"/>
    <x v="1"/>
  </r>
  <r>
    <n v="524946.25009999995"/>
    <x v="4"/>
    <x v="6"/>
  </r>
  <r>
    <n v="1073484.3514"/>
    <x v="5"/>
    <x v="7"/>
  </r>
  <r>
    <n v="224496.99400000001"/>
    <x v="6"/>
    <x v="8"/>
  </r>
  <r>
    <n v="42502.9"/>
    <x v="5"/>
    <x v="7"/>
  </r>
  <r>
    <n v="157066.49650000001"/>
    <x v="6"/>
    <x v="8"/>
  </r>
  <r>
    <n v="265700.114"/>
    <x v="6"/>
    <x v="8"/>
  </r>
  <r>
    <n v="11938"/>
    <x v="6"/>
    <x v="8"/>
  </r>
  <r>
    <n v="11772.991"/>
    <x v="6"/>
    <x v="8"/>
  </r>
  <r>
    <n v="225409.19769999999"/>
    <x v="5"/>
    <x v="7"/>
  </r>
  <r>
    <n v="173785"/>
    <x v="0"/>
    <x v="1"/>
  </r>
  <r>
    <n v="799.81399999999996"/>
    <x v="4"/>
    <x v="6"/>
  </r>
  <r>
    <n v="92895"/>
    <x v="5"/>
    <x v="7"/>
  </r>
  <r>
    <n v="26940"/>
    <x v="6"/>
    <x v="8"/>
  </r>
  <r>
    <n v="230838.25440000001"/>
    <x v="5"/>
    <x v="7"/>
  </r>
  <r>
    <n v="74568"/>
    <x v="0"/>
    <x v="1"/>
  </r>
  <r>
    <n v="5561.3656000000001"/>
    <x v="4"/>
    <x v="6"/>
  </r>
  <r>
    <n v="136411"/>
    <x v="5"/>
    <x v="7"/>
  </r>
  <r>
    <n v="14485.746800000001"/>
    <x v="6"/>
    <x v="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9">
  <r>
    <n v="5055947.5520000001"/>
    <s v="HF 1.1"/>
    <x v="0"/>
    <x v="0"/>
  </r>
  <r>
    <n v="531807.32429999998"/>
    <s v="HF 1.1"/>
    <x v="0"/>
    <x v="1"/>
  </r>
  <r>
    <n v="96560.827000000005"/>
    <s v="HF 1.1"/>
    <x v="0"/>
    <x v="0"/>
  </r>
  <r>
    <n v="330265.42606000003"/>
    <s v="HF 1.1"/>
    <x v="1"/>
    <x v="2"/>
  </r>
  <r>
    <n v="840200"/>
    <s v="HF 1.1"/>
    <x v="1"/>
    <x v="2"/>
  </r>
  <r>
    <n v="4229491.3588500004"/>
    <s v="HF 1.1"/>
    <x v="0"/>
    <x v="0"/>
  </r>
  <r>
    <n v="1617562.8753"/>
    <s v="HF 1.1"/>
    <x v="2"/>
    <x v="0"/>
  </r>
  <r>
    <n v="6381428"/>
    <s v="HF 1.1"/>
    <x v="3"/>
    <x v="3"/>
  </r>
  <r>
    <n v="16144613.17371"/>
    <s v="HF 1.1"/>
    <x v="1"/>
    <x v="2"/>
  </r>
  <r>
    <n v="13553166.2268"/>
    <s v="HF 1.1"/>
    <x v="4"/>
    <x v="4"/>
  </r>
  <r>
    <n v="26442743"/>
    <s v="HF 1.1"/>
    <x v="4"/>
    <x v="5"/>
  </r>
  <r>
    <n v="2222118"/>
    <s v="HF 1.1"/>
    <x v="4"/>
    <x v="6"/>
  </r>
  <r>
    <n v="2350"/>
    <s v="HF 1.1"/>
    <x v="0"/>
    <x v="0"/>
  </r>
  <r>
    <n v="85394"/>
    <s v="HF 1.1"/>
    <x v="4"/>
    <x v="6"/>
  </r>
  <r>
    <n v="87371"/>
    <s v="HF 1.1"/>
    <x v="4"/>
    <x v="6"/>
  </r>
  <r>
    <n v="2098074"/>
    <s v="HF 1.1"/>
    <x v="4"/>
    <x v="6"/>
  </r>
  <r>
    <n v="279489"/>
    <s v="HF 1.1"/>
    <x v="4"/>
    <x v="4"/>
  </r>
  <r>
    <n v="13389870.07408"/>
    <s v="HF 1.1"/>
    <x v="0"/>
    <x v="0"/>
  </r>
  <r>
    <n v="5218689.8530000001"/>
    <s v="HF 1.1"/>
    <x v="0"/>
    <x v="0"/>
  </r>
  <r>
    <n v="13694940.1129"/>
    <s v="HF 1.1"/>
    <x v="5"/>
    <x v="7"/>
  </r>
  <r>
    <n v="226460.984"/>
    <s v="HF 1.1"/>
    <x v="5"/>
    <x v="7"/>
  </r>
  <r>
    <n v="1052825.9242"/>
    <s v="HF 1.1"/>
    <x v="5"/>
    <x v="7"/>
  </r>
  <r>
    <n v="1260380.45"/>
    <s v="HF 1.1"/>
    <x v="5"/>
    <x v="7"/>
  </r>
  <r>
    <n v="2974999.92"/>
    <s v="HF 1.1"/>
    <x v="5"/>
    <x v="7"/>
  </r>
  <r>
    <n v="3169954"/>
    <s v="HF 1.1"/>
    <x v="6"/>
    <x v="8"/>
  </r>
  <r>
    <n v="976671.8"/>
    <s v="HF 1.1"/>
    <x v="1"/>
    <x v="2"/>
  </r>
  <r>
    <n v="27649.291980000002"/>
    <s v="HF 1.1"/>
    <x v="1"/>
    <x v="2"/>
  </r>
  <r>
    <n v="296685.35029999999"/>
    <s v="HF 1.1"/>
    <x v="6"/>
    <x v="8"/>
  </r>
  <r>
    <n v="1068.24"/>
    <s v="HF 1.1"/>
    <x v="6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Таблица4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I14" firstHeaderRow="1" firstDataRow="2" firstDataCol="1"/>
  <pivotFields count="3">
    <pivotField dataField="1" numFmtId="191" showAll="0"/>
    <pivotField axis="axisCol" showAll="0">
      <items count="8">
        <item x="6"/>
        <item x="2"/>
        <item x="3"/>
        <item x="4"/>
        <item x="1"/>
        <item x="0"/>
        <item x="5"/>
        <item t="default"/>
      </items>
    </pivotField>
    <pivotField axis="axisRow" showAll="0">
      <items count="10">
        <item x="8"/>
        <item x="3"/>
        <item x="5"/>
        <item x="6"/>
        <item x="2"/>
        <item x="1"/>
        <item x="4"/>
        <item x="0"/>
        <item x="7"/>
        <item t="default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Сумма по полю сумм" fld="0" baseField="0" baseItem="0"/>
  </dataFields>
  <formats count="1">
    <format dxfId="4">
      <pivotArea collapsedLevelsAreSubtotals="1" fieldPosition="0">
        <references count="2">
          <reference field="1" count="0" selected="0"/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5" cacheId="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I14" firstHeaderRow="1" firstDataRow="2" firstDataCol="1"/>
  <pivotFields count="4">
    <pivotField dataField="1" numFmtId="191" showAll="0"/>
    <pivotField showAll="0"/>
    <pivotField axis="axisCol" showAll="0">
      <items count="8">
        <item x="6"/>
        <item x="0"/>
        <item x="2"/>
        <item x="3"/>
        <item x="4"/>
        <item x="5"/>
        <item x="1"/>
        <item t="default"/>
      </items>
    </pivotField>
    <pivotField axis="axisRow" showAll="0">
      <items count="10">
        <item x="8"/>
        <item x="0"/>
        <item x="1"/>
        <item x="3"/>
        <item x="6"/>
        <item x="5"/>
        <item x="4"/>
        <item x="7"/>
        <item x="2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Сумма по полю сумм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2" firstHeaderRow="1" firstDataRow="1" firstDataCol="1"/>
  <pivotFields count="5">
    <pivotField showAll="0"/>
    <pivotField dataField="1" numFmtId="191" showAll="0">
      <items count="98">
        <item x="16"/>
        <item x="8"/>
        <item x="58"/>
        <item x="80"/>
        <item x="57"/>
        <item x="83"/>
        <item x="92"/>
        <item x="74"/>
        <item x="73"/>
        <item x="96"/>
        <item x="91"/>
        <item x="94"/>
        <item x="24"/>
        <item x="25"/>
        <item x="85"/>
        <item x="55"/>
        <item x="67"/>
        <item x="70"/>
        <item x="77"/>
        <item x="6"/>
        <item x="90"/>
        <item x="68"/>
        <item x="28"/>
        <item x="89"/>
        <item x="81"/>
        <item x="33"/>
        <item x="34"/>
        <item x="54"/>
        <item x="12"/>
        <item x="93"/>
        <item x="22"/>
        <item x="63"/>
        <item x="71"/>
        <item x="79"/>
        <item x="78"/>
        <item x="30"/>
        <item x="29"/>
        <item x="51"/>
        <item x="66"/>
        <item x="76"/>
        <item x="87"/>
        <item x="88"/>
        <item x="27"/>
        <item x="72"/>
        <item x="50"/>
        <item x="44"/>
        <item x="21"/>
        <item x="47"/>
        <item x="11"/>
        <item x="64"/>
        <item x="10"/>
        <item x="53"/>
        <item x="52"/>
        <item x="23"/>
        <item x="65"/>
        <item x="49"/>
        <item x="31"/>
        <item x="43"/>
        <item x="36"/>
        <item x="20"/>
        <item x="42"/>
        <item x="26"/>
        <item x="48"/>
        <item x="82"/>
        <item x="62"/>
        <item x="5"/>
        <item x="4"/>
        <item x="60"/>
        <item x="61"/>
        <item x="46"/>
        <item x="45"/>
        <item x="3"/>
        <item x="19"/>
        <item x="41"/>
        <item x="37"/>
        <item x="95"/>
        <item x="7"/>
        <item x="84"/>
        <item x="14"/>
        <item x="86"/>
        <item x="35"/>
        <item x="32"/>
        <item x="75"/>
        <item x="18"/>
        <item x="15"/>
        <item x="2"/>
        <item x="17"/>
        <item x="13"/>
        <item x="9"/>
        <item x="40"/>
        <item x="39"/>
        <item x="38"/>
        <item x="69"/>
        <item x="1"/>
        <item x="59"/>
        <item x="56"/>
        <item x="0"/>
        <item t="default"/>
      </items>
    </pivotField>
    <pivotField showAll="0"/>
    <pivotField axis="axisRow" showAll="0">
      <items count="9">
        <item x="7"/>
        <item x="3"/>
        <item x="4"/>
        <item x="5"/>
        <item x="2"/>
        <item x="1"/>
        <item x="6"/>
        <item x="0"/>
        <item t="default"/>
      </items>
    </pivotField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Сумма по полю сумм" fld="1" baseField="0" baseItem="0"/>
  </dataFields>
  <formats count="1">
    <format dxfId="3">
      <pivotArea collapsedLevelsAreSubtotals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4" firstHeaderRow="1" firstDataRow="1" firstDataCol="1"/>
  <pivotFields count="4">
    <pivotField dataField="1" numFmtId="191" showAll="0"/>
    <pivotField showAll="0"/>
    <pivotField showAll="0"/>
    <pivotField axis="axisRow" showAll="0">
      <items count="11">
        <item x="9"/>
        <item x="3"/>
        <item x="4"/>
        <item x="6"/>
        <item x="7"/>
        <item x="2"/>
        <item x="5"/>
        <item x="1"/>
        <item x="8"/>
        <item x="0"/>
        <item t="default"/>
      </items>
    </pivotField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Сумма по полю сумм" fld="0" baseField="0" baseItem="0" numFmtId="166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4" firstHeaderRow="1" firstDataRow="1" firstDataCol="1"/>
  <pivotFields count="4">
    <pivotField dataField="1" numFmtId="191" showAll="0"/>
    <pivotField showAll="0"/>
    <pivotField showAll="0"/>
    <pivotField axis="axisRow" showAll="0">
      <items count="11">
        <item x="9"/>
        <item x="1"/>
        <item x="2"/>
        <item x="4"/>
        <item x="7"/>
        <item x="6"/>
        <item x="5"/>
        <item x="8"/>
        <item x="3"/>
        <item x="0"/>
        <item t="default"/>
      </items>
    </pivotField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Сумма по полю сумм" fld="0" baseField="0" baseItem="0" numFmtId="166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7" firstHeaderRow="1" firstDataRow="1" firstDataCol="1"/>
  <pivotFields count="2">
    <pivotField axis="axisRow" showAll="0">
      <items count="14">
        <item x="3"/>
        <item x="0"/>
        <item x="2"/>
        <item x="11"/>
        <item x="9"/>
        <item x="10"/>
        <item x="4"/>
        <item x="5"/>
        <item x="7"/>
        <item x="8"/>
        <item x="12"/>
        <item x="6"/>
        <item x="1"/>
        <item t="default"/>
      </items>
    </pivotField>
    <pivotField dataField="1" numFmtId="166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Сумма по полю Summ" fld="1" baseField="0" baseItem="0" numFmtId="16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"/>
  <sheetViews>
    <sheetView topLeftCell="A4" zoomScale="90" zoomScaleNormal="90" workbookViewId="0">
      <selection activeCell="K29" sqref="K29"/>
    </sheetView>
  </sheetViews>
  <sheetFormatPr defaultRowHeight="12.75"/>
  <cols>
    <col min="1" max="1" width="17.7109375" style="556" bestFit="1" customWidth="1"/>
    <col min="2" max="2" width="31.140625" style="556" customWidth="1"/>
    <col min="3" max="10" width="17.5703125" style="556" customWidth="1"/>
    <col min="11" max="11" width="19.7109375" style="556" customWidth="1"/>
    <col min="12" max="12" width="16.140625" style="556" bestFit="1" customWidth="1"/>
    <col min="13" max="13" width="14.140625" style="556" customWidth="1"/>
    <col min="14" max="14" width="9.140625" style="556"/>
    <col min="15" max="15" width="11.28515625" style="556" bestFit="1" customWidth="1"/>
    <col min="16" max="17" width="9.140625" style="556"/>
    <col min="18" max="18" width="12.42578125" style="556" customWidth="1"/>
    <col min="19" max="19" width="12.85546875" style="556" customWidth="1"/>
    <col min="20" max="20" width="13.28515625" style="556" customWidth="1"/>
    <col min="21" max="21" width="13.85546875" style="556" customWidth="1"/>
    <col min="22" max="16384" width="9.140625" style="556"/>
  </cols>
  <sheetData>
    <row r="2" spans="1:21" ht="15">
      <c r="B2" s="555" t="s">
        <v>907</v>
      </c>
    </row>
    <row r="3" spans="1:21" ht="15">
      <c r="B3" s="555"/>
    </row>
    <row r="4" spans="1:21" ht="15">
      <c r="B4" s="557"/>
      <c r="C4" s="558">
        <v>2010</v>
      </c>
      <c r="D4" s="558">
        <v>2011</v>
      </c>
      <c r="E4" s="558">
        <v>2012</v>
      </c>
      <c r="F4" s="558">
        <v>2013</v>
      </c>
      <c r="G4" s="558">
        <v>2014</v>
      </c>
      <c r="H4" s="558">
        <v>2015</v>
      </c>
      <c r="I4" s="558">
        <v>2016</v>
      </c>
      <c r="J4" s="558">
        <v>2017</v>
      </c>
      <c r="K4" s="558">
        <v>2018</v>
      </c>
    </row>
    <row r="5" spans="1:21" ht="15">
      <c r="B5" s="558" t="s">
        <v>908</v>
      </c>
      <c r="C5" s="559">
        <v>21815517000</v>
      </c>
      <c r="D5" s="559">
        <v>28243052699.999996</v>
      </c>
      <c r="E5" s="559">
        <v>31015186599.999996</v>
      </c>
      <c r="F5" s="559">
        <v>35999025100</v>
      </c>
      <c r="G5" s="559">
        <v>39675832900.000008</v>
      </c>
      <c r="H5" s="559">
        <v>40884133600</v>
      </c>
      <c r="I5" s="559">
        <v>46971150000</v>
      </c>
      <c r="J5" s="559">
        <v>54378857800</v>
      </c>
      <c r="K5" s="559">
        <f>61819536.4*1000</f>
        <v>61819536400</v>
      </c>
    </row>
    <row r="6" spans="1:21" ht="15">
      <c r="B6" s="560" t="s">
        <v>762</v>
      </c>
      <c r="C6" s="561">
        <f>C12+C14</f>
        <v>597910557.667413</v>
      </c>
      <c r="D6" s="561">
        <f t="shared" ref="D6:K6" si="0">D12+D14</f>
        <v>758843457.72404802</v>
      </c>
      <c r="E6" s="561">
        <f t="shared" si="0"/>
        <v>948954245.16207802</v>
      </c>
      <c r="F6" s="561">
        <f t="shared" si="0"/>
        <v>1031402087.564</v>
      </c>
      <c r="G6" s="561">
        <f t="shared" si="0"/>
        <v>1074793389.7130001</v>
      </c>
      <c r="H6" s="561">
        <f t="shared" si="0"/>
        <v>1245228517.7548099</v>
      </c>
      <c r="I6" s="561">
        <f t="shared" si="0"/>
        <v>1613382593.6490936</v>
      </c>
      <c r="J6" s="561">
        <f t="shared" si="0"/>
        <v>1659607069.2542524</v>
      </c>
      <c r="K6" s="561">
        <f t="shared" si="0"/>
        <v>1765733408.7941177</v>
      </c>
    </row>
    <row r="7" spans="1:21" ht="15">
      <c r="A7" s="592"/>
      <c r="B7" s="560" t="s">
        <v>909</v>
      </c>
      <c r="C7" s="563">
        <v>875512866.43466103</v>
      </c>
      <c r="D7" s="563">
        <v>955942282.75126934</v>
      </c>
      <c r="E7" s="563">
        <v>1165634822.0160191</v>
      </c>
      <c r="F7" s="563">
        <v>1281490189.9040103</v>
      </c>
      <c r="G7" s="563">
        <v>1431854014.3863678</v>
      </c>
      <c r="H7" s="563">
        <v>1484808986</v>
      </c>
      <c r="I7" s="563">
        <v>1761520798.7658801</v>
      </c>
      <c r="J7" s="562">
        <v>1759035056.6874499</v>
      </c>
      <c r="K7" s="564">
        <v>1885384819.0608101</v>
      </c>
    </row>
    <row r="8" spans="1:21" ht="15">
      <c r="B8" s="558" t="s">
        <v>910</v>
      </c>
      <c r="C8" s="565">
        <f t="shared" ref="C8:I8" si="1">C7-C6</f>
        <v>277602308.76724803</v>
      </c>
      <c r="D8" s="565">
        <f t="shared" si="1"/>
        <v>197098825.02722132</v>
      </c>
      <c r="E8" s="565">
        <f t="shared" si="1"/>
        <v>216680576.85394108</v>
      </c>
      <c r="F8" s="565">
        <f t="shared" si="1"/>
        <v>250088102.34001029</v>
      </c>
      <c r="G8" s="565">
        <f t="shared" si="1"/>
        <v>357060624.67336774</v>
      </c>
      <c r="H8" s="565">
        <f t="shared" si="1"/>
        <v>239580468.24519014</v>
      </c>
      <c r="I8" s="565">
        <f t="shared" si="1"/>
        <v>148138205.11678648</v>
      </c>
      <c r="J8" s="566">
        <v>102947771.4332</v>
      </c>
      <c r="K8" s="567">
        <v>119651410.26081002</v>
      </c>
      <c r="N8" s="568"/>
      <c r="O8" s="568"/>
      <c r="P8" s="568"/>
      <c r="Q8" s="568"/>
      <c r="R8" s="568"/>
      <c r="S8" s="568"/>
      <c r="T8" s="568"/>
      <c r="U8" s="568"/>
    </row>
    <row r="9" spans="1:21" ht="15">
      <c r="B9" s="558" t="s">
        <v>911</v>
      </c>
      <c r="C9" s="566">
        <v>16895627.396757912</v>
      </c>
      <c r="D9" s="566">
        <v>24940037.577624489</v>
      </c>
      <c r="E9" s="566">
        <v>26989094.044507496</v>
      </c>
      <c r="F9" s="566">
        <v>31349534.5966</v>
      </c>
      <c r="G9" s="566">
        <v>34015021.628200009</v>
      </c>
      <c r="H9" s="566">
        <v>34411100.100199997</v>
      </c>
      <c r="I9" s="566">
        <v>38987010.084299996</v>
      </c>
      <c r="J9" s="566">
        <v>39615214.263399996</v>
      </c>
      <c r="K9" s="557"/>
      <c r="M9" s="589"/>
      <c r="N9" s="590"/>
      <c r="O9" s="590"/>
    </row>
    <row r="10" spans="1:21" ht="14.25">
      <c r="B10" s="569"/>
      <c r="C10" s="569"/>
      <c r="D10" s="569"/>
      <c r="E10" s="569"/>
      <c r="F10" s="569"/>
      <c r="G10" s="569"/>
      <c r="H10" s="569"/>
      <c r="I10" s="569"/>
      <c r="J10" s="569"/>
      <c r="K10" s="557"/>
    </row>
    <row r="11" spans="1:21" ht="14.25">
      <c r="B11" s="569" t="s">
        <v>912</v>
      </c>
      <c r="C11" s="569"/>
      <c r="D11" s="570">
        <v>5423255100.9343004</v>
      </c>
      <c r="E11" s="570">
        <v>6268972011.5537996</v>
      </c>
      <c r="F11" s="566">
        <v>6852711305.7035999</v>
      </c>
      <c r="G11" s="566">
        <v>7791867497.3598003</v>
      </c>
      <c r="H11" s="566">
        <v>8227097173.5923996</v>
      </c>
      <c r="I11" s="566">
        <v>9433744891.9866009</v>
      </c>
      <c r="J11" s="566">
        <v>12485378100.0247</v>
      </c>
      <c r="K11" s="567">
        <f>11346054.4*1000</f>
        <v>11346054400</v>
      </c>
      <c r="Q11" s="568"/>
    </row>
    <row r="12" spans="1:21" ht="15">
      <c r="B12" s="558" t="s">
        <v>913</v>
      </c>
      <c r="C12" s="566">
        <v>410714144.30000001</v>
      </c>
      <c r="D12" s="566">
        <v>532411336.69204801</v>
      </c>
      <c r="E12" s="566">
        <v>645796138.756078</v>
      </c>
      <c r="F12" s="566">
        <v>669682457.56400001</v>
      </c>
      <c r="G12" s="566">
        <v>742535275.39300001</v>
      </c>
      <c r="H12" s="566">
        <v>788435037.35481</v>
      </c>
      <c r="I12" s="566">
        <v>967763457.59027004</v>
      </c>
      <c r="J12" s="566">
        <v>1032732155.54837</v>
      </c>
      <c r="K12" s="566">
        <v>1086212802</v>
      </c>
      <c r="Q12" s="568"/>
    </row>
    <row r="13" spans="1:21" ht="15">
      <c r="B13" s="558"/>
      <c r="C13" s="566"/>
      <c r="D13" s="566"/>
      <c r="E13" s="566"/>
      <c r="F13" s="571">
        <f t="shared" ref="F13:K13" si="2">F12/F11</f>
        <v>9.7725181711159306E-2</v>
      </c>
      <c r="G13" s="571">
        <f t="shared" si="2"/>
        <v>9.5296188705031371E-2</v>
      </c>
      <c r="H13" s="571">
        <f t="shared" si="2"/>
        <v>9.5833927899326876E-2</v>
      </c>
      <c r="I13" s="571">
        <f t="shared" si="2"/>
        <v>0.10258529021834446</v>
      </c>
      <c r="J13" s="571">
        <f t="shared" si="2"/>
        <v>8.2715328865076737E-2</v>
      </c>
      <c r="K13" s="571">
        <f t="shared" si="2"/>
        <v>9.5734848759406618E-2</v>
      </c>
      <c r="L13" s="572"/>
      <c r="Q13" s="568"/>
    </row>
    <row r="14" spans="1:21" ht="15">
      <c r="B14" s="558" t="s">
        <v>914</v>
      </c>
      <c r="C14" s="566">
        <f>C15+C16</f>
        <v>187196413.36741295</v>
      </c>
      <c r="D14" s="566">
        <f t="shared" ref="D14:K14" si="3">D15+D16</f>
        <v>226432121.03199998</v>
      </c>
      <c r="E14" s="566">
        <f t="shared" si="3"/>
        <v>303158106.40600002</v>
      </c>
      <c r="F14" s="566">
        <f t="shared" si="3"/>
        <v>361719630</v>
      </c>
      <c r="G14" s="566">
        <f t="shared" si="3"/>
        <v>332258114.31999999</v>
      </c>
      <c r="H14" s="566">
        <f t="shared" si="3"/>
        <v>456793480.39999998</v>
      </c>
      <c r="I14" s="566">
        <f t="shared" si="3"/>
        <v>645619136.05882359</v>
      </c>
      <c r="J14" s="566">
        <f t="shared" si="3"/>
        <v>626874913.70588231</v>
      </c>
      <c r="K14" s="566">
        <f t="shared" si="3"/>
        <v>679520606.79411769</v>
      </c>
      <c r="Q14" s="568"/>
    </row>
    <row r="15" spans="1:21" ht="15">
      <c r="B15" s="558" t="s">
        <v>915</v>
      </c>
      <c r="C15" s="566">
        <v>22328152</v>
      </c>
      <c r="D15" s="566">
        <v>27199392.699999999</v>
      </c>
      <c r="E15" s="566">
        <v>37405196</v>
      </c>
      <c r="F15" s="566">
        <v>43425582</v>
      </c>
      <c r="G15" s="566">
        <v>51340593</v>
      </c>
      <c r="H15" s="566">
        <v>57824391</v>
      </c>
      <c r="I15" s="566">
        <v>72170766</v>
      </c>
      <c r="J15" s="566">
        <v>76724048</v>
      </c>
      <c r="K15" s="566">
        <v>96472686</v>
      </c>
      <c r="L15" s="573"/>
      <c r="M15" s="574" t="s">
        <v>916</v>
      </c>
      <c r="Q15" s="568"/>
    </row>
    <row r="16" spans="1:21" ht="15">
      <c r="B16" s="558" t="s">
        <v>917</v>
      </c>
      <c r="C16" s="566">
        <v>164868261.36741295</v>
      </c>
      <c r="D16" s="566">
        <v>199232728.33199999</v>
      </c>
      <c r="E16" s="566">
        <v>265752910.40600002</v>
      </c>
      <c r="F16" s="566">
        <v>318294048</v>
      </c>
      <c r="G16" s="566">
        <v>280917521.31999999</v>
      </c>
      <c r="H16" s="566">
        <v>398969089.39999998</v>
      </c>
      <c r="I16" s="566">
        <v>573448370.05882359</v>
      </c>
      <c r="J16" s="566">
        <v>550150865.70588231</v>
      </c>
      <c r="K16" s="566">
        <v>583047920.79411769</v>
      </c>
      <c r="M16" s="574"/>
      <c r="Q16" s="568"/>
    </row>
    <row r="17" spans="1:17" ht="15">
      <c r="A17" s="591"/>
      <c r="B17" s="558" t="s">
        <v>918</v>
      </c>
      <c r="C17" s="566">
        <v>5440546</v>
      </c>
      <c r="D17" s="566">
        <v>4392007.2533772541</v>
      </c>
      <c r="E17" s="566">
        <v>2611066</v>
      </c>
      <c r="F17" s="566">
        <v>2726276.094</v>
      </c>
      <c r="G17" s="566">
        <v>3261232.7779999999</v>
      </c>
      <c r="H17" s="566">
        <v>4631429.0600000005</v>
      </c>
      <c r="I17" s="566">
        <v>18926095.62384</v>
      </c>
      <c r="J17" s="566">
        <v>5339917</v>
      </c>
      <c r="K17" s="557"/>
      <c r="L17" s="574"/>
      <c r="M17" s="574"/>
      <c r="Q17" s="568"/>
    </row>
    <row r="18" spans="1:17" ht="14.25">
      <c r="B18" s="569"/>
      <c r="C18" s="569"/>
      <c r="D18" s="569"/>
      <c r="E18" s="569"/>
      <c r="F18" s="566">
        <f>F14+F17</f>
        <v>364445906.09399998</v>
      </c>
      <c r="G18" s="566">
        <f>G14+G17</f>
        <v>335519347.09799999</v>
      </c>
      <c r="H18" s="566">
        <f>H14+H17</f>
        <v>461424909.45999998</v>
      </c>
      <c r="I18" s="566">
        <f>I14+I17</f>
        <v>664545231.68266356</v>
      </c>
      <c r="J18" s="566">
        <f>J14+J17</f>
        <v>632214830.70588231</v>
      </c>
      <c r="K18" s="557"/>
      <c r="M18" s="574"/>
      <c r="Q18" s="568"/>
    </row>
    <row r="19" spans="1:17" ht="14.25">
      <c r="B19" s="569"/>
      <c r="C19" s="569"/>
      <c r="D19" s="569"/>
      <c r="E19" s="569"/>
      <c r="F19" s="566"/>
      <c r="G19" s="566"/>
      <c r="H19" s="566"/>
      <c r="I19" s="566"/>
      <c r="J19" s="566"/>
      <c r="K19" s="557"/>
      <c r="M19" s="574"/>
    </row>
    <row r="20" spans="1:17" ht="18">
      <c r="B20" s="575" t="s">
        <v>919</v>
      </c>
      <c r="C20" s="576">
        <f t="shared" ref="C20:K20" si="4">C6/C5</f>
        <v>2.7407581386561363E-2</v>
      </c>
      <c r="D20" s="576">
        <f t="shared" si="4"/>
        <v>2.6868322832681899E-2</v>
      </c>
      <c r="E20" s="576">
        <f t="shared" si="4"/>
        <v>3.0596438364232769E-2</v>
      </c>
      <c r="F20" s="576">
        <f t="shared" si="4"/>
        <v>2.8650833868387175E-2</v>
      </c>
      <c r="G20" s="576">
        <f t="shared" si="4"/>
        <v>2.7089371820421187E-2</v>
      </c>
      <c r="H20" s="576">
        <f t="shared" si="4"/>
        <v>3.045750045574672E-2</v>
      </c>
      <c r="I20" s="576">
        <f t="shared" si="4"/>
        <v>3.4348373281239519E-2</v>
      </c>
      <c r="J20" s="576">
        <f t="shared" si="4"/>
        <v>3.051934403179488E-2</v>
      </c>
      <c r="K20" s="576">
        <f t="shared" si="4"/>
        <v>2.8562708677868986E-2</v>
      </c>
      <c r="L20" s="577"/>
      <c r="M20" s="578"/>
    </row>
    <row r="21" spans="1:17" ht="18">
      <c r="B21" s="575" t="s">
        <v>920</v>
      </c>
      <c r="C21" s="576">
        <v>4.0132574737268951E-2</v>
      </c>
      <c r="D21" s="576">
        <v>3.3846988599474923E-2</v>
      </c>
      <c r="E21" s="576">
        <v>3.7582711883991024E-2</v>
      </c>
      <c r="F21" s="576">
        <v>3.5597913730836289E-2</v>
      </c>
      <c r="G21" s="576">
        <v>3.6088820567302254E-2</v>
      </c>
      <c r="H21" s="576">
        <v>3.631748688933939E-2</v>
      </c>
      <c r="I21" s="576">
        <v>3.7502185889974594E-2</v>
      </c>
      <c r="J21" s="576">
        <v>3.3126037584415707E-2</v>
      </c>
      <c r="K21" s="576">
        <v>3.3126037584415707E-2</v>
      </c>
      <c r="M21" s="579"/>
    </row>
    <row r="22" spans="1:17" ht="36">
      <c r="B22" s="580" t="s">
        <v>921</v>
      </c>
      <c r="C22" s="576">
        <f t="shared" ref="C22:K22" si="5">C12/C5</f>
        <v>1.8826697726210203E-2</v>
      </c>
      <c r="D22" s="576">
        <f t="shared" si="5"/>
        <v>1.8851054889404646E-2</v>
      </c>
      <c r="E22" s="576">
        <f t="shared" si="5"/>
        <v>2.082193304476453E-2</v>
      </c>
      <c r="F22" s="576">
        <f t="shared" si="5"/>
        <v>1.8602794261892389E-2</v>
      </c>
      <c r="G22" s="576">
        <f t="shared" si="5"/>
        <v>1.8715051988057944E-2</v>
      </c>
      <c r="H22" s="576">
        <f t="shared" si="5"/>
        <v>1.9284621390504651E-2</v>
      </c>
      <c r="I22" s="576">
        <f t="shared" si="5"/>
        <v>2.0603358818982929E-2</v>
      </c>
      <c r="J22" s="576">
        <f t="shared" si="5"/>
        <v>1.899142786975511E-2</v>
      </c>
      <c r="K22" s="576">
        <f t="shared" si="5"/>
        <v>1.7570704428640782E-2</v>
      </c>
      <c r="L22" s="588"/>
      <c r="M22" s="579"/>
    </row>
    <row r="23" spans="1:17" ht="36">
      <c r="B23" s="580" t="s">
        <v>922</v>
      </c>
      <c r="C23" s="576">
        <f t="shared" ref="C23:K23" si="6">C14/C5</f>
        <v>8.5808836603511601E-3</v>
      </c>
      <c r="D23" s="576">
        <f t="shared" si="6"/>
        <v>8.0172679432772512E-3</v>
      </c>
      <c r="E23" s="576">
        <f t="shared" si="6"/>
        <v>9.7745053194682394E-3</v>
      </c>
      <c r="F23" s="576">
        <f t="shared" si="6"/>
        <v>1.0048039606494788E-2</v>
      </c>
      <c r="G23" s="576">
        <f t="shared" si="6"/>
        <v>8.3743198323632407E-3</v>
      </c>
      <c r="H23" s="576">
        <f t="shared" si="6"/>
        <v>1.1172879065242072E-2</v>
      </c>
      <c r="I23" s="576">
        <f t="shared" si="6"/>
        <v>1.3745014462256589E-2</v>
      </c>
      <c r="J23" s="576">
        <f t="shared" si="6"/>
        <v>1.1527916162039768E-2</v>
      </c>
      <c r="K23" s="576">
        <f t="shared" si="6"/>
        <v>1.0992004249228205E-2</v>
      </c>
      <c r="L23" s="588"/>
    </row>
    <row r="24" spans="1:17" ht="14.25">
      <c r="B24" s="569"/>
      <c r="C24" s="569"/>
      <c r="D24" s="569"/>
      <c r="E24" s="569"/>
      <c r="F24" s="569"/>
      <c r="G24" s="569"/>
      <c r="H24" s="569"/>
      <c r="I24" s="569"/>
      <c r="J24" s="569"/>
      <c r="K24" s="557"/>
    </row>
    <row r="25" spans="1:17" ht="14.25">
      <c r="B25" s="569"/>
      <c r="C25" s="569"/>
      <c r="D25" s="569"/>
      <c r="E25" s="569"/>
      <c r="F25" s="569"/>
      <c r="G25" s="569"/>
      <c r="H25" s="569"/>
      <c r="I25" s="569"/>
      <c r="J25" s="569"/>
      <c r="K25" s="557"/>
    </row>
    <row r="26" spans="1:17" ht="15">
      <c r="B26" s="558" t="s">
        <v>923</v>
      </c>
      <c r="C26" s="566">
        <v>16440.47</v>
      </c>
      <c r="D26" s="566">
        <v>16673.933000000001</v>
      </c>
      <c r="E26" s="566">
        <v>16910.245999999999</v>
      </c>
      <c r="F26" s="566">
        <v>17160.855</v>
      </c>
      <c r="G26" s="566">
        <v>17415.715</v>
      </c>
      <c r="H26" s="566">
        <v>17669.896000000001</v>
      </c>
      <c r="I26" s="566">
        <v>17918.2</v>
      </c>
      <c r="J26" s="566">
        <v>18157.3</v>
      </c>
      <c r="K26" s="566">
        <v>18395.599999999999</v>
      </c>
    </row>
    <row r="27" spans="1:17" ht="15">
      <c r="B27" s="558" t="s">
        <v>924</v>
      </c>
      <c r="C27" s="566">
        <v>147.35</v>
      </c>
      <c r="D27" s="566">
        <v>146.62</v>
      </c>
      <c r="E27" s="581">
        <v>149.11000000000001</v>
      </c>
      <c r="F27" s="566">
        <v>152.13</v>
      </c>
      <c r="G27" s="566">
        <v>179.19</v>
      </c>
      <c r="H27" s="566">
        <v>221.73</v>
      </c>
      <c r="I27" s="566">
        <v>342.16</v>
      </c>
      <c r="J27" s="566">
        <v>326</v>
      </c>
      <c r="K27" s="566">
        <v>344.71</v>
      </c>
    </row>
    <row r="28" spans="1:17" ht="15">
      <c r="B28" s="558" t="s">
        <v>925</v>
      </c>
      <c r="C28" s="566">
        <f t="shared" ref="C28:K28" si="7">C6/C26</f>
        <v>36368.215608642146</v>
      </c>
      <c r="D28" s="566">
        <f t="shared" si="7"/>
        <v>45510.765679821787</v>
      </c>
      <c r="E28" s="566">
        <f t="shared" si="7"/>
        <v>56117.116519894393</v>
      </c>
      <c r="F28" s="566">
        <f t="shared" si="7"/>
        <v>60102.022164047186</v>
      </c>
      <c r="G28" s="566">
        <f t="shared" si="7"/>
        <v>61713.997370363497</v>
      </c>
      <c r="H28" s="566">
        <f t="shared" si="7"/>
        <v>70471.75137617164</v>
      </c>
      <c r="I28" s="566">
        <f t="shared" si="7"/>
        <v>90041.555158949763</v>
      </c>
      <c r="J28" s="566">
        <f t="shared" si="7"/>
        <v>91401.643925817858</v>
      </c>
      <c r="K28" s="566">
        <f t="shared" si="7"/>
        <v>95986.725564489214</v>
      </c>
      <c r="L28" s="582"/>
    </row>
    <row r="29" spans="1:17" ht="15">
      <c r="B29" s="558" t="s">
        <v>926</v>
      </c>
      <c r="C29" s="566">
        <f>C28/C27</f>
        <v>246.81517209801254</v>
      </c>
      <c r="D29" s="566">
        <f t="shared" ref="D29:K29" si="8">D28/D27</f>
        <v>310.39943854741364</v>
      </c>
      <c r="E29" s="566">
        <f t="shared" si="8"/>
        <v>376.34710294342693</v>
      </c>
      <c r="F29" s="566">
        <f t="shared" si="8"/>
        <v>395.07015160748824</v>
      </c>
      <c r="G29" s="566">
        <f t="shared" si="8"/>
        <v>344.405365089366</v>
      </c>
      <c r="H29" s="566">
        <f t="shared" si="8"/>
        <v>317.82686770473839</v>
      </c>
      <c r="I29" s="566">
        <f t="shared" si="8"/>
        <v>263.15628699716433</v>
      </c>
      <c r="J29" s="566">
        <f t="shared" si="8"/>
        <v>280.3731408767419</v>
      </c>
      <c r="K29" s="566">
        <f t="shared" si="8"/>
        <v>278.45645778912484</v>
      </c>
      <c r="L29" s="582"/>
    </row>
    <row r="30" spans="1:17" ht="15">
      <c r="B30" s="558" t="s">
        <v>927</v>
      </c>
      <c r="C30" s="566">
        <f>C7/C26</f>
        <v>53253.518082795745</v>
      </c>
      <c r="D30" s="566">
        <f t="shared" ref="D30:K30" si="9">D7/D26</f>
        <v>57331.541559587007</v>
      </c>
      <c r="E30" s="566">
        <f t="shared" si="9"/>
        <v>68930.683918851282</v>
      </c>
      <c r="F30" s="566">
        <f t="shared" si="9"/>
        <v>74675.194790936133</v>
      </c>
      <c r="G30" s="566">
        <f t="shared" si="9"/>
        <v>82216.206132585867</v>
      </c>
      <c r="H30" s="566">
        <f t="shared" si="9"/>
        <v>84030.431531685303</v>
      </c>
      <c r="I30" s="566">
        <f t="shared" si="9"/>
        <v>98309.026507454997</v>
      </c>
      <c r="J30" s="566">
        <f t="shared" si="9"/>
        <v>96877.56751760724</v>
      </c>
      <c r="K30" s="566">
        <f t="shared" si="9"/>
        <v>102491.07498862827</v>
      </c>
    </row>
    <row r="31" spans="1:17" ht="15">
      <c r="B31" s="558" t="s">
        <v>926</v>
      </c>
      <c r="C31" s="566">
        <f>C30/C27</f>
        <v>361.40833446077875</v>
      </c>
      <c r="D31" s="566">
        <f t="shared" ref="D31:K31" si="10">D30/D27</f>
        <v>391.02129013495431</v>
      </c>
      <c r="E31" s="566">
        <f t="shared" si="10"/>
        <v>462.2807586268612</v>
      </c>
      <c r="F31" s="566">
        <f t="shared" si="10"/>
        <v>490.86435805519051</v>
      </c>
      <c r="G31" s="566">
        <f t="shared" si="10"/>
        <v>458.8213970231925</v>
      </c>
      <c r="H31" s="566">
        <f t="shared" si="10"/>
        <v>378.97637456223924</v>
      </c>
      <c r="I31" s="566">
        <f t="shared" si="10"/>
        <v>287.31887569398816</v>
      </c>
      <c r="J31" s="566">
        <f t="shared" si="10"/>
        <v>297.17045250799765</v>
      </c>
      <c r="K31" s="566">
        <f t="shared" si="10"/>
        <v>297.32550546438534</v>
      </c>
    </row>
    <row r="38" spans="2:17" ht="15">
      <c r="D38" s="583">
        <f t="shared" ref="D38:J38" si="11">D11/1000</f>
        <v>5423255.1009343006</v>
      </c>
      <c r="E38" s="583">
        <f t="shared" si="11"/>
        <v>6268972.0115537997</v>
      </c>
      <c r="F38" s="583">
        <f t="shared" si="11"/>
        <v>6852711.3057035999</v>
      </c>
      <c r="G38" s="583">
        <f t="shared" si="11"/>
        <v>7791867.4973598002</v>
      </c>
      <c r="H38" s="583">
        <f t="shared" si="11"/>
        <v>8227097.1735923998</v>
      </c>
      <c r="I38" s="583">
        <f t="shared" si="11"/>
        <v>9433744.8919866011</v>
      </c>
      <c r="J38" s="583">
        <f t="shared" si="11"/>
        <v>12485378.1000247</v>
      </c>
      <c r="M38" s="584"/>
      <c r="N38" s="585"/>
      <c r="O38" s="585"/>
      <c r="P38" s="585"/>
      <c r="Q38" s="585"/>
    </row>
    <row r="40" spans="2:17" ht="2.25" customHeight="1"/>
    <row r="41" spans="2:17" ht="14.25" hidden="1">
      <c r="F41" s="583"/>
      <c r="M41" s="584"/>
    </row>
    <row r="42" spans="2:17" ht="15">
      <c r="F42" s="583"/>
      <c r="M42" s="585"/>
    </row>
    <row r="43" spans="2:17" ht="15">
      <c r="F43" s="583"/>
      <c r="L43" s="585"/>
      <c r="M43" s="585"/>
    </row>
    <row r="44" spans="2:17" ht="15">
      <c r="B44" s="556" t="s">
        <v>928</v>
      </c>
      <c r="F44" s="584">
        <v>0.11602595830143218</v>
      </c>
      <c r="G44" s="585">
        <v>0.10988657086281595</v>
      </c>
      <c r="H44" s="585">
        <v>0.10500655249107438</v>
      </c>
      <c r="I44" s="585">
        <f>I52/I11</f>
        <v>0</v>
      </c>
      <c r="J44" s="585">
        <f>H52/J11</f>
        <v>0</v>
      </c>
      <c r="L44" s="585"/>
      <c r="M44" s="585"/>
    </row>
    <row r="45" spans="2:17" ht="15">
      <c r="F45" s="582"/>
      <c r="L45" s="585"/>
      <c r="M45" s="585"/>
    </row>
    <row r="46" spans="2:17" ht="15">
      <c r="L46" s="585"/>
      <c r="M46" s="586"/>
    </row>
    <row r="47" spans="2:17" ht="15">
      <c r="G47" s="582"/>
      <c r="H47" s="582"/>
      <c r="I47" s="582"/>
      <c r="J47" s="582"/>
      <c r="K47" s="582"/>
      <c r="L47" s="585"/>
      <c r="M47" s="586"/>
    </row>
    <row r="48" spans="2:17" ht="15">
      <c r="L48" s="585"/>
      <c r="M48" s="587"/>
    </row>
    <row r="49" spans="3:12" ht="15">
      <c r="G49" s="582"/>
      <c r="L49" s="585"/>
    </row>
    <row r="50" spans="3:12" ht="15">
      <c r="G50" s="582"/>
      <c r="L50" s="585"/>
    </row>
    <row r="51" spans="3:12" ht="14.25">
      <c r="G51" s="582"/>
    </row>
    <row r="52" spans="3:12" ht="14.25">
      <c r="F52" s="583"/>
      <c r="G52" s="582"/>
      <c r="H52" s="587"/>
      <c r="I52" s="587"/>
      <c r="J52" s="582"/>
      <c r="K52" s="582"/>
      <c r="L52" s="582"/>
    </row>
    <row r="53" spans="3:12" ht="14.25">
      <c r="F53" s="583"/>
      <c r="G53" s="582"/>
    </row>
    <row r="54" spans="3:12" ht="14.25">
      <c r="H54" s="582"/>
    </row>
    <row r="58" spans="3:12" ht="14.25">
      <c r="C58" s="584"/>
    </row>
    <row r="59" spans="3:12" ht="14.25">
      <c r="C59" s="584"/>
    </row>
    <row r="60" spans="3:12" ht="14.25">
      <c r="C60" s="584"/>
    </row>
    <row r="61" spans="3:12" ht="14.25">
      <c r="C61" s="584"/>
    </row>
    <row r="62" spans="3:12" ht="14.25">
      <c r="C62" s="584"/>
    </row>
    <row r="63" spans="3:12" ht="14.25">
      <c r="C63" s="584"/>
    </row>
    <row r="64" spans="3:12" ht="14.25">
      <c r="C64" s="584"/>
    </row>
    <row r="65" spans="3:3" ht="14.25">
      <c r="C65" s="58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opLeftCell="E121" zoomScale="130" zoomScaleNormal="130" workbookViewId="0">
      <selection activeCell="N7" sqref="N7:P46"/>
    </sheetView>
  </sheetViews>
  <sheetFormatPr defaultRowHeight="11.25"/>
  <cols>
    <col min="1" max="5" width="4" style="309" customWidth="1"/>
    <col min="6" max="6" width="38.85546875" style="287" customWidth="1"/>
    <col min="7" max="7" width="13.85546875" style="287" customWidth="1"/>
    <col min="8" max="13" width="9.140625" style="287"/>
    <col min="14" max="14" width="10.85546875" style="287" bestFit="1" customWidth="1"/>
    <col min="15" max="16384" width="9.140625" style="287"/>
  </cols>
  <sheetData>
    <row r="1" spans="1:16" s="288" customFormat="1" ht="15.75">
      <c r="A1" s="285"/>
      <c r="B1" s="286"/>
      <c r="C1" s="286"/>
      <c r="D1" s="286"/>
      <c r="E1" s="286"/>
      <c r="F1" s="289" t="s">
        <v>559</v>
      </c>
      <c r="G1" s="290"/>
    </row>
    <row r="2" spans="1:16" s="288" customFormat="1" ht="15.75">
      <c r="A2" s="291"/>
      <c r="B2" s="286"/>
      <c r="C2" s="286"/>
      <c r="D2" s="286"/>
      <c r="E2" s="286"/>
      <c r="F2" s="289" t="s">
        <v>373</v>
      </c>
      <c r="G2" s="292"/>
    </row>
    <row r="3" spans="1:16" s="295" customFormat="1">
      <c r="A3" s="293" t="s">
        <v>374</v>
      </c>
      <c r="B3" s="293"/>
      <c r="C3" s="293"/>
      <c r="D3" s="293"/>
      <c r="E3" s="293"/>
      <c r="F3" s="294" t="s">
        <v>375</v>
      </c>
      <c r="G3" s="296"/>
    </row>
    <row r="4" spans="1:16">
      <c r="A4" s="293" t="s">
        <v>376</v>
      </c>
      <c r="B4" s="293"/>
      <c r="C4" s="293"/>
      <c r="D4" s="293"/>
      <c r="E4" s="293"/>
      <c r="F4" s="294" t="s">
        <v>377</v>
      </c>
    </row>
    <row r="5" spans="1:16" s="297" customFormat="1" ht="42.75" customHeight="1">
      <c r="A5" s="687" t="s">
        <v>378</v>
      </c>
      <c r="B5" s="688"/>
      <c r="C5" s="688"/>
      <c r="D5" s="688"/>
      <c r="E5" s="688"/>
      <c r="F5" s="683" t="s">
        <v>379</v>
      </c>
      <c r="G5" s="683" t="s">
        <v>380</v>
      </c>
    </row>
    <row r="6" spans="1:16" s="297" customFormat="1" ht="35.25" customHeight="1">
      <c r="A6" s="689"/>
      <c r="B6" s="690"/>
      <c r="C6" s="690"/>
      <c r="D6" s="690"/>
      <c r="E6" s="690"/>
      <c r="F6" s="684"/>
      <c r="G6" s="684"/>
    </row>
    <row r="7" spans="1:16" ht="11.25" customHeight="1">
      <c r="A7" s="685" t="s">
        <v>381</v>
      </c>
      <c r="B7" s="686"/>
      <c r="C7" s="686"/>
      <c r="D7" s="686"/>
      <c r="E7" s="686"/>
      <c r="F7" s="298">
        <v>2</v>
      </c>
      <c r="G7" s="299" t="s">
        <v>644</v>
      </c>
      <c r="H7" s="287" t="s">
        <v>544</v>
      </c>
      <c r="I7" s="287" t="s">
        <v>545</v>
      </c>
      <c r="J7" s="287" t="s">
        <v>546</v>
      </c>
      <c r="N7" s="299" t="s">
        <v>644</v>
      </c>
      <c r="O7" s="287" t="s">
        <v>545</v>
      </c>
      <c r="P7" s="287" t="s">
        <v>546</v>
      </c>
    </row>
    <row r="8" spans="1:16" ht="12">
      <c r="A8" s="300"/>
      <c r="B8" s="300"/>
      <c r="C8" s="300"/>
      <c r="D8" s="300"/>
      <c r="E8" s="300"/>
      <c r="F8" s="301" t="s">
        <v>382</v>
      </c>
      <c r="G8" s="302">
        <v>149872153.3423</v>
      </c>
      <c r="N8" s="311">
        <v>2954316.3662</v>
      </c>
      <c r="O8" s="287" t="s">
        <v>551</v>
      </c>
      <c r="P8" s="287" t="s">
        <v>630</v>
      </c>
    </row>
    <row r="9" spans="1:16" ht="12">
      <c r="A9" s="300" t="s">
        <v>383</v>
      </c>
      <c r="B9" s="300"/>
      <c r="C9" s="300"/>
      <c r="D9" s="300"/>
      <c r="E9" s="300"/>
      <c r="F9" s="301" t="s">
        <v>384</v>
      </c>
      <c r="G9" s="302">
        <v>149872153.3423</v>
      </c>
      <c r="N9" s="311">
        <v>1944994.7466</v>
      </c>
      <c r="O9" s="287" t="s">
        <v>551</v>
      </c>
      <c r="P9" s="287" t="s">
        <v>554</v>
      </c>
    </row>
    <row r="10" spans="1:16">
      <c r="A10" s="303"/>
      <c r="B10" s="303" t="s">
        <v>390</v>
      </c>
      <c r="C10" s="303"/>
      <c r="D10" s="303"/>
      <c r="E10" s="303"/>
      <c r="F10" s="304" t="s">
        <v>391</v>
      </c>
      <c r="G10" s="305">
        <v>50125174.794</v>
      </c>
      <c r="N10" s="311">
        <v>5569283.0186999999</v>
      </c>
      <c r="O10" s="318" t="s">
        <v>731</v>
      </c>
      <c r="P10" s="287" t="s">
        <v>732</v>
      </c>
    </row>
    <row r="11" spans="1:16">
      <c r="A11" s="306"/>
      <c r="B11" s="306"/>
      <c r="C11" s="306" t="s">
        <v>560</v>
      </c>
      <c r="D11" s="306"/>
      <c r="E11" s="306"/>
      <c r="F11" s="307" t="s">
        <v>561</v>
      </c>
      <c r="G11" s="308">
        <v>10468715.1314</v>
      </c>
      <c r="N11" s="311">
        <v>121</v>
      </c>
      <c r="O11" s="354" t="s">
        <v>632</v>
      </c>
      <c r="P11" s="287" t="s">
        <v>340</v>
      </c>
    </row>
    <row r="12" spans="1:16">
      <c r="D12" s="309" t="s">
        <v>562</v>
      </c>
      <c r="F12" s="310" t="s">
        <v>563</v>
      </c>
      <c r="G12" s="311">
        <v>2954316.3662</v>
      </c>
      <c r="H12" s="287" t="s">
        <v>547</v>
      </c>
      <c r="I12" s="287" t="s">
        <v>551</v>
      </c>
      <c r="J12" s="287" t="s">
        <v>630</v>
      </c>
      <c r="N12" s="311">
        <v>353728.4449</v>
      </c>
      <c r="O12" s="287" t="s">
        <v>551</v>
      </c>
      <c r="P12" s="287" t="s">
        <v>630</v>
      </c>
    </row>
    <row r="13" spans="1:16">
      <c r="D13" s="309" t="s">
        <v>564</v>
      </c>
      <c r="F13" s="310" t="s">
        <v>435</v>
      </c>
      <c r="G13" s="311">
        <v>1944994.7466</v>
      </c>
      <c r="H13" s="287" t="s">
        <v>547</v>
      </c>
      <c r="I13" s="287" t="s">
        <v>551</v>
      </c>
      <c r="J13" s="287" t="s">
        <v>554</v>
      </c>
      <c r="N13" s="311">
        <v>148569</v>
      </c>
      <c r="O13" s="287" t="s">
        <v>551</v>
      </c>
      <c r="P13" s="287" t="s">
        <v>554</v>
      </c>
    </row>
    <row r="14" spans="1:16">
      <c r="E14" s="309" t="s">
        <v>565</v>
      </c>
      <c r="F14" s="310" t="s">
        <v>566</v>
      </c>
      <c r="G14" s="311">
        <v>1894382.5488</v>
      </c>
      <c r="N14" s="311">
        <v>1057685.7095000001</v>
      </c>
      <c r="O14" s="318" t="s">
        <v>731</v>
      </c>
      <c r="P14" s="287" t="s">
        <v>732</v>
      </c>
    </row>
    <row r="15" spans="1:16">
      <c r="E15" s="309" t="s">
        <v>567</v>
      </c>
      <c r="F15" s="310" t="s">
        <v>568</v>
      </c>
      <c r="G15" s="311">
        <v>50612.197800000002</v>
      </c>
      <c r="N15" s="311">
        <v>264340.804</v>
      </c>
      <c r="O15" s="287" t="s">
        <v>551</v>
      </c>
      <c r="P15" s="287" t="s">
        <v>630</v>
      </c>
    </row>
    <row r="16" spans="1:16" ht="31.5">
      <c r="D16" s="309" t="s">
        <v>569</v>
      </c>
      <c r="F16" s="310" t="s">
        <v>570</v>
      </c>
      <c r="G16" s="311">
        <v>5569283.0186999999</v>
      </c>
      <c r="H16" s="287" t="s">
        <v>547</v>
      </c>
      <c r="I16" s="318" t="s">
        <v>731</v>
      </c>
      <c r="J16" s="287" t="s">
        <v>732</v>
      </c>
      <c r="N16" s="311">
        <v>178400</v>
      </c>
      <c r="O16" s="287" t="s">
        <v>551</v>
      </c>
      <c r="P16" s="287" t="s">
        <v>554</v>
      </c>
    </row>
    <row r="17" spans="1:16" ht="31.5">
      <c r="D17" s="309" t="s">
        <v>571</v>
      </c>
      <c r="F17" s="310" t="s">
        <v>572</v>
      </c>
      <c r="G17" s="311">
        <v>121</v>
      </c>
      <c r="H17" s="287" t="s">
        <v>547</v>
      </c>
      <c r="I17" s="354" t="s">
        <v>632</v>
      </c>
      <c r="J17" s="287" t="s">
        <v>340</v>
      </c>
      <c r="N17" s="311">
        <v>1293248.0145</v>
      </c>
      <c r="O17" s="318" t="s">
        <v>731</v>
      </c>
      <c r="P17" s="287" t="s">
        <v>732</v>
      </c>
    </row>
    <row r="18" spans="1:16">
      <c r="E18" s="309" t="s">
        <v>565</v>
      </c>
      <c r="F18" s="310" t="s">
        <v>566</v>
      </c>
      <c r="G18" s="311">
        <v>121</v>
      </c>
      <c r="N18" s="311">
        <v>0</v>
      </c>
      <c r="O18" s="354" t="s">
        <v>632</v>
      </c>
      <c r="P18" s="287" t="s">
        <v>340</v>
      </c>
    </row>
    <row r="19" spans="1:16">
      <c r="A19" s="306"/>
      <c r="B19" s="306"/>
      <c r="C19" s="306" t="s">
        <v>573</v>
      </c>
      <c r="D19" s="306"/>
      <c r="E19" s="306"/>
      <c r="F19" s="307" t="s">
        <v>574</v>
      </c>
      <c r="G19" s="308">
        <v>16479398.024599999</v>
      </c>
      <c r="N19" s="311">
        <v>26504292.174899999</v>
      </c>
      <c r="O19" s="287" t="s">
        <v>551</v>
      </c>
      <c r="P19" s="287" t="s">
        <v>553</v>
      </c>
    </row>
    <row r="20" spans="1:16">
      <c r="D20" s="309" t="s">
        <v>575</v>
      </c>
      <c r="F20" s="352" t="s">
        <v>576</v>
      </c>
      <c r="G20" s="353">
        <v>595140.11129999999</v>
      </c>
      <c r="N20" s="311">
        <v>1728258.8592000001</v>
      </c>
      <c r="O20" s="287" t="s">
        <v>551</v>
      </c>
      <c r="P20" s="287" t="s">
        <v>553</v>
      </c>
    </row>
    <row r="21" spans="1:16">
      <c r="E21" s="309" t="s">
        <v>565</v>
      </c>
      <c r="F21" s="310" t="s">
        <v>566</v>
      </c>
      <c r="G21" s="311">
        <v>465668</v>
      </c>
      <c r="N21" s="311">
        <v>2652040.0140999998</v>
      </c>
      <c r="O21" s="287" t="s">
        <v>551</v>
      </c>
      <c r="P21" s="287" t="s">
        <v>553</v>
      </c>
    </row>
    <row r="22" spans="1:16">
      <c r="E22" s="309" t="s">
        <v>567</v>
      </c>
      <c r="F22" s="310" t="s">
        <v>568</v>
      </c>
      <c r="G22" s="311">
        <v>129472.11133</v>
      </c>
      <c r="N22" s="311">
        <v>1246677.4328999999</v>
      </c>
      <c r="O22" s="287" t="s">
        <v>633</v>
      </c>
      <c r="P22" s="287" t="s">
        <v>348</v>
      </c>
    </row>
    <row r="23" spans="1:16">
      <c r="D23" s="309" t="s">
        <v>577</v>
      </c>
      <c r="F23" s="352" t="s">
        <v>578</v>
      </c>
      <c r="G23" s="353">
        <v>15884257.9133</v>
      </c>
      <c r="N23" s="311">
        <v>309697</v>
      </c>
      <c r="O23" s="287" t="s">
        <v>633</v>
      </c>
      <c r="P23" s="287" t="s">
        <v>348</v>
      </c>
    </row>
    <row r="24" spans="1:16">
      <c r="E24" s="309" t="s">
        <v>565</v>
      </c>
      <c r="F24" s="310" t="s">
        <v>566</v>
      </c>
      <c r="G24" s="311">
        <v>5701035</v>
      </c>
      <c r="N24" s="311">
        <v>198324.122</v>
      </c>
      <c r="O24" s="287" t="s">
        <v>633</v>
      </c>
      <c r="P24" s="287" t="s">
        <v>348</v>
      </c>
    </row>
    <row r="25" spans="1:16">
      <c r="E25" s="309" t="s">
        <v>567</v>
      </c>
      <c r="F25" s="310" t="s">
        <v>568</v>
      </c>
      <c r="G25" s="311">
        <v>10183222.9133</v>
      </c>
      <c r="N25" s="311">
        <v>2710.7303000000002</v>
      </c>
      <c r="O25" s="287" t="s">
        <v>550</v>
      </c>
      <c r="P25" s="287" t="s">
        <v>536</v>
      </c>
    </row>
    <row r="26" spans="1:16" ht="22.5">
      <c r="A26" s="306"/>
      <c r="B26" s="306"/>
      <c r="C26" s="306" t="s">
        <v>579</v>
      </c>
      <c r="D26" s="306"/>
      <c r="E26" s="306"/>
      <c r="F26" s="307" t="s">
        <v>580</v>
      </c>
      <c r="G26" s="308">
        <v>0</v>
      </c>
      <c r="N26" s="311">
        <v>741.22450000000003</v>
      </c>
      <c r="O26" s="287" t="s">
        <v>550</v>
      </c>
      <c r="P26" s="287" t="s">
        <v>536</v>
      </c>
    </row>
    <row r="27" spans="1:16">
      <c r="D27" s="309" t="s">
        <v>461</v>
      </c>
      <c r="F27" s="352" t="s">
        <v>578</v>
      </c>
      <c r="G27" s="353">
        <v>0</v>
      </c>
      <c r="N27" s="311">
        <v>2021307.0666</v>
      </c>
      <c r="O27" s="287" t="s">
        <v>555</v>
      </c>
      <c r="P27" s="287" t="s">
        <v>556</v>
      </c>
    </row>
    <row r="28" spans="1:16" ht="22.5">
      <c r="A28" s="306"/>
      <c r="B28" s="306"/>
      <c r="C28" s="306" t="s">
        <v>581</v>
      </c>
      <c r="D28" s="306"/>
      <c r="E28" s="306"/>
      <c r="F28" s="307" t="s">
        <v>582</v>
      </c>
      <c r="G28" s="308">
        <v>13064238.189999999</v>
      </c>
      <c r="N28" s="311">
        <v>2026112.9702999999</v>
      </c>
      <c r="O28" s="287" t="s">
        <v>551</v>
      </c>
      <c r="P28" s="287" t="s">
        <v>554</v>
      </c>
    </row>
    <row r="29" spans="1:16">
      <c r="D29" s="309" t="s">
        <v>577</v>
      </c>
      <c r="F29" s="352" t="s">
        <v>578</v>
      </c>
      <c r="G29" s="353">
        <v>13064238.189999999</v>
      </c>
      <c r="N29" s="311">
        <v>524946.25009999995</v>
      </c>
      <c r="O29" s="287" t="s">
        <v>550</v>
      </c>
      <c r="P29" s="287" t="s">
        <v>536</v>
      </c>
    </row>
    <row r="30" spans="1:16">
      <c r="E30" s="309" t="s">
        <v>565</v>
      </c>
      <c r="F30" s="310" t="s">
        <v>566</v>
      </c>
      <c r="G30" s="311">
        <v>9345854.4996799994</v>
      </c>
      <c r="N30" s="311">
        <v>1073484.3514</v>
      </c>
      <c r="O30" s="287" t="s">
        <v>555</v>
      </c>
      <c r="P30" s="287" t="s">
        <v>556</v>
      </c>
    </row>
    <row r="31" spans="1:16">
      <c r="E31" s="309" t="s">
        <v>567</v>
      </c>
      <c r="F31" s="310" t="s">
        <v>568</v>
      </c>
      <c r="G31" s="311">
        <v>3718383.6902999999</v>
      </c>
      <c r="N31" s="311">
        <v>224496.99400000001</v>
      </c>
      <c r="O31" s="287" t="s">
        <v>557</v>
      </c>
      <c r="P31" s="287" t="s">
        <v>635</v>
      </c>
    </row>
    <row r="32" spans="1:16" ht="22.5">
      <c r="A32" s="306"/>
      <c r="B32" s="306"/>
      <c r="C32" s="306" t="s">
        <v>583</v>
      </c>
      <c r="D32" s="306"/>
      <c r="E32" s="306"/>
      <c r="F32" s="307" t="s">
        <v>584</v>
      </c>
      <c r="G32" s="308">
        <v>1559983.1544000001</v>
      </c>
      <c r="N32" s="311">
        <v>42502.9</v>
      </c>
      <c r="O32" s="287" t="s">
        <v>555</v>
      </c>
      <c r="P32" s="287" t="s">
        <v>556</v>
      </c>
    </row>
    <row r="33" spans="1:16">
      <c r="D33" s="309" t="s">
        <v>562</v>
      </c>
      <c r="F33" s="310" t="s">
        <v>563</v>
      </c>
      <c r="G33" s="311">
        <v>353728.4449</v>
      </c>
      <c r="H33" s="287" t="s">
        <v>547</v>
      </c>
      <c r="I33" s="287" t="s">
        <v>551</v>
      </c>
      <c r="J33" s="287" t="s">
        <v>630</v>
      </c>
      <c r="N33" s="311">
        <v>157066.49650000001</v>
      </c>
      <c r="O33" s="287" t="s">
        <v>557</v>
      </c>
      <c r="P33" s="287" t="s">
        <v>635</v>
      </c>
    </row>
    <row r="34" spans="1:16">
      <c r="D34" s="309" t="s">
        <v>564</v>
      </c>
      <c r="F34" s="310" t="s">
        <v>435</v>
      </c>
      <c r="G34" s="311">
        <v>148569</v>
      </c>
      <c r="H34" s="287" t="s">
        <v>547</v>
      </c>
      <c r="I34" s="287" t="s">
        <v>551</v>
      </c>
      <c r="J34" s="287" t="s">
        <v>554</v>
      </c>
      <c r="N34" s="311">
        <v>265700.114</v>
      </c>
      <c r="O34" s="287" t="s">
        <v>557</v>
      </c>
      <c r="P34" s="287" t="s">
        <v>635</v>
      </c>
    </row>
    <row r="35" spans="1:16">
      <c r="E35" s="309" t="s">
        <v>565</v>
      </c>
      <c r="F35" s="310" t="s">
        <v>566</v>
      </c>
      <c r="G35" s="311">
        <v>148569</v>
      </c>
      <c r="N35" s="311">
        <v>11938</v>
      </c>
      <c r="O35" s="287" t="s">
        <v>557</v>
      </c>
      <c r="P35" s="287" t="s">
        <v>635</v>
      </c>
    </row>
    <row r="36" spans="1:16" ht="42">
      <c r="D36" s="309" t="s">
        <v>569</v>
      </c>
      <c r="F36" s="310" t="s">
        <v>585</v>
      </c>
      <c r="G36" s="311">
        <v>1057685.7095000001</v>
      </c>
      <c r="H36" s="287" t="s">
        <v>547</v>
      </c>
      <c r="I36" s="318" t="s">
        <v>731</v>
      </c>
      <c r="J36" s="287" t="s">
        <v>732</v>
      </c>
      <c r="N36" s="311">
        <v>11772.991</v>
      </c>
      <c r="O36" s="287" t="s">
        <v>557</v>
      </c>
      <c r="P36" s="287" t="s">
        <v>635</v>
      </c>
    </row>
    <row r="37" spans="1:16" ht="33.75">
      <c r="A37" s="306"/>
      <c r="B37" s="306"/>
      <c r="C37" s="306" t="s">
        <v>586</v>
      </c>
      <c r="D37" s="306"/>
      <c r="E37" s="306"/>
      <c r="F37" s="307" t="s">
        <v>587</v>
      </c>
      <c r="G37" s="308">
        <v>25377.999299999999</v>
      </c>
      <c r="N37" s="311">
        <v>225409.19769999999</v>
      </c>
      <c r="O37" s="287" t="s">
        <v>555</v>
      </c>
      <c r="P37" s="287" t="s">
        <v>556</v>
      </c>
    </row>
    <row r="38" spans="1:16">
      <c r="D38" s="309" t="s">
        <v>577</v>
      </c>
      <c r="F38" s="352" t="s">
        <v>578</v>
      </c>
      <c r="G38" s="353">
        <v>25377.999299999999</v>
      </c>
      <c r="N38" s="311">
        <v>173785</v>
      </c>
      <c r="O38" s="287" t="s">
        <v>551</v>
      </c>
      <c r="P38" s="287" t="s">
        <v>554</v>
      </c>
    </row>
    <row r="39" spans="1:16">
      <c r="E39" s="309" t="s">
        <v>567</v>
      </c>
      <c r="F39" s="310" t="s">
        <v>568</v>
      </c>
      <c r="G39" s="311">
        <v>25377.999319999999</v>
      </c>
      <c r="N39" s="311">
        <v>799.81399999999996</v>
      </c>
      <c r="O39" s="287" t="s">
        <v>550</v>
      </c>
      <c r="P39" s="287" t="s">
        <v>536</v>
      </c>
    </row>
    <row r="40" spans="1:16" ht="22.5">
      <c r="A40" s="306"/>
      <c r="B40" s="306"/>
      <c r="C40" s="306" t="s">
        <v>588</v>
      </c>
      <c r="D40" s="306"/>
      <c r="E40" s="306"/>
      <c r="F40" s="307" t="s">
        <v>589</v>
      </c>
      <c r="G40" s="308">
        <v>1735988.8186000001</v>
      </c>
      <c r="N40" s="311">
        <v>92895</v>
      </c>
      <c r="O40" s="287" t="s">
        <v>555</v>
      </c>
      <c r="P40" s="287" t="s">
        <v>556</v>
      </c>
    </row>
    <row r="41" spans="1:16">
      <c r="D41" s="309" t="s">
        <v>562</v>
      </c>
      <c r="F41" s="310" t="s">
        <v>563</v>
      </c>
      <c r="G41" s="311">
        <v>264340.804</v>
      </c>
      <c r="H41" s="287" t="s">
        <v>547</v>
      </c>
      <c r="I41" s="287" t="s">
        <v>551</v>
      </c>
      <c r="J41" s="287" t="s">
        <v>630</v>
      </c>
      <c r="N41" s="311">
        <v>26940</v>
      </c>
      <c r="O41" s="287" t="s">
        <v>557</v>
      </c>
      <c r="P41" s="287" t="s">
        <v>635</v>
      </c>
    </row>
    <row r="42" spans="1:16">
      <c r="E42" s="309" t="s">
        <v>565</v>
      </c>
      <c r="F42" s="310" t="s">
        <v>566</v>
      </c>
      <c r="G42" s="311">
        <v>68257</v>
      </c>
      <c r="N42" s="311">
        <v>230838.25440000001</v>
      </c>
      <c r="O42" s="287" t="s">
        <v>555</v>
      </c>
      <c r="P42" s="287" t="s">
        <v>556</v>
      </c>
    </row>
    <row r="43" spans="1:16">
      <c r="E43" s="309" t="s">
        <v>567</v>
      </c>
      <c r="F43" s="310" t="s">
        <v>568</v>
      </c>
      <c r="G43" s="311">
        <v>196083.804</v>
      </c>
      <c r="N43" s="311">
        <v>74568</v>
      </c>
      <c r="O43" s="287" t="s">
        <v>551</v>
      </c>
      <c r="P43" s="287" t="s">
        <v>554</v>
      </c>
    </row>
    <row r="44" spans="1:16">
      <c r="D44" s="309" t="s">
        <v>564</v>
      </c>
      <c r="F44" s="310" t="s">
        <v>435</v>
      </c>
      <c r="G44" s="311">
        <v>178400</v>
      </c>
      <c r="H44" s="287" t="s">
        <v>547</v>
      </c>
      <c r="I44" s="287" t="s">
        <v>551</v>
      </c>
      <c r="J44" s="287" t="s">
        <v>554</v>
      </c>
      <c r="N44" s="311">
        <v>5561.3656000000001</v>
      </c>
      <c r="O44" s="287" t="s">
        <v>550</v>
      </c>
      <c r="P44" s="287" t="s">
        <v>536</v>
      </c>
    </row>
    <row r="45" spans="1:16">
      <c r="E45" s="309" t="s">
        <v>565</v>
      </c>
      <c r="F45" s="310" t="s">
        <v>566</v>
      </c>
      <c r="G45" s="311">
        <v>178400</v>
      </c>
      <c r="N45" s="311">
        <v>136411</v>
      </c>
      <c r="O45" s="287" t="s">
        <v>555</v>
      </c>
      <c r="P45" s="287" t="s">
        <v>556</v>
      </c>
    </row>
    <row r="46" spans="1:16" ht="42">
      <c r="D46" s="309" t="s">
        <v>569</v>
      </c>
      <c r="F46" s="310" t="s">
        <v>585</v>
      </c>
      <c r="G46" s="311">
        <v>1293248.0145</v>
      </c>
      <c r="H46" s="287" t="s">
        <v>547</v>
      </c>
      <c r="I46" s="318" t="s">
        <v>731</v>
      </c>
      <c r="J46" s="287" t="s">
        <v>732</v>
      </c>
      <c r="N46" s="311">
        <v>14485.746800000001</v>
      </c>
      <c r="O46" s="287" t="s">
        <v>557</v>
      </c>
      <c r="P46" s="287" t="s">
        <v>635</v>
      </c>
    </row>
    <row r="47" spans="1:16">
      <c r="E47" s="309" t="s">
        <v>567</v>
      </c>
      <c r="F47" s="310" t="s">
        <v>568</v>
      </c>
      <c r="G47" s="311">
        <v>1293248.0145</v>
      </c>
    </row>
    <row r="48" spans="1:16" ht="31.5">
      <c r="D48" s="309" t="s">
        <v>571</v>
      </c>
      <c r="F48" s="310" t="s">
        <v>572</v>
      </c>
      <c r="G48" s="311">
        <v>0</v>
      </c>
      <c r="H48" s="287" t="s">
        <v>547</v>
      </c>
      <c r="I48" s="354" t="s">
        <v>632</v>
      </c>
      <c r="J48" s="287" t="s">
        <v>340</v>
      </c>
    </row>
    <row r="49" spans="1:10" ht="22.5">
      <c r="A49" s="306"/>
      <c r="B49" s="306"/>
      <c r="C49" s="306" t="s">
        <v>590</v>
      </c>
      <c r="D49" s="306"/>
      <c r="E49" s="306"/>
      <c r="F49" s="307" t="s">
        <v>591</v>
      </c>
      <c r="G49" s="308">
        <v>6791473.4758000001</v>
      </c>
    </row>
    <row r="50" spans="1:10">
      <c r="D50" s="309" t="s">
        <v>592</v>
      </c>
      <c r="F50" s="352" t="s">
        <v>593</v>
      </c>
      <c r="G50" s="353">
        <v>93452.070500000002</v>
      </c>
    </row>
    <row r="51" spans="1:10">
      <c r="E51" s="309" t="s">
        <v>567</v>
      </c>
      <c r="F51" s="310" t="s">
        <v>568</v>
      </c>
      <c r="G51" s="311">
        <v>93452.070510000005</v>
      </c>
    </row>
    <row r="52" spans="1:10">
      <c r="D52" s="309" t="s">
        <v>577</v>
      </c>
      <c r="F52" s="352" t="s">
        <v>578</v>
      </c>
      <c r="G52" s="353">
        <v>6698021.4052999998</v>
      </c>
    </row>
    <row r="53" spans="1:10">
      <c r="E53" s="309" t="s">
        <v>565</v>
      </c>
      <c r="F53" s="310" t="s">
        <v>566</v>
      </c>
      <c r="G53" s="311">
        <v>1458687.3005900001</v>
      </c>
    </row>
    <row r="54" spans="1:10">
      <c r="E54" s="309" t="s">
        <v>567</v>
      </c>
      <c r="F54" s="310" t="s">
        <v>568</v>
      </c>
      <c r="G54" s="311">
        <v>5239334.1046700003</v>
      </c>
    </row>
    <row r="55" spans="1:10">
      <c r="A55" s="303"/>
      <c r="B55" s="303" t="s">
        <v>489</v>
      </c>
      <c r="C55" s="303"/>
      <c r="D55" s="303"/>
      <c r="E55" s="303"/>
      <c r="F55" s="304" t="s">
        <v>594</v>
      </c>
      <c r="G55" s="305">
        <v>30884591.048099998</v>
      </c>
    </row>
    <row r="56" spans="1:10">
      <c r="A56" s="306"/>
      <c r="B56" s="306"/>
      <c r="C56" s="306" t="s">
        <v>560</v>
      </c>
      <c r="D56" s="306"/>
      <c r="E56" s="306"/>
      <c r="F56" s="307" t="s">
        <v>561</v>
      </c>
      <c r="G56" s="308">
        <v>26504292.174899999</v>
      </c>
    </row>
    <row r="57" spans="1:10" ht="31.5">
      <c r="D57" s="309" t="s">
        <v>595</v>
      </c>
      <c r="F57" s="310" t="s">
        <v>596</v>
      </c>
      <c r="G57" s="311">
        <v>26504292.174899999</v>
      </c>
      <c r="H57" s="287" t="s">
        <v>547</v>
      </c>
      <c r="I57" s="287" t="s">
        <v>551</v>
      </c>
      <c r="J57" s="287" t="s">
        <v>553</v>
      </c>
    </row>
    <row r="58" spans="1:10">
      <c r="E58" s="309" t="s">
        <v>565</v>
      </c>
      <c r="F58" s="310" t="s">
        <v>566</v>
      </c>
      <c r="G58" s="311">
        <v>22765701.825300001</v>
      </c>
    </row>
    <row r="59" spans="1:10">
      <c r="E59" s="309" t="s">
        <v>567</v>
      </c>
      <c r="F59" s="310" t="s">
        <v>568</v>
      </c>
      <c r="G59" s="311">
        <v>3738590.3495999998</v>
      </c>
    </row>
    <row r="60" spans="1:10" ht="22.5">
      <c r="A60" s="306"/>
      <c r="B60" s="306"/>
      <c r="C60" s="306" t="s">
        <v>583</v>
      </c>
      <c r="D60" s="306"/>
      <c r="E60" s="306"/>
      <c r="F60" s="307" t="s">
        <v>584</v>
      </c>
      <c r="G60" s="308">
        <v>1728258.8592000001</v>
      </c>
    </row>
    <row r="61" spans="1:10" ht="31.5">
      <c r="D61" s="309" t="s">
        <v>595</v>
      </c>
      <c r="F61" s="310" t="s">
        <v>596</v>
      </c>
      <c r="G61" s="311">
        <v>1728258.8592000001</v>
      </c>
      <c r="H61" s="287" t="s">
        <v>547</v>
      </c>
      <c r="I61" s="287" t="s">
        <v>551</v>
      </c>
      <c r="J61" s="287" t="s">
        <v>553</v>
      </c>
    </row>
    <row r="62" spans="1:10">
      <c r="E62" s="309" t="s">
        <v>565</v>
      </c>
      <c r="F62" s="310" t="s">
        <v>566</v>
      </c>
      <c r="G62" s="311">
        <v>1391035.8969399999</v>
      </c>
    </row>
    <row r="63" spans="1:10">
      <c r="E63" s="309" t="s">
        <v>567</v>
      </c>
      <c r="F63" s="310" t="s">
        <v>568</v>
      </c>
      <c r="G63" s="311">
        <v>337222.96220000001</v>
      </c>
    </row>
    <row r="64" spans="1:10" ht="22.5">
      <c r="A64" s="306"/>
      <c r="B64" s="306"/>
      <c r="C64" s="306" t="s">
        <v>588</v>
      </c>
      <c r="D64" s="306"/>
      <c r="E64" s="306"/>
      <c r="F64" s="307" t="s">
        <v>589</v>
      </c>
      <c r="G64" s="308">
        <v>2652040.0140999998</v>
      </c>
    </row>
    <row r="65" spans="1:10" ht="31.5">
      <c r="D65" s="309" t="s">
        <v>595</v>
      </c>
      <c r="F65" s="310" t="s">
        <v>596</v>
      </c>
      <c r="G65" s="311">
        <v>2652040.0140999998</v>
      </c>
      <c r="H65" s="287" t="s">
        <v>547</v>
      </c>
      <c r="I65" s="287" t="s">
        <v>551</v>
      </c>
      <c r="J65" s="287" t="s">
        <v>553</v>
      </c>
    </row>
    <row r="66" spans="1:10">
      <c r="E66" s="309" t="s">
        <v>565</v>
      </c>
      <c r="F66" s="310" t="s">
        <v>566</v>
      </c>
      <c r="G66" s="311">
        <v>2285900.4234699998</v>
      </c>
    </row>
    <row r="67" spans="1:10">
      <c r="E67" s="309" t="s">
        <v>567</v>
      </c>
      <c r="F67" s="310" t="s">
        <v>568</v>
      </c>
      <c r="G67" s="311">
        <v>366139.59058999998</v>
      </c>
    </row>
    <row r="68" spans="1:10">
      <c r="A68" s="303"/>
      <c r="B68" s="303" t="s">
        <v>491</v>
      </c>
      <c r="C68" s="303"/>
      <c r="D68" s="303"/>
      <c r="E68" s="303"/>
      <c r="F68" s="304" t="s">
        <v>597</v>
      </c>
      <c r="G68" s="305">
        <v>1754698.5549000001</v>
      </c>
    </row>
    <row r="69" spans="1:10">
      <c r="A69" s="306"/>
      <c r="B69" s="306"/>
      <c r="C69" s="306" t="s">
        <v>560</v>
      </c>
      <c r="D69" s="306"/>
      <c r="E69" s="306"/>
      <c r="F69" s="307" t="s">
        <v>561</v>
      </c>
      <c r="G69" s="308">
        <v>1246677.4328999999</v>
      </c>
    </row>
    <row r="70" spans="1:10" ht="42">
      <c r="D70" s="309" t="s">
        <v>598</v>
      </c>
      <c r="F70" s="310" t="s">
        <v>599</v>
      </c>
      <c r="G70" s="311">
        <v>1246677.4328999999</v>
      </c>
      <c r="H70" s="287" t="s">
        <v>547</v>
      </c>
      <c r="I70" s="287" t="s">
        <v>633</v>
      </c>
      <c r="J70" s="287" t="s">
        <v>348</v>
      </c>
    </row>
    <row r="71" spans="1:10" ht="22.5">
      <c r="A71" s="306"/>
      <c r="B71" s="306"/>
      <c r="C71" s="306" t="s">
        <v>583</v>
      </c>
      <c r="D71" s="306"/>
      <c r="E71" s="306"/>
      <c r="F71" s="307" t="s">
        <v>584</v>
      </c>
      <c r="G71" s="308">
        <v>309697</v>
      </c>
    </row>
    <row r="72" spans="1:10" ht="42">
      <c r="D72" s="309" t="s">
        <v>598</v>
      </c>
      <c r="F72" s="310" t="s">
        <v>599</v>
      </c>
      <c r="G72" s="311">
        <v>309697</v>
      </c>
      <c r="H72" s="287" t="s">
        <v>547</v>
      </c>
      <c r="I72" s="287" t="s">
        <v>633</v>
      </c>
      <c r="J72" s="287" t="s">
        <v>348</v>
      </c>
    </row>
    <row r="73" spans="1:10" ht="22.5">
      <c r="A73" s="306"/>
      <c r="B73" s="306"/>
      <c r="C73" s="306" t="s">
        <v>588</v>
      </c>
      <c r="D73" s="306"/>
      <c r="E73" s="306"/>
      <c r="F73" s="307" t="s">
        <v>589</v>
      </c>
      <c r="G73" s="308">
        <v>198324.122</v>
      </c>
    </row>
    <row r="74" spans="1:10" ht="42">
      <c r="D74" s="309" t="s">
        <v>598</v>
      </c>
      <c r="F74" s="310" t="s">
        <v>599</v>
      </c>
      <c r="G74" s="311">
        <v>198324.122</v>
      </c>
      <c r="H74" s="287" t="s">
        <v>547</v>
      </c>
      <c r="I74" s="287" t="s">
        <v>633</v>
      </c>
      <c r="J74" s="287" t="s">
        <v>348</v>
      </c>
    </row>
    <row r="75" spans="1:10">
      <c r="A75" s="303"/>
      <c r="B75" s="303" t="s">
        <v>493</v>
      </c>
      <c r="C75" s="303"/>
      <c r="D75" s="303"/>
      <c r="E75" s="303"/>
      <c r="F75" s="304" t="s">
        <v>600</v>
      </c>
      <c r="G75" s="305">
        <v>858709.90289999999</v>
      </c>
    </row>
    <row r="76" spans="1:10">
      <c r="A76" s="306"/>
      <c r="B76" s="306"/>
      <c r="C76" s="306" t="s">
        <v>560</v>
      </c>
      <c r="D76" s="306"/>
      <c r="E76" s="306"/>
      <c r="F76" s="307" t="s">
        <v>561</v>
      </c>
      <c r="G76" s="308">
        <v>707008.83270000003</v>
      </c>
    </row>
    <row r="77" spans="1:10">
      <c r="D77" s="309" t="s">
        <v>601</v>
      </c>
      <c r="F77" s="352" t="s">
        <v>602</v>
      </c>
      <c r="G77" s="353">
        <v>707008.83270000003</v>
      </c>
    </row>
    <row r="78" spans="1:10" ht="22.5">
      <c r="A78" s="306"/>
      <c r="B78" s="306"/>
      <c r="C78" s="306" t="s">
        <v>583</v>
      </c>
      <c r="D78" s="306"/>
      <c r="E78" s="306"/>
      <c r="F78" s="307" t="s">
        <v>584</v>
      </c>
      <c r="G78" s="308">
        <v>120556.9504</v>
      </c>
    </row>
    <row r="79" spans="1:10" ht="21">
      <c r="D79" s="309" t="s">
        <v>601</v>
      </c>
      <c r="F79" s="352" t="s">
        <v>603</v>
      </c>
      <c r="G79" s="353">
        <v>120556.9504</v>
      </c>
    </row>
    <row r="80" spans="1:10" ht="22.5">
      <c r="A80" s="306"/>
      <c r="B80" s="306"/>
      <c r="C80" s="306" t="s">
        <v>588</v>
      </c>
      <c r="D80" s="306"/>
      <c r="E80" s="306"/>
      <c r="F80" s="307" t="s">
        <v>589</v>
      </c>
      <c r="G80" s="308">
        <v>31144.119900000002</v>
      </c>
    </row>
    <row r="81" spans="1:10" ht="21">
      <c r="D81" s="309" t="s">
        <v>601</v>
      </c>
      <c r="F81" s="352" t="s">
        <v>603</v>
      </c>
      <c r="G81" s="353">
        <v>31144.119900000002</v>
      </c>
    </row>
    <row r="82" spans="1:10">
      <c r="E82" s="309" t="s">
        <v>567</v>
      </c>
      <c r="F82" s="310" t="s">
        <v>568</v>
      </c>
      <c r="G82" s="311">
        <v>31144.119900000002</v>
      </c>
    </row>
    <row r="83" spans="1:10">
      <c r="A83" s="303"/>
      <c r="B83" s="303" t="s">
        <v>448</v>
      </c>
      <c r="C83" s="303"/>
      <c r="D83" s="303"/>
      <c r="E83" s="303"/>
      <c r="F83" s="304" t="s">
        <v>449</v>
      </c>
      <c r="G83" s="305">
        <v>66248979.042400002</v>
      </c>
    </row>
    <row r="84" spans="1:10" ht="33.75">
      <c r="A84" s="306"/>
      <c r="B84" s="306"/>
      <c r="C84" s="306" t="s">
        <v>604</v>
      </c>
      <c r="D84" s="306"/>
      <c r="E84" s="306"/>
      <c r="F84" s="307" t="s">
        <v>605</v>
      </c>
      <c r="G84" s="308">
        <v>2710.7303000000002</v>
      </c>
    </row>
    <row r="85" spans="1:10" ht="31.5">
      <c r="D85" s="309" t="s">
        <v>606</v>
      </c>
      <c r="F85" s="310" t="s">
        <v>607</v>
      </c>
      <c r="G85" s="311">
        <v>2710.7303000000002</v>
      </c>
      <c r="H85" s="287" t="s">
        <v>547</v>
      </c>
      <c r="I85" s="287" t="s">
        <v>550</v>
      </c>
      <c r="J85" s="287" t="s">
        <v>536</v>
      </c>
    </row>
    <row r="86" spans="1:10" ht="22.5">
      <c r="A86" s="306"/>
      <c r="B86" s="306"/>
      <c r="C86" s="306" t="s">
        <v>608</v>
      </c>
      <c r="D86" s="306"/>
      <c r="E86" s="306"/>
      <c r="F86" s="307" t="s">
        <v>609</v>
      </c>
      <c r="G86" s="308">
        <v>741.22450000000003</v>
      </c>
    </row>
    <row r="87" spans="1:10" ht="31.5">
      <c r="D87" s="309" t="s">
        <v>606</v>
      </c>
      <c r="F87" s="310" t="s">
        <v>607</v>
      </c>
      <c r="G87" s="311">
        <v>741.22450000000003</v>
      </c>
      <c r="H87" s="287" t="s">
        <v>547</v>
      </c>
      <c r="I87" s="287" t="s">
        <v>550</v>
      </c>
      <c r="J87" s="287" t="s">
        <v>536</v>
      </c>
    </row>
    <row r="88" spans="1:10">
      <c r="A88" s="306"/>
      <c r="B88" s="306"/>
      <c r="C88" s="306" t="s">
        <v>560</v>
      </c>
      <c r="D88" s="306"/>
      <c r="E88" s="306"/>
      <c r="F88" s="307" t="s">
        <v>561</v>
      </c>
      <c r="G88" s="308">
        <v>52424258.434199996</v>
      </c>
    </row>
    <row r="89" spans="1:10" ht="21">
      <c r="D89" s="309" t="s">
        <v>454</v>
      </c>
      <c r="F89" s="310" t="s">
        <v>610</v>
      </c>
      <c r="G89" s="311">
        <v>2021307.0666</v>
      </c>
      <c r="H89" s="287" t="s">
        <v>547</v>
      </c>
      <c r="I89" s="287" t="s">
        <v>555</v>
      </c>
      <c r="J89" s="287" t="s">
        <v>556</v>
      </c>
    </row>
    <row r="90" spans="1:10" ht="21">
      <c r="D90" s="309" t="s">
        <v>388</v>
      </c>
      <c r="F90" s="310" t="s">
        <v>611</v>
      </c>
      <c r="G90" s="311">
        <v>2026112.9702999999</v>
      </c>
      <c r="H90" s="287" t="s">
        <v>547</v>
      </c>
      <c r="I90" s="287" t="s">
        <v>551</v>
      </c>
      <c r="J90" s="287" t="s">
        <v>554</v>
      </c>
    </row>
    <row r="91" spans="1:10">
      <c r="E91" s="309" t="s">
        <v>565</v>
      </c>
      <c r="F91" s="310" t="s">
        <v>566</v>
      </c>
      <c r="G91" s="311">
        <v>1870510.8583</v>
      </c>
    </row>
    <row r="92" spans="1:10">
      <c r="E92" s="309" t="s">
        <v>567</v>
      </c>
      <c r="F92" s="310" t="s">
        <v>568</v>
      </c>
      <c r="G92" s="311">
        <v>155602.11199999999</v>
      </c>
    </row>
    <row r="93" spans="1:10" ht="21">
      <c r="D93" s="309" t="s">
        <v>471</v>
      </c>
      <c r="F93" s="310" t="s">
        <v>612</v>
      </c>
      <c r="G93" s="311">
        <v>524946.25009999995</v>
      </c>
      <c r="H93" s="287" t="s">
        <v>547</v>
      </c>
      <c r="I93" s="287" t="s">
        <v>550</v>
      </c>
      <c r="J93" s="287" t="s">
        <v>536</v>
      </c>
    </row>
    <row r="94" spans="1:10" ht="21">
      <c r="D94" s="309" t="s">
        <v>613</v>
      </c>
      <c r="F94" s="310" t="s">
        <v>614</v>
      </c>
      <c r="G94" s="311">
        <v>1073484.3514</v>
      </c>
      <c r="H94" s="287" t="s">
        <v>547</v>
      </c>
      <c r="I94" s="287" t="s">
        <v>555</v>
      </c>
      <c r="J94" s="287" t="s">
        <v>556</v>
      </c>
    </row>
    <row r="95" spans="1:10" ht="21">
      <c r="D95" s="309" t="s">
        <v>615</v>
      </c>
      <c r="F95" s="310" t="s">
        <v>616</v>
      </c>
      <c r="G95" s="311">
        <v>224496.99400000001</v>
      </c>
      <c r="H95" s="287" t="s">
        <v>547</v>
      </c>
      <c r="I95" s="287" t="s">
        <v>557</v>
      </c>
      <c r="J95" s="287" t="s">
        <v>635</v>
      </c>
    </row>
    <row r="96" spans="1:10">
      <c r="D96" s="309" t="s">
        <v>442</v>
      </c>
      <c r="F96" s="352" t="s">
        <v>617</v>
      </c>
      <c r="G96" s="353">
        <v>34098</v>
      </c>
    </row>
    <row r="97" spans="1:10" ht="21">
      <c r="D97" s="309" t="s">
        <v>618</v>
      </c>
      <c r="F97" s="352" t="s">
        <v>619</v>
      </c>
      <c r="G97" s="353">
        <v>61601.1394</v>
      </c>
    </row>
    <row r="98" spans="1:10" ht="21">
      <c r="D98" s="309" t="s">
        <v>620</v>
      </c>
      <c r="F98" s="352" t="s">
        <v>621</v>
      </c>
      <c r="G98" s="353">
        <v>45969231.160899997</v>
      </c>
    </row>
    <row r="99" spans="1:10" ht="31.5">
      <c r="D99" s="309" t="s">
        <v>622</v>
      </c>
      <c r="F99" s="310" t="s">
        <v>623</v>
      </c>
      <c r="G99" s="311">
        <v>42502.9</v>
      </c>
      <c r="H99" s="287" t="s">
        <v>547</v>
      </c>
      <c r="I99" s="287" t="s">
        <v>555</v>
      </c>
      <c r="J99" s="287" t="s">
        <v>556</v>
      </c>
    </row>
    <row r="100" spans="1:10" ht="42">
      <c r="D100" s="309" t="s">
        <v>422</v>
      </c>
      <c r="F100" s="310" t="s">
        <v>624</v>
      </c>
      <c r="G100" s="311">
        <v>157066.49650000001</v>
      </c>
      <c r="H100" s="287" t="s">
        <v>547</v>
      </c>
      <c r="I100" s="287" t="s">
        <v>557</v>
      </c>
      <c r="J100" s="287" t="s">
        <v>635</v>
      </c>
    </row>
    <row r="101" spans="1:10" ht="73.5">
      <c r="D101" s="309" t="s">
        <v>400</v>
      </c>
      <c r="F101" s="310" t="s">
        <v>476</v>
      </c>
      <c r="G101" s="311">
        <v>265700.114</v>
      </c>
      <c r="H101" s="287" t="s">
        <v>547</v>
      </c>
      <c r="I101" s="287" t="s">
        <v>557</v>
      </c>
      <c r="J101" s="287" t="s">
        <v>635</v>
      </c>
    </row>
    <row r="102" spans="1:10" ht="21">
      <c r="D102" s="309" t="s">
        <v>625</v>
      </c>
      <c r="F102" s="310" t="s">
        <v>626</v>
      </c>
      <c r="G102" s="311">
        <v>11938</v>
      </c>
      <c r="H102" s="287" t="s">
        <v>547</v>
      </c>
      <c r="I102" s="287" t="s">
        <v>557</v>
      </c>
      <c r="J102" s="287" t="s">
        <v>635</v>
      </c>
    </row>
    <row r="103" spans="1:10" ht="31.5">
      <c r="D103" s="309" t="s">
        <v>408</v>
      </c>
      <c r="F103" s="310" t="s">
        <v>627</v>
      </c>
      <c r="G103" s="311">
        <v>11772.991</v>
      </c>
      <c r="H103" s="287" t="s">
        <v>547</v>
      </c>
      <c r="I103" s="287" t="s">
        <v>557</v>
      </c>
      <c r="J103" s="287" t="s">
        <v>635</v>
      </c>
    </row>
    <row r="104" spans="1:10" ht="22.5">
      <c r="A104" s="306"/>
      <c r="B104" s="306"/>
      <c r="C104" s="306" t="s">
        <v>583</v>
      </c>
      <c r="D104" s="306"/>
      <c r="E104" s="306"/>
      <c r="F104" s="307" t="s">
        <v>584</v>
      </c>
      <c r="G104" s="308">
        <v>8018137.5857999995</v>
      </c>
    </row>
    <row r="105" spans="1:10" ht="21">
      <c r="D105" s="309" t="s">
        <v>454</v>
      </c>
      <c r="F105" s="310" t="s">
        <v>610</v>
      </c>
      <c r="G105" s="311">
        <v>225409.19769999999</v>
      </c>
      <c r="H105" s="287" t="s">
        <v>547</v>
      </c>
      <c r="I105" s="287" t="s">
        <v>555</v>
      </c>
      <c r="J105" s="287" t="s">
        <v>556</v>
      </c>
    </row>
    <row r="106" spans="1:10">
      <c r="E106" s="309" t="s">
        <v>565</v>
      </c>
      <c r="F106" s="310" t="s">
        <v>566</v>
      </c>
      <c r="G106" s="311">
        <v>47983.650999999998</v>
      </c>
    </row>
    <row r="107" spans="1:10">
      <c r="E107" s="309" t="s">
        <v>567</v>
      </c>
      <c r="F107" s="310" t="s">
        <v>568</v>
      </c>
      <c r="G107" s="311">
        <v>177425.54670000001</v>
      </c>
    </row>
    <row r="108" spans="1:10" ht="21">
      <c r="D108" s="309" t="s">
        <v>388</v>
      </c>
      <c r="F108" s="310" t="s">
        <v>611</v>
      </c>
      <c r="G108" s="311">
        <v>173785</v>
      </c>
      <c r="H108" s="287" t="s">
        <v>547</v>
      </c>
      <c r="I108" s="287" t="s">
        <v>551</v>
      </c>
      <c r="J108" s="287" t="s">
        <v>554</v>
      </c>
    </row>
    <row r="109" spans="1:10">
      <c r="E109" s="309" t="s">
        <v>565</v>
      </c>
      <c r="F109" s="310" t="s">
        <v>566</v>
      </c>
      <c r="G109" s="311">
        <v>173785</v>
      </c>
    </row>
    <row r="110" spans="1:10" ht="21">
      <c r="D110" s="309" t="s">
        <v>471</v>
      </c>
      <c r="F110" s="310" t="s">
        <v>612</v>
      </c>
      <c r="G110" s="311">
        <v>799.81399999999996</v>
      </c>
      <c r="H110" s="287" t="s">
        <v>547</v>
      </c>
      <c r="I110" s="287" t="s">
        <v>550</v>
      </c>
      <c r="J110" s="287" t="s">
        <v>536</v>
      </c>
    </row>
    <row r="111" spans="1:10" ht="21">
      <c r="D111" s="309" t="s">
        <v>613</v>
      </c>
      <c r="F111" s="310" t="s">
        <v>614</v>
      </c>
      <c r="G111" s="311">
        <v>92895</v>
      </c>
      <c r="H111" s="287" t="s">
        <v>547</v>
      </c>
      <c r="I111" s="287" t="s">
        <v>555</v>
      </c>
      <c r="J111" s="287" t="s">
        <v>556</v>
      </c>
    </row>
    <row r="112" spans="1:10">
      <c r="D112" s="309" t="s">
        <v>442</v>
      </c>
      <c r="F112" s="352" t="s">
        <v>617</v>
      </c>
      <c r="G112" s="353">
        <v>1854840</v>
      </c>
    </row>
    <row r="113" spans="1:14">
      <c r="D113" s="309" t="s">
        <v>618</v>
      </c>
      <c r="F113" s="352" t="s">
        <v>628</v>
      </c>
      <c r="G113" s="353">
        <v>3540.9928</v>
      </c>
    </row>
    <row r="114" spans="1:14" ht="21">
      <c r="D114" s="309" t="s">
        <v>620</v>
      </c>
      <c r="F114" s="352" t="s">
        <v>621</v>
      </c>
      <c r="G114" s="353">
        <v>5639927.5812999997</v>
      </c>
    </row>
    <row r="115" spans="1:14" ht="73.5">
      <c r="D115" s="309" t="s">
        <v>400</v>
      </c>
      <c r="F115" s="310" t="s">
        <v>476</v>
      </c>
      <c r="G115" s="311">
        <v>26940</v>
      </c>
      <c r="H115" s="287" t="s">
        <v>547</v>
      </c>
      <c r="I115" s="287" t="s">
        <v>557</v>
      </c>
      <c r="J115" s="287" t="s">
        <v>635</v>
      </c>
    </row>
    <row r="116" spans="1:14" ht="22.5">
      <c r="A116" s="306"/>
      <c r="B116" s="306"/>
      <c r="C116" s="306" t="s">
        <v>588</v>
      </c>
      <c r="D116" s="306"/>
      <c r="E116" s="306"/>
      <c r="F116" s="307" t="s">
        <v>589</v>
      </c>
      <c r="G116" s="308">
        <v>5803131.0676999995</v>
      </c>
    </row>
    <row r="117" spans="1:14" ht="21">
      <c r="D117" s="309" t="s">
        <v>454</v>
      </c>
      <c r="F117" s="310" t="s">
        <v>610</v>
      </c>
      <c r="G117" s="311">
        <v>230838.25440000001</v>
      </c>
      <c r="H117" s="287" t="s">
        <v>547</v>
      </c>
      <c r="I117" s="287" t="s">
        <v>555</v>
      </c>
      <c r="J117" s="287" t="s">
        <v>556</v>
      </c>
    </row>
    <row r="118" spans="1:14">
      <c r="E118" s="309" t="s">
        <v>567</v>
      </c>
      <c r="F118" s="310" t="s">
        <v>568</v>
      </c>
      <c r="G118" s="311">
        <v>230838.25450000001</v>
      </c>
    </row>
    <row r="119" spans="1:14" ht="21">
      <c r="D119" s="309" t="s">
        <v>388</v>
      </c>
      <c r="F119" s="310" t="s">
        <v>611</v>
      </c>
      <c r="G119" s="311">
        <v>74568</v>
      </c>
      <c r="H119" s="287" t="s">
        <v>547</v>
      </c>
      <c r="I119" s="287" t="s">
        <v>551</v>
      </c>
      <c r="J119" s="287" t="s">
        <v>554</v>
      </c>
    </row>
    <row r="120" spans="1:14">
      <c r="E120" s="309" t="s">
        <v>565</v>
      </c>
      <c r="F120" s="310" t="s">
        <v>566</v>
      </c>
      <c r="G120" s="311">
        <v>53768</v>
      </c>
    </row>
    <row r="121" spans="1:14">
      <c r="E121" s="309" t="s">
        <v>567</v>
      </c>
      <c r="F121" s="310" t="s">
        <v>568</v>
      </c>
      <c r="G121" s="311">
        <v>20800</v>
      </c>
    </row>
    <row r="122" spans="1:14" ht="21">
      <c r="D122" s="309" t="s">
        <v>471</v>
      </c>
      <c r="F122" s="310" t="s">
        <v>612</v>
      </c>
      <c r="G122" s="311">
        <v>5561.3656000000001</v>
      </c>
      <c r="H122" s="287" t="s">
        <v>547</v>
      </c>
      <c r="I122" s="287" t="s">
        <v>550</v>
      </c>
      <c r="J122" s="287" t="s">
        <v>536</v>
      </c>
    </row>
    <row r="123" spans="1:14">
      <c r="E123" s="309" t="s">
        <v>567</v>
      </c>
      <c r="F123" s="310" t="s">
        <v>568</v>
      </c>
      <c r="G123" s="311">
        <v>5561.3656000000001</v>
      </c>
    </row>
    <row r="124" spans="1:14" ht="21">
      <c r="D124" s="309" t="s">
        <v>613</v>
      </c>
      <c r="F124" s="310" t="s">
        <v>614</v>
      </c>
      <c r="G124" s="311">
        <v>136411</v>
      </c>
      <c r="H124" s="287" t="s">
        <v>547</v>
      </c>
      <c r="I124" s="287" t="s">
        <v>555</v>
      </c>
      <c r="J124" s="287" t="s">
        <v>556</v>
      </c>
    </row>
    <row r="125" spans="1:14">
      <c r="E125" s="309" t="s">
        <v>567</v>
      </c>
      <c r="F125" s="310" t="s">
        <v>568</v>
      </c>
      <c r="G125" s="311">
        <v>136411</v>
      </c>
    </row>
    <row r="126" spans="1:14">
      <c r="D126" s="309" t="s">
        <v>442</v>
      </c>
      <c r="F126" s="352" t="s">
        <v>617</v>
      </c>
      <c r="G126" s="353">
        <v>0</v>
      </c>
      <c r="N126" s="552"/>
    </row>
    <row r="127" spans="1:14">
      <c r="D127" s="309" t="s">
        <v>618</v>
      </c>
      <c r="F127" s="352" t="s">
        <v>628</v>
      </c>
      <c r="G127" s="353">
        <v>24539.478299999999</v>
      </c>
      <c r="N127" s="552"/>
    </row>
    <row r="128" spans="1:14" ht="21">
      <c r="D128" s="309" t="s">
        <v>620</v>
      </c>
      <c r="F128" s="352" t="s">
        <v>629</v>
      </c>
      <c r="G128" s="353">
        <v>5316727.2226</v>
      </c>
      <c r="N128" s="552"/>
    </row>
    <row r="129" spans="1:14">
      <c r="E129" s="309" t="s">
        <v>567</v>
      </c>
      <c r="F129" s="310" t="s">
        <v>568</v>
      </c>
      <c r="G129" s="311">
        <v>5316727.2226</v>
      </c>
      <c r="N129" s="552"/>
    </row>
    <row r="130" spans="1:14" ht="73.5">
      <c r="D130" s="309" t="s">
        <v>400</v>
      </c>
      <c r="F130" s="310" t="s">
        <v>476</v>
      </c>
      <c r="G130" s="311">
        <v>14485.746800000001</v>
      </c>
      <c r="H130" s="287" t="s">
        <v>547</v>
      </c>
      <c r="I130" s="287" t="s">
        <v>557</v>
      </c>
      <c r="J130" s="287" t="s">
        <v>635</v>
      </c>
      <c r="N130" s="354"/>
    </row>
    <row r="132" spans="1:14">
      <c r="G132" s="311">
        <f>G130+G124+G122+G119+G117+G115+G111+G110+G108+G105+G103+G102+G101+G100+G99+G95+G94+G93+G90+G89+G87+G85+G74+G72+G70+G65+G61+G57+G48+G46+G44+G41+G36+G34+G33+G17+G16+G13+G12</f>
        <v>53748450.174699992</v>
      </c>
    </row>
    <row r="134" spans="1:14" ht="12">
      <c r="A134" s="312"/>
      <c r="B134" s="313"/>
      <c r="C134" s="313"/>
      <c r="D134" s="313"/>
      <c r="E134" s="313"/>
      <c r="F134" s="314"/>
    </row>
  </sheetData>
  <autoFilter ref="A7:J7">
    <filterColumn colId="0" showButton="0"/>
    <filterColumn colId="1" showButton="0"/>
    <filterColumn colId="2" showButton="0"/>
    <filterColumn colId="3" showButton="0"/>
  </autoFilter>
  <mergeCells count="4">
    <mergeCell ref="G5:G6"/>
    <mergeCell ref="A7:E7"/>
    <mergeCell ref="A5:E6"/>
    <mergeCell ref="F5:F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4" sqref="B4:B10"/>
    </sheetView>
  </sheetViews>
  <sheetFormatPr defaultRowHeight="15"/>
  <cols>
    <col min="1" max="1" width="17.28515625" customWidth="1"/>
    <col min="2" max="2" width="21.140625" bestFit="1" customWidth="1"/>
    <col min="3" max="97" width="20.85546875" bestFit="1" customWidth="1"/>
    <col min="98" max="98" width="11.85546875" bestFit="1" customWidth="1"/>
  </cols>
  <sheetData>
    <row r="3" spans="1:2">
      <c r="A3" s="355" t="s">
        <v>636</v>
      </c>
      <c r="B3" t="s">
        <v>645</v>
      </c>
    </row>
    <row r="4" spans="1:2">
      <c r="A4" s="356" t="s">
        <v>557</v>
      </c>
      <c r="B4" s="360">
        <v>712400.34230000002</v>
      </c>
    </row>
    <row r="5" spans="1:2">
      <c r="A5" s="356" t="s">
        <v>632</v>
      </c>
      <c r="B5" s="360">
        <v>121</v>
      </c>
    </row>
    <row r="6" spans="1:2">
      <c r="A6" s="356" t="s">
        <v>633</v>
      </c>
      <c r="B6" s="360">
        <v>1754698.5548999999</v>
      </c>
    </row>
    <row r="7" spans="1:2">
      <c r="A7" s="356" t="s">
        <v>550</v>
      </c>
      <c r="B7" s="360">
        <v>534759.38449999993</v>
      </c>
    </row>
    <row r="8" spans="1:2">
      <c r="A8" s="356" t="s">
        <v>731</v>
      </c>
      <c r="B8" s="360">
        <v>7920216.7426999994</v>
      </c>
    </row>
    <row r="9" spans="1:2">
      <c r="A9" s="356" t="s">
        <v>551</v>
      </c>
      <c r="B9" s="360">
        <v>39003406.380199999</v>
      </c>
    </row>
    <row r="10" spans="1:2">
      <c r="A10" s="356" t="s">
        <v>555</v>
      </c>
      <c r="B10" s="360">
        <v>3822847.7700999998</v>
      </c>
    </row>
    <row r="11" spans="1:2">
      <c r="A11" s="356" t="s">
        <v>637</v>
      </c>
      <c r="B11" s="360">
        <v>774907625.97109973</v>
      </c>
    </row>
    <row r="12" spans="1:2">
      <c r="A12" s="356" t="s">
        <v>638</v>
      </c>
      <c r="B12" s="481">
        <v>828656076.14579976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D35" sqref="D35"/>
    </sheetView>
  </sheetViews>
  <sheetFormatPr defaultRowHeight="15"/>
  <cols>
    <col min="1" max="1" width="17.28515625" bestFit="1" customWidth="1"/>
    <col min="2" max="2" width="21.140625" bestFit="1" customWidth="1"/>
    <col min="4" max="4" width="15.7109375" bestFit="1" customWidth="1"/>
  </cols>
  <sheetData>
    <row r="3" spans="1:4">
      <c r="A3" s="355" t="s">
        <v>636</v>
      </c>
      <c r="B3" t="s">
        <v>645</v>
      </c>
    </row>
    <row r="4" spans="1:4">
      <c r="A4" s="356" t="s">
        <v>635</v>
      </c>
      <c r="B4" s="360">
        <v>712400.34230000002</v>
      </c>
      <c r="D4" s="280">
        <f>GETPIVOTDATA("сумм",$A$3,"HC","HC 0")+GETPIVOTDATA("сумм",'РБ НС'!$A$3,"HC","HC 0 ")</f>
        <v>4180107.9326000004</v>
      </c>
    </row>
    <row r="5" spans="1:4">
      <c r="A5" s="356" t="s">
        <v>340</v>
      </c>
      <c r="B5" s="360">
        <v>7920216.7426999994</v>
      </c>
      <c r="D5" s="280">
        <f>GETPIVOTDATA("сумм",$A$3,"HC","HC 1.1")+GETPIVOTDATA("сумм",$A$3,"HC","HC 1.1.")+GETPIVOTDATA("сумм",'РБ НС'!$A$3,"HC","HC 1.1")</f>
        <v>33301318.924079999</v>
      </c>
    </row>
    <row r="6" spans="1:4">
      <c r="A6" s="356" t="s">
        <v>631</v>
      </c>
      <c r="B6" s="360">
        <v>121</v>
      </c>
      <c r="D6" s="280"/>
    </row>
    <row r="7" spans="1:4">
      <c r="A7" s="356" t="s">
        <v>348</v>
      </c>
      <c r="B7" s="360">
        <v>1754698.5548999999</v>
      </c>
      <c r="D7" s="280">
        <f>GETPIVOTDATA("сумм",$A$3,"HC","HC 1.3.9")</f>
        <v>1754698.5548999999</v>
      </c>
    </row>
    <row r="8" spans="1:4">
      <c r="A8" s="356" t="s">
        <v>536</v>
      </c>
      <c r="B8" s="360">
        <v>534759.38449999993</v>
      </c>
      <c r="D8" s="280">
        <f>GETPIVOTDATA("сумм",$A$3,"HC","HC 4.3")+GETPIVOTDATA("сумм",'РБ НС'!$A$3,"HC","HC 4.3")</f>
        <v>6916187.3844999997</v>
      </c>
    </row>
    <row r="9" spans="1:4">
      <c r="A9" s="356" t="s">
        <v>554</v>
      </c>
      <c r="B9" s="360">
        <v>4546429.7169000003</v>
      </c>
      <c r="D9" s="280">
        <f>GETPIVOTDATA("сумм",$A$3,"HC","HC 6.1")+GETPIVOTDATA("сумм",'РБ НС'!$A$3,"HC","HC 6.1")</f>
        <v>9039386.7169000003</v>
      </c>
    </row>
    <row r="10" spans="1:4">
      <c r="A10" s="356" t="s">
        <v>553</v>
      </c>
      <c r="B10" s="360">
        <v>30884591.0482</v>
      </c>
      <c r="D10" s="280">
        <f>GETPIVOTDATA("сумм",$A$3,"HC","HC 6.2")+GETPIVOTDATA("сумм",'РБ НС'!$A$3,"HC","HC 6.2")</f>
        <v>57327334.048199996</v>
      </c>
    </row>
    <row r="11" spans="1:4">
      <c r="A11" s="356" t="s">
        <v>630</v>
      </c>
      <c r="B11" s="360">
        <v>3572385.6151000001</v>
      </c>
      <c r="D11" s="280"/>
    </row>
    <row r="12" spans="1:4">
      <c r="A12" s="356" t="s">
        <v>556</v>
      </c>
      <c r="B12" s="360">
        <v>3822847.7700999998</v>
      </c>
      <c r="D12" s="280">
        <f>GETPIVOTDATA("сумм",$A$3,"HC","HC 7.1")+GETPIVOTDATA("сумм",'РБ НС'!$A$3,"HC","HC 7.1")</f>
        <v>23032455.161199998</v>
      </c>
    </row>
    <row r="13" spans="1:4">
      <c r="A13" s="356" t="s">
        <v>637</v>
      </c>
      <c r="B13" s="360">
        <v>774907625.97109973</v>
      </c>
    </row>
    <row r="14" spans="1:4">
      <c r="A14" s="356" t="s">
        <v>638</v>
      </c>
      <c r="B14" s="360">
        <v>828656076.14579976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="110" zoomScaleNormal="110" workbookViewId="0">
      <selection activeCell="I4" sqref="I4"/>
    </sheetView>
  </sheetViews>
  <sheetFormatPr defaultRowHeight="11.25"/>
  <cols>
    <col min="1" max="5" width="4" style="309" customWidth="1"/>
    <col min="6" max="6" width="44.28515625" style="287" customWidth="1"/>
    <col min="7" max="7" width="13.85546875" style="287" customWidth="1"/>
    <col min="8" max="8" width="9.140625" style="287"/>
    <col min="9" max="9" width="13.28515625" style="287" bestFit="1" customWidth="1"/>
    <col min="10" max="10" width="9.140625" style="287"/>
    <col min="11" max="12" width="10.85546875" style="287" bestFit="1" customWidth="1"/>
    <col min="13" max="13" width="12.140625" style="287" bestFit="1" customWidth="1"/>
    <col min="14" max="16384" width="9.140625" style="287"/>
  </cols>
  <sheetData>
    <row r="1" spans="1:13" s="288" customFormat="1" ht="15.75">
      <c r="A1" s="285"/>
      <c r="B1" s="286"/>
      <c r="C1" s="286"/>
      <c r="D1" s="286"/>
      <c r="E1" s="286"/>
      <c r="F1" s="289" t="s">
        <v>372</v>
      </c>
      <c r="G1" s="290"/>
    </row>
    <row r="2" spans="1:13" s="288" customFormat="1" ht="15.75">
      <c r="A2" s="291"/>
      <c r="B2" s="286"/>
      <c r="C2" s="286"/>
      <c r="D2" s="286"/>
      <c r="E2" s="286"/>
      <c r="F2" s="289" t="s">
        <v>373</v>
      </c>
      <c r="G2" s="292"/>
      <c r="H2" s="288" t="s">
        <v>641</v>
      </c>
      <c r="I2" s="357">
        <f>G9+МБ!G9</f>
        <v>1221046856.3998001</v>
      </c>
    </row>
    <row r="3" spans="1:13" s="295" customFormat="1">
      <c r="A3" s="293" t="s">
        <v>374</v>
      </c>
      <c r="B3" s="293"/>
      <c r="C3" s="293"/>
      <c r="D3" s="293"/>
      <c r="E3" s="293"/>
      <c r="F3" s="294" t="s">
        <v>375</v>
      </c>
      <c r="G3" s="296"/>
      <c r="I3" s="358"/>
    </row>
    <row r="4" spans="1:13">
      <c r="A4" s="293" t="s">
        <v>376</v>
      </c>
      <c r="B4" s="293"/>
      <c r="C4" s="293"/>
      <c r="D4" s="293"/>
      <c r="E4" s="293"/>
      <c r="F4" s="294" t="s">
        <v>377</v>
      </c>
      <c r="H4" s="287" t="s">
        <v>642</v>
      </c>
      <c r="I4" s="311">
        <f>G19+G20+G21+G22+G40+G45+G46+G56+G57+МБ!G20+МБ!G23+МБ!G27+МБ!G29+МБ!G38+МБ!G50+МБ!G52+МБ!G77+МБ!G79+МБ!G81+МБ!G96+МБ!G97+МБ!G98+МБ!G112+МБ!G113+МБ!G114+МБ!G126+МБ!G127+МБ!G128</f>
        <v>119651410.26081002</v>
      </c>
      <c r="K4" s="311">
        <f>I4-G22-G45-G57-МБ!G77-МБ!G79-МБ!G81-G18</f>
        <v>117206045.68991001</v>
      </c>
    </row>
    <row r="5" spans="1:13" s="297" customFormat="1" ht="42.75" customHeight="1">
      <c r="A5" s="687" t="s">
        <v>378</v>
      </c>
      <c r="B5" s="688"/>
      <c r="C5" s="688"/>
      <c r="D5" s="688"/>
      <c r="E5" s="688"/>
      <c r="F5" s="683" t="s">
        <v>379</v>
      </c>
      <c r="G5" s="683" t="s">
        <v>380</v>
      </c>
      <c r="I5" s="359"/>
      <c r="K5" s="359"/>
    </row>
    <row r="6" spans="1:13" s="297" customFormat="1" ht="35.25" customHeight="1">
      <c r="A6" s="689"/>
      <c r="B6" s="690"/>
      <c r="C6" s="690"/>
      <c r="D6" s="690"/>
      <c r="E6" s="690"/>
      <c r="F6" s="684"/>
      <c r="G6" s="684"/>
      <c r="L6" s="359"/>
    </row>
    <row r="7" spans="1:13" ht="11.25" customHeight="1">
      <c r="A7" s="685" t="s">
        <v>381</v>
      </c>
      <c r="B7" s="686"/>
      <c r="C7" s="686"/>
      <c r="D7" s="686"/>
      <c r="E7" s="686"/>
      <c r="F7" s="298">
        <v>2</v>
      </c>
      <c r="G7" s="299" t="s">
        <v>644</v>
      </c>
      <c r="H7" s="287" t="s">
        <v>544</v>
      </c>
      <c r="I7" s="287" t="s">
        <v>545</v>
      </c>
      <c r="J7" s="287" t="s">
        <v>546</v>
      </c>
    </row>
    <row r="8" spans="1:13" ht="12">
      <c r="A8" s="300"/>
      <c r="B8" s="300"/>
      <c r="C8" s="300"/>
      <c r="D8" s="300"/>
      <c r="E8" s="300"/>
      <c r="F8" s="301" t="s">
        <v>382</v>
      </c>
      <c r="G8" s="302">
        <v>1071174703.0574</v>
      </c>
    </row>
    <row r="9" spans="1:13" ht="12">
      <c r="A9" s="300" t="s">
        <v>383</v>
      </c>
      <c r="B9" s="300"/>
      <c r="C9" s="300"/>
      <c r="D9" s="300"/>
      <c r="E9" s="300"/>
      <c r="F9" s="301" t="s">
        <v>384</v>
      </c>
      <c r="G9" s="302">
        <v>1071174703.0575</v>
      </c>
    </row>
    <row r="10" spans="1:13">
      <c r="A10" s="303"/>
      <c r="B10" s="303" t="s">
        <v>282</v>
      </c>
      <c r="C10" s="303"/>
      <c r="D10" s="303"/>
      <c r="E10" s="303"/>
      <c r="F10" s="304" t="s">
        <v>385</v>
      </c>
      <c r="G10" s="305">
        <v>5055947.5520000001</v>
      </c>
    </row>
    <row r="11" spans="1:13">
      <c r="A11" s="306"/>
      <c r="B11" s="306"/>
      <c r="C11" s="306" t="s">
        <v>386</v>
      </c>
      <c r="D11" s="306"/>
      <c r="E11" s="306"/>
      <c r="F11" s="307" t="s">
        <v>387</v>
      </c>
      <c r="G11" s="308">
        <v>5055947.5520000001</v>
      </c>
    </row>
    <row r="12" spans="1:13">
      <c r="D12" s="309" t="s">
        <v>388</v>
      </c>
      <c r="F12" s="310" t="s">
        <v>389</v>
      </c>
      <c r="G12" s="311">
        <v>5055947.5520000001</v>
      </c>
      <c r="H12" s="287" t="s">
        <v>547</v>
      </c>
      <c r="I12" s="287" t="s">
        <v>339</v>
      </c>
      <c r="J12" s="287" t="s">
        <v>340</v>
      </c>
      <c r="L12" s="311">
        <f>G12+G18+G28+G29+G36+G44+G49</f>
        <v>29610472.540229999</v>
      </c>
    </row>
    <row r="13" spans="1:13">
      <c r="A13" s="303"/>
      <c r="B13" s="303" t="s">
        <v>390</v>
      </c>
      <c r="C13" s="303"/>
      <c r="D13" s="303"/>
      <c r="E13" s="303"/>
      <c r="F13" s="304" t="s">
        <v>391</v>
      </c>
      <c r="G13" s="305">
        <v>1035703510.858</v>
      </c>
    </row>
    <row r="14" spans="1:13" ht="22.5">
      <c r="A14" s="306"/>
      <c r="B14" s="306"/>
      <c r="C14" s="306" t="s">
        <v>392</v>
      </c>
      <c r="D14" s="306"/>
      <c r="E14" s="306"/>
      <c r="F14" s="307" t="s">
        <v>393</v>
      </c>
      <c r="G14" s="308">
        <v>531807.32429999998</v>
      </c>
    </row>
    <row r="15" spans="1:13">
      <c r="D15" s="309" t="s">
        <v>394</v>
      </c>
      <c r="F15" s="310" t="s">
        <v>395</v>
      </c>
      <c r="G15" s="311">
        <v>531807.32429999998</v>
      </c>
      <c r="H15" s="287" t="s">
        <v>547</v>
      </c>
      <c r="I15" s="287" t="s">
        <v>339</v>
      </c>
      <c r="J15" s="287" t="s">
        <v>341</v>
      </c>
    </row>
    <row r="16" spans="1:13">
      <c r="A16" s="306"/>
      <c r="B16" s="306"/>
      <c r="C16" s="306" t="s">
        <v>396</v>
      </c>
      <c r="D16" s="306"/>
      <c r="E16" s="306"/>
      <c r="F16" s="307" t="s">
        <v>397</v>
      </c>
      <c r="G16" s="308">
        <v>1016917715.6346</v>
      </c>
      <c r="M16" s="311">
        <f>I4+'HF-FS'!T20</f>
        <v>1885384819.0608101</v>
      </c>
    </row>
    <row r="17" spans="4:12" s="287" customFormat="1" ht="21">
      <c r="D17" s="309" t="s">
        <v>398</v>
      </c>
      <c r="E17" s="309"/>
      <c r="F17" s="310" t="s">
        <v>399</v>
      </c>
      <c r="G17" s="311">
        <v>17130287.3968</v>
      </c>
    </row>
    <row r="18" spans="4:12" s="287" customFormat="1">
      <c r="D18" s="309"/>
      <c r="E18" s="309" t="s">
        <v>400</v>
      </c>
      <c r="F18" s="310" t="s">
        <v>401</v>
      </c>
      <c r="G18" s="311">
        <v>96560.827000000005</v>
      </c>
      <c r="H18" s="287" t="s">
        <v>547</v>
      </c>
      <c r="I18" s="287" t="s">
        <v>339</v>
      </c>
      <c r="J18" s="287" t="s">
        <v>340</v>
      </c>
    </row>
    <row r="19" spans="4:12" s="287" customFormat="1" ht="21">
      <c r="D19" s="309"/>
      <c r="E19" s="309" t="s">
        <v>402</v>
      </c>
      <c r="F19" s="352" t="s">
        <v>403</v>
      </c>
      <c r="G19" s="353">
        <v>62090.769800000002</v>
      </c>
    </row>
    <row r="20" spans="4:12" s="287" customFormat="1" ht="52.5">
      <c r="D20" s="309"/>
      <c r="E20" s="309" t="s">
        <v>404</v>
      </c>
      <c r="F20" s="352" t="s">
        <v>405</v>
      </c>
      <c r="G20" s="353">
        <v>16971246</v>
      </c>
    </row>
    <row r="21" spans="4:12" s="287" customFormat="1" ht="21">
      <c r="D21" s="309"/>
      <c r="E21" s="309" t="s">
        <v>406</v>
      </c>
      <c r="F21" s="352" t="s">
        <v>407</v>
      </c>
      <c r="G21" s="353">
        <v>268.8</v>
      </c>
    </row>
    <row r="22" spans="4:12" s="287" customFormat="1" ht="42">
      <c r="D22" s="309"/>
      <c r="E22" s="309" t="s">
        <v>408</v>
      </c>
      <c r="F22" s="352" t="s">
        <v>409</v>
      </c>
      <c r="G22" s="353">
        <v>121</v>
      </c>
    </row>
    <row r="23" spans="4:12" s="287" customFormat="1" ht="21">
      <c r="D23" s="309" t="s">
        <v>410</v>
      </c>
      <c r="E23" s="309"/>
      <c r="F23" s="310" t="s">
        <v>411</v>
      </c>
      <c r="G23" s="311">
        <v>330265.42609999998</v>
      </c>
    </row>
    <row r="24" spans="4:12" s="287" customFormat="1" ht="21">
      <c r="D24" s="309"/>
      <c r="E24" s="309" t="s">
        <v>412</v>
      </c>
      <c r="F24" s="310" t="s">
        <v>413</v>
      </c>
      <c r="G24" s="311">
        <v>330265.42606000003</v>
      </c>
      <c r="H24" s="287" t="s">
        <v>547</v>
      </c>
      <c r="I24" s="287" t="s">
        <v>548</v>
      </c>
      <c r="J24" s="287" t="s">
        <v>549</v>
      </c>
    </row>
    <row r="25" spans="4:12" s="287" customFormat="1" ht="21">
      <c r="D25" s="309" t="s">
        <v>414</v>
      </c>
      <c r="E25" s="309"/>
      <c r="F25" s="310" t="s">
        <v>415</v>
      </c>
      <c r="G25" s="311">
        <v>954571513.60800004</v>
      </c>
      <c r="L25" s="311"/>
    </row>
    <row r="26" spans="4:12" s="287" customFormat="1" ht="21">
      <c r="D26" s="309"/>
      <c r="E26" s="309" t="s">
        <v>416</v>
      </c>
      <c r="F26" s="310" t="s">
        <v>417</v>
      </c>
      <c r="G26" s="311">
        <v>925358218.20000005</v>
      </c>
    </row>
    <row r="27" spans="4:12" s="287" customFormat="1" ht="21">
      <c r="D27" s="309"/>
      <c r="E27" s="309" t="s">
        <v>418</v>
      </c>
      <c r="F27" s="310" t="s">
        <v>419</v>
      </c>
      <c r="G27" s="311">
        <v>840200</v>
      </c>
      <c r="H27" s="287" t="s">
        <v>547</v>
      </c>
      <c r="I27" s="287" t="s">
        <v>548</v>
      </c>
      <c r="J27" s="287" t="s">
        <v>549</v>
      </c>
    </row>
    <row r="28" spans="4:12" s="287" customFormat="1" ht="21">
      <c r="D28" s="309"/>
      <c r="E28" s="309" t="s">
        <v>420</v>
      </c>
      <c r="F28" s="310" t="s">
        <v>421</v>
      </c>
      <c r="G28" s="311">
        <v>4229491.3588500004</v>
      </c>
      <c r="H28" s="287" t="s">
        <v>547</v>
      </c>
      <c r="I28" s="287" t="s">
        <v>339</v>
      </c>
      <c r="J28" s="354" t="s">
        <v>340</v>
      </c>
    </row>
    <row r="29" spans="4:12" s="287" customFormat="1" ht="31.5">
      <c r="D29" s="309"/>
      <c r="E29" s="309" t="s">
        <v>422</v>
      </c>
      <c r="F29" s="310" t="s">
        <v>423</v>
      </c>
      <c r="G29" s="311">
        <v>1617562.8753</v>
      </c>
      <c r="H29" s="287" t="s">
        <v>547</v>
      </c>
      <c r="I29" s="287" t="s">
        <v>634</v>
      </c>
      <c r="J29" s="354" t="s">
        <v>340</v>
      </c>
    </row>
    <row r="30" spans="4:12" s="287" customFormat="1">
      <c r="D30" s="309"/>
      <c r="E30" s="309" t="s">
        <v>424</v>
      </c>
      <c r="F30" s="310" t="s">
        <v>425</v>
      </c>
      <c r="G30" s="311">
        <v>6381428</v>
      </c>
      <c r="H30" s="287" t="s">
        <v>547</v>
      </c>
      <c r="I30" s="287" t="s">
        <v>550</v>
      </c>
      <c r="J30" s="287" t="s">
        <v>536</v>
      </c>
    </row>
    <row r="31" spans="4:12" s="287" customFormat="1" ht="21">
      <c r="D31" s="309"/>
      <c r="E31" s="309" t="s">
        <v>400</v>
      </c>
      <c r="F31" s="310" t="s">
        <v>426</v>
      </c>
      <c r="G31" s="311">
        <v>16144613.17371</v>
      </c>
      <c r="H31" s="287" t="s">
        <v>547</v>
      </c>
      <c r="I31" s="287" t="s">
        <v>548</v>
      </c>
      <c r="J31" s="287" t="s">
        <v>549</v>
      </c>
    </row>
    <row r="32" spans="4:12" s="287" customFormat="1">
      <c r="D32" s="309" t="s">
        <v>427</v>
      </c>
      <c r="E32" s="309"/>
      <c r="F32" s="310" t="s">
        <v>428</v>
      </c>
      <c r="G32" s="311">
        <v>44885649.2038</v>
      </c>
    </row>
    <row r="33" spans="1:11">
      <c r="E33" s="309" t="s">
        <v>416</v>
      </c>
      <c r="F33" s="310" t="s">
        <v>429</v>
      </c>
      <c r="G33" s="311">
        <v>13553166.2268</v>
      </c>
      <c r="H33" s="287" t="s">
        <v>547</v>
      </c>
      <c r="I33" s="287" t="s">
        <v>551</v>
      </c>
      <c r="J33" s="287" t="s">
        <v>552</v>
      </c>
      <c r="K33" s="311"/>
    </row>
    <row r="34" spans="1:11" ht="31.5">
      <c r="E34" s="309" t="s">
        <v>430</v>
      </c>
      <c r="F34" s="310" t="s">
        <v>431</v>
      </c>
      <c r="G34" s="311">
        <v>26442743</v>
      </c>
      <c r="H34" s="287" t="s">
        <v>547</v>
      </c>
      <c r="I34" s="287" t="s">
        <v>551</v>
      </c>
      <c r="J34" s="287" t="s">
        <v>553</v>
      </c>
    </row>
    <row r="35" spans="1:11" ht="31.5">
      <c r="E35" s="309" t="s">
        <v>418</v>
      </c>
      <c r="F35" s="310" t="s">
        <v>432</v>
      </c>
      <c r="G35" s="311">
        <v>2222118</v>
      </c>
      <c r="H35" s="287" t="s">
        <v>547</v>
      </c>
      <c r="I35" s="287" t="s">
        <v>551</v>
      </c>
      <c r="J35" s="287" t="s">
        <v>554</v>
      </c>
    </row>
    <row r="36" spans="1:11">
      <c r="E36" s="309" t="s">
        <v>412</v>
      </c>
      <c r="F36" s="310" t="s">
        <v>433</v>
      </c>
      <c r="G36" s="311">
        <v>2350</v>
      </c>
      <c r="H36" s="287" t="s">
        <v>547</v>
      </c>
      <c r="I36" s="287" t="s">
        <v>339</v>
      </c>
      <c r="J36" s="287" t="s">
        <v>340</v>
      </c>
    </row>
    <row r="37" spans="1:11">
      <c r="E37" s="309" t="s">
        <v>434</v>
      </c>
      <c r="F37" s="310" t="s">
        <v>435</v>
      </c>
      <c r="G37" s="311">
        <v>85394</v>
      </c>
      <c r="H37" s="287" t="s">
        <v>547</v>
      </c>
      <c r="I37" s="287" t="s">
        <v>551</v>
      </c>
      <c r="J37" s="287" t="s">
        <v>554</v>
      </c>
    </row>
    <row r="38" spans="1:11">
      <c r="E38" s="309" t="s">
        <v>420</v>
      </c>
      <c r="F38" s="310" t="s">
        <v>436</v>
      </c>
      <c r="G38" s="311">
        <v>87371</v>
      </c>
      <c r="H38" s="287" t="s">
        <v>547</v>
      </c>
      <c r="I38" s="287" t="s">
        <v>551</v>
      </c>
      <c r="J38" s="287" t="s">
        <v>554</v>
      </c>
    </row>
    <row r="39" spans="1:11" ht="31.5">
      <c r="E39" s="309" t="s">
        <v>422</v>
      </c>
      <c r="F39" s="310" t="s">
        <v>437</v>
      </c>
      <c r="G39" s="311">
        <v>2098074</v>
      </c>
      <c r="H39" s="287" t="s">
        <v>547</v>
      </c>
      <c r="I39" s="287" t="s">
        <v>551</v>
      </c>
      <c r="J39" s="287" t="s">
        <v>554</v>
      </c>
    </row>
    <row r="40" spans="1:11" ht="31.5">
      <c r="E40" s="309" t="s">
        <v>438</v>
      </c>
      <c r="F40" s="352" t="s">
        <v>439</v>
      </c>
      <c r="G40" s="353">
        <v>394432.97690000001</v>
      </c>
    </row>
    <row r="41" spans="1:11">
      <c r="A41" s="306"/>
      <c r="B41" s="306"/>
      <c r="C41" s="306" t="s">
        <v>440</v>
      </c>
      <c r="D41" s="306"/>
      <c r="E41" s="306"/>
      <c r="F41" s="307" t="s">
        <v>441</v>
      </c>
      <c r="G41" s="308">
        <v>18253987.899099998</v>
      </c>
    </row>
    <row r="42" spans="1:11" ht="21">
      <c r="D42" s="309" t="s">
        <v>442</v>
      </c>
      <c r="F42" s="310" t="s">
        <v>443</v>
      </c>
      <c r="G42" s="311">
        <v>18253987.899099998</v>
      </c>
    </row>
    <row r="43" spans="1:11" ht="21">
      <c r="E43" s="309" t="s">
        <v>416</v>
      </c>
      <c r="F43" s="310" t="s">
        <v>444</v>
      </c>
      <c r="G43" s="311">
        <v>279489</v>
      </c>
      <c r="H43" s="287" t="s">
        <v>547</v>
      </c>
      <c r="I43" s="287" t="s">
        <v>551</v>
      </c>
      <c r="J43" s="287" t="s">
        <v>552</v>
      </c>
    </row>
    <row r="44" spans="1:11">
      <c r="E44" s="309" t="s">
        <v>430</v>
      </c>
      <c r="F44" s="310" t="s">
        <v>445</v>
      </c>
      <c r="G44" s="311">
        <v>13389870.07408</v>
      </c>
      <c r="H44" s="287" t="s">
        <v>547</v>
      </c>
      <c r="I44" s="287" t="s">
        <v>339</v>
      </c>
      <c r="J44" s="287" t="s">
        <v>340</v>
      </c>
    </row>
    <row r="45" spans="1:11">
      <c r="E45" s="309" t="s">
        <v>418</v>
      </c>
      <c r="F45" s="352" t="s">
        <v>446</v>
      </c>
      <c r="G45" s="353">
        <v>81787</v>
      </c>
    </row>
    <row r="46" spans="1:11" ht="21">
      <c r="E46" s="309" t="s">
        <v>402</v>
      </c>
      <c r="F46" s="352" t="s">
        <v>447</v>
      </c>
      <c r="G46" s="353">
        <v>4502841.8250099998</v>
      </c>
    </row>
    <row r="47" spans="1:11">
      <c r="A47" s="303"/>
      <c r="B47" s="303" t="s">
        <v>448</v>
      </c>
      <c r="C47" s="303"/>
      <c r="D47" s="303"/>
      <c r="E47" s="303"/>
      <c r="F47" s="304" t="s">
        <v>449</v>
      </c>
      <c r="G47" s="305">
        <v>30415244.647500001</v>
      </c>
    </row>
    <row r="48" spans="1:11">
      <c r="A48" s="306"/>
      <c r="B48" s="306"/>
      <c r="C48" s="306" t="s">
        <v>450</v>
      </c>
      <c r="D48" s="306"/>
      <c r="E48" s="306"/>
      <c r="F48" s="307" t="s">
        <v>451</v>
      </c>
      <c r="G48" s="308">
        <v>5218689.8530000001</v>
      </c>
    </row>
    <row r="49" spans="1:10" ht="31.5">
      <c r="D49" s="309" t="s">
        <v>452</v>
      </c>
      <c r="F49" s="310" t="s">
        <v>453</v>
      </c>
      <c r="G49" s="311">
        <v>5218689.8530000001</v>
      </c>
      <c r="H49" s="287" t="s">
        <v>547</v>
      </c>
      <c r="I49" s="287" t="s">
        <v>339</v>
      </c>
      <c r="J49" s="287" t="s">
        <v>340</v>
      </c>
    </row>
    <row r="50" spans="1:10">
      <c r="A50" s="306"/>
      <c r="B50" s="306"/>
      <c r="C50" s="306" t="s">
        <v>396</v>
      </c>
      <c r="D50" s="306"/>
      <c r="E50" s="306"/>
      <c r="F50" s="307" t="s">
        <v>397</v>
      </c>
      <c r="G50" s="308">
        <v>25196554.794500001</v>
      </c>
    </row>
    <row r="51" spans="1:10">
      <c r="D51" s="309" t="s">
        <v>454</v>
      </c>
      <c r="F51" s="310" t="s">
        <v>455</v>
      </c>
      <c r="G51" s="311">
        <v>16341340.351399999</v>
      </c>
    </row>
    <row r="52" spans="1:10" ht="21">
      <c r="E52" s="309" t="s">
        <v>416</v>
      </c>
      <c r="F52" s="310" t="s">
        <v>456</v>
      </c>
      <c r="G52" s="311">
        <v>13694940.1129</v>
      </c>
      <c r="H52" s="287" t="s">
        <v>547</v>
      </c>
      <c r="I52" s="287" t="s">
        <v>555</v>
      </c>
      <c r="J52" s="287" t="s">
        <v>556</v>
      </c>
    </row>
    <row r="53" spans="1:10" ht="21">
      <c r="E53" s="309" t="s">
        <v>412</v>
      </c>
      <c r="F53" s="310" t="s">
        <v>457</v>
      </c>
      <c r="G53" s="311">
        <v>226460.984</v>
      </c>
      <c r="H53" s="287" t="s">
        <v>547</v>
      </c>
      <c r="I53" s="287" t="s">
        <v>555</v>
      </c>
      <c r="J53" s="287" t="s">
        <v>556</v>
      </c>
    </row>
    <row r="54" spans="1:10" ht="21">
      <c r="E54" s="309" t="s">
        <v>434</v>
      </c>
      <c r="F54" s="310" t="s">
        <v>458</v>
      </c>
      <c r="G54" s="311">
        <v>1052825.9242</v>
      </c>
      <c r="H54" s="287" t="s">
        <v>547</v>
      </c>
      <c r="I54" s="287" t="s">
        <v>555</v>
      </c>
      <c r="J54" s="287" t="s">
        <v>556</v>
      </c>
    </row>
    <row r="55" spans="1:10">
      <c r="E55" s="309" t="s">
        <v>420</v>
      </c>
      <c r="F55" s="310" t="s">
        <v>459</v>
      </c>
      <c r="G55" s="311">
        <v>1260380.45</v>
      </c>
      <c r="H55" s="287" t="s">
        <v>547</v>
      </c>
      <c r="I55" s="287" t="s">
        <v>555</v>
      </c>
      <c r="J55" s="287" t="s">
        <v>556</v>
      </c>
    </row>
    <row r="56" spans="1:10" ht="21">
      <c r="E56" s="309" t="s">
        <v>402</v>
      </c>
      <c r="F56" s="352" t="s">
        <v>460</v>
      </c>
      <c r="G56" s="353">
        <v>106732.8802</v>
      </c>
    </row>
    <row r="57" spans="1:10" ht="21">
      <c r="D57" s="309" t="s">
        <v>461</v>
      </c>
      <c r="F57" s="352" t="s">
        <v>462</v>
      </c>
      <c r="G57" s="353">
        <v>1408185.8409</v>
      </c>
    </row>
    <row r="58" spans="1:10">
      <c r="D58" s="309" t="s">
        <v>463</v>
      </c>
      <c r="F58" s="310" t="s">
        <v>464</v>
      </c>
      <c r="G58" s="311">
        <v>2974999.92</v>
      </c>
      <c r="H58" s="287" t="s">
        <v>547</v>
      </c>
      <c r="I58" s="287" t="s">
        <v>555</v>
      </c>
      <c r="J58" s="287" t="s">
        <v>556</v>
      </c>
    </row>
    <row r="59" spans="1:10">
      <c r="D59" s="309" t="s">
        <v>465</v>
      </c>
      <c r="F59" s="310" t="s">
        <v>466</v>
      </c>
      <c r="G59" s="311">
        <v>3169954</v>
      </c>
      <c r="H59" s="287" t="s">
        <v>547</v>
      </c>
      <c r="I59" s="287" t="s">
        <v>557</v>
      </c>
      <c r="J59" s="287" t="s">
        <v>558</v>
      </c>
    </row>
    <row r="60" spans="1:10" ht="21">
      <c r="D60" s="309" t="s">
        <v>467</v>
      </c>
      <c r="F60" s="310" t="s">
        <v>468</v>
      </c>
      <c r="G60" s="311">
        <v>1004321.0919999999</v>
      </c>
    </row>
    <row r="61" spans="1:10">
      <c r="A61" s="315"/>
      <c r="B61" s="315"/>
      <c r="C61" s="315"/>
      <c r="D61" s="315"/>
      <c r="E61" s="315" t="s">
        <v>469</v>
      </c>
      <c r="F61" s="316" t="s">
        <v>470</v>
      </c>
      <c r="G61" s="317">
        <v>976671.8</v>
      </c>
      <c r="H61" s="287" t="s">
        <v>547</v>
      </c>
      <c r="I61" s="287" t="s">
        <v>548</v>
      </c>
      <c r="J61" s="287" t="s">
        <v>549</v>
      </c>
    </row>
    <row r="62" spans="1:10" ht="21">
      <c r="E62" s="309" t="s">
        <v>471</v>
      </c>
      <c r="F62" s="310" t="s">
        <v>472</v>
      </c>
      <c r="G62" s="311">
        <v>27649.291980000002</v>
      </c>
      <c r="H62" s="287" t="s">
        <v>547</v>
      </c>
      <c r="I62" s="287" t="s">
        <v>548</v>
      </c>
      <c r="J62" s="287" t="s">
        <v>549</v>
      </c>
    </row>
    <row r="63" spans="1:10" ht="31.5">
      <c r="D63" s="309" t="s">
        <v>473</v>
      </c>
      <c r="F63" s="310" t="s">
        <v>474</v>
      </c>
      <c r="G63" s="311">
        <v>0</v>
      </c>
    </row>
    <row r="64" spans="1:10">
      <c r="D64" s="309" t="s">
        <v>430</v>
      </c>
      <c r="F64" s="310" t="s">
        <v>475</v>
      </c>
      <c r="G64" s="311">
        <v>296685.35029999999</v>
      </c>
      <c r="H64" s="287" t="s">
        <v>547</v>
      </c>
      <c r="I64" s="287" t="s">
        <v>557</v>
      </c>
      <c r="J64" s="287" t="s">
        <v>558</v>
      </c>
    </row>
    <row r="65" spans="1:10" ht="63">
      <c r="D65" s="309" t="s">
        <v>420</v>
      </c>
      <c r="F65" s="310" t="s">
        <v>476</v>
      </c>
      <c r="G65" s="311">
        <v>1068.24</v>
      </c>
      <c r="H65" s="287" t="s">
        <v>547</v>
      </c>
      <c r="I65" s="287" t="s">
        <v>557</v>
      </c>
      <c r="J65" s="287" t="s">
        <v>558</v>
      </c>
    </row>
    <row r="67" spans="1:10">
      <c r="G67" s="311">
        <f>G12+G15+G18+G24+G27+G28+G29+G30+G31+G33+G34+G35+G36+G37+G38+G39+G43+G44+G49+G52+G53+G54+G55+G58+G59+G61+G62+G64+G65</f>
        <v>122288777.76447999</v>
      </c>
      <c r="I67" s="311"/>
    </row>
    <row r="68" spans="1:10">
      <c r="G68" s="311">
        <f>G67+'067'!G37</f>
        <v>1032464352.1373699</v>
      </c>
    </row>
    <row r="69" spans="1:10" ht="12">
      <c r="A69" s="312"/>
      <c r="B69" s="313"/>
      <c r="C69" s="313"/>
      <c r="D69" s="313"/>
      <c r="E69" s="313"/>
      <c r="F69" s="314"/>
    </row>
    <row r="79" spans="1:10">
      <c r="G79" s="299" t="s">
        <v>644</v>
      </c>
      <c r="H79" s="287" t="s">
        <v>544</v>
      </c>
      <c r="I79" s="287" t="s">
        <v>545</v>
      </c>
      <c r="J79" s="287" t="s">
        <v>546</v>
      </c>
    </row>
    <row r="80" spans="1:10">
      <c r="G80" s="311">
        <v>5055947.5520000001</v>
      </c>
      <c r="H80" s="287" t="s">
        <v>547</v>
      </c>
      <c r="I80" s="287" t="s">
        <v>339</v>
      </c>
      <c r="J80" s="287" t="s">
        <v>340</v>
      </c>
    </row>
    <row r="81" spans="7:10">
      <c r="G81" s="311">
        <v>531807.32429999998</v>
      </c>
      <c r="H81" s="287" t="s">
        <v>547</v>
      </c>
      <c r="I81" s="287" t="s">
        <v>339</v>
      </c>
      <c r="J81" s="287" t="s">
        <v>341</v>
      </c>
    </row>
    <row r="82" spans="7:10">
      <c r="G82" s="311">
        <v>96560.827000000005</v>
      </c>
      <c r="H82" s="287" t="s">
        <v>547</v>
      </c>
      <c r="I82" s="287" t="s">
        <v>339</v>
      </c>
      <c r="J82" s="287" t="s">
        <v>340</v>
      </c>
    </row>
    <row r="83" spans="7:10">
      <c r="G83" s="311">
        <v>330265.42606000003</v>
      </c>
      <c r="H83" s="287" t="s">
        <v>547</v>
      </c>
      <c r="I83" s="287" t="s">
        <v>548</v>
      </c>
      <c r="J83" s="287" t="s">
        <v>549</v>
      </c>
    </row>
    <row r="84" spans="7:10">
      <c r="G84" s="311">
        <v>840200</v>
      </c>
      <c r="H84" s="287" t="s">
        <v>547</v>
      </c>
      <c r="I84" s="287" t="s">
        <v>548</v>
      </c>
      <c r="J84" s="287" t="s">
        <v>549</v>
      </c>
    </row>
    <row r="85" spans="7:10">
      <c r="G85" s="311">
        <v>4229491.3588500004</v>
      </c>
      <c r="H85" s="287" t="s">
        <v>547</v>
      </c>
      <c r="I85" s="287" t="s">
        <v>339</v>
      </c>
      <c r="J85" s="354" t="s">
        <v>340</v>
      </c>
    </row>
    <row r="86" spans="7:10">
      <c r="G86" s="311">
        <v>1617562.8753</v>
      </c>
      <c r="H86" s="287" t="s">
        <v>547</v>
      </c>
      <c r="I86" s="287" t="s">
        <v>634</v>
      </c>
      <c r="J86" s="354" t="s">
        <v>340</v>
      </c>
    </row>
    <row r="87" spans="7:10">
      <c r="G87" s="311">
        <v>6381428</v>
      </c>
      <c r="H87" s="287" t="s">
        <v>547</v>
      </c>
      <c r="I87" s="287" t="s">
        <v>550</v>
      </c>
      <c r="J87" s="287" t="s">
        <v>536</v>
      </c>
    </row>
    <row r="88" spans="7:10">
      <c r="G88" s="311">
        <v>16144613.17371</v>
      </c>
      <c r="H88" s="287" t="s">
        <v>547</v>
      </c>
      <c r="I88" s="287" t="s">
        <v>548</v>
      </c>
      <c r="J88" s="287" t="s">
        <v>549</v>
      </c>
    </row>
    <row r="89" spans="7:10">
      <c r="G89" s="311">
        <v>13553166.2268</v>
      </c>
      <c r="H89" s="287" t="s">
        <v>547</v>
      </c>
      <c r="I89" s="287" t="s">
        <v>551</v>
      </c>
      <c r="J89" s="287" t="s">
        <v>552</v>
      </c>
    </row>
    <row r="90" spans="7:10">
      <c r="G90" s="311">
        <v>26442743</v>
      </c>
      <c r="H90" s="287" t="s">
        <v>547</v>
      </c>
      <c r="I90" s="287" t="s">
        <v>551</v>
      </c>
      <c r="J90" s="287" t="s">
        <v>553</v>
      </c>
    </row>
    <row r="91" spans="7:10">
      <c r="G91" s="311">
        <v>2222118</v>
      </c>
      <c r="H91" s="287" t="s">
        <v>547</v>
      </c>
      <c r="I91" s="287" t="s">
        <v>551</v>
      </c>
      <c r="J91" s="287" t="s">
        <v>554</v>
      </c>
    </row>
    <row r="92" spans="7:10">
      <c r="G92" s="311">
        <v>2350</v>
      </c>
      <c r="H92" s="287" t="s">
        <v>547</v>
      </c>
      <c r="I92" s="287" t="s">
        <v>339</v>
      </c>
      <c r="J92" s="287" t="s">
        <v>340</v>
      </c>
    </row>
    <row r="93" spans="7:10">
      <c r="G93" s="311">
        <v>85394</v>
      </c>
      <c r="H93" s="287" t="s">
        <v>547</v>
      </c>
      <c r="I93" s="287" t="s">
        <v>551</v>
      </c>
      <c r="J93" s="287" t="s">
        <v>554</v>
      </c>
    </row>
    <row r="94" spans="7:10">
      <c r="G94" s="311">
        <v>87371</v>
      </c>
      <c r="H94" s="287" t="s">
        <v>547</v>
      </c>
      <c r="I94" s="287" t="s">
        <v>551</v>
      </c>
      <c r="J94" s="287" t="s">
        <v>554</v>
      </c>
    </row>
    <row r="95" spans="7:10">
      <c r="G95" s="311">
        <v>2098074</v>
      </c>
      <c r="H95" s="287" t="s">
        <v>547</v>
      </c>
      <c r="I95" s="287" t="s">
        <v>551</v>
      </c>
      <c r="J95" s="287" t="s">
        <v>554</v>
      </c>
    </row>
    <row r="96" spans="7:10">
      <c r="G96" s="311">
        <v>279489</v>
      </c>
      <c r="H96" s="287" t="s">
        <v>547</v>
      </c>
      <c r="I96" s="287" t="s">
        <v>551</v>
      </c>
      <c r="J96" s="287" t="s">
        <v>552</v>
      </c>
    </row>
    <row r="97" spans="7:10">
      <c r="G97" s="311">
        <v>13389870.07408</v>
      </c>
      <c r="H97" s="287" t="s">
        <v>547</v>
      </c>
      <c r="I97" s="287" t="s">
        <v>339</v>
      </c>
      <c r="J97" s="287" t="s">
        <v>340</v>
      </c>
    </row>
    <row r="98" spans="7:10">
      <c r="G98" s="311">
        <v>5218689.8530000001</v>
      </c>
      <c r="H98" s="287" t="s">
        <v>547</v>
      </c>
      <c r="I98" s="287" t="s">
        <v>339</v>
      </c>
      <c r="J98" s="287" t="s">
        <v>340</v>
      </c>
    </row>
    <row r="99" spans="7:10">
      <c r="G99" s="311">
        <v>13694940.1129</v>
      </c>
      <c r="H99" s="287" t="s">
        <v>547</v>
      </c>
      <c r="I99" s="287" t="s">
        <v>555</v>
      </c>
      <c r="J99" s="287" t="s">
        <v>556</v>
      </c>
    </row>
    <row r="100" spans="7:10">
      <c r="G100" s="311">
        <v>226460.984</v>
      </c>
      <c r="H100" s="287" t="s">
        <v>547</v>
      </c>
      <c r="I100" s="287" t="s">
        <v>555</v>
      </c>
      <c r="J100" s="287" t="s">
        <v>556</v>
      </c>
    </row>
    <row r="101" spans="7:10">
      <c r="G101" s="311">
        <v>1052825.9242</v>
      </c>
      <c r="H101" s="287" t="s">
        <v>547</v>
      </c>
      <c r="I101" s="287" t="s">
        <v>555</v>
      </c>
      <c r="J101" s="287" t="s">
        <v>556</v>
      </c>
    </row>
    <row r="102" spans="7:10">
      <c r="G102" s="311">
        <v>1260380.45</v>
      </c>
      <c r="H102" s="287" t="s">
        <v>547</v>
      </c>
      <c r="I102" s="287" t="s">
        <v>555</v>
      </c>
      <c r="J102" s="287" t="s">
        <v>556</v>
      </c>
    </row>
    <row r="103" spans="7:10">
      <c r="G103" s="311">
        <v>2974999.92</v>
      </c>
      <c r="H103" s="287" t="s">
        <v>547</v>
      </c>
      <c r="I103" s="287" t="s">
        <v>555</v>
      </c>
      <c r="J103" s="287" t="s">
        <v>556</v>
      </c>
    </row>
    <row r="104" spans="7:10">
      <c r="G104" s="311">
        <v>3169954</v>
      </c>
      <c r="H104" s="287" t="s">
        <v>547</v>
      </c>
      <c r="I104" s="287" t="s">
        <v>557</v>
      </c>
      <c r="J104" s="287" t="s">
        <v>558</v>
      </c>
    </row>
    <row r="105" spans="7:10">
      <c r="G105" s="317">
        <v>976671.8</v>
      </c>
      <c r="H105" s="287" t="s">
        <v>547</v>
      </c>
      <c r="I105" s="287" t="s">
        <v>548</v>
      </c>
      <c r="J105" s="287" t="s">
        <v>549</v>
      </c>
    </row>
    <row r="106" spans="7:10">
      <c r="G106" s="311">
        <v>27649.291980000002</v>
      </c>
      <c r="H106" s="287" t="s">
        <v>547</v>
      </c>
      <c r="I106" s="287" t="s">
        <v>548</v>
      </c>
      <c r="J106" s="287" t="s">
        <v>549</v>
      </c>
    </row>
    <row r="107" spans="7:10">
      <c r="G107" s="311">
        <v>296685.35029999999</v>
      </c>
      <c r="H107" s="287" t="s">
        <v>547</v>
      </c>
      <c r="I107" s="287" t="s">
        <v>557</v>
      </c>
      <c r="J107" s="287" t="s">
        <v>558</v>
      </c>
    </row>
    <row r="108" spans="7:10">
      <c r="G108" s="311">
        <v>1068.24</v>
      </c>
      <c r="H108" s="287" t="s">
        <v>547</v>
      </c>
      <c r="I108" s="287" t="s">
        <v>557</v>
      </c>
      <c r="J108" s="287" t="s">
        <v>558</v>
      </c>
    </row>
  </sheetData>
  <mergeCells count="4">
    <mergeCell ref="G5:G6"/>
    <mergeCell ref="A7:E7"/>
    <mergeCell ref="A5:E6"/>
    <mergeCell ref="F5:F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4" sqref="B4:B12"/>
    </sheetView>
  </sheetViews>
  <sheetFormatPr defaultRowHeight="15"/>
  <cols>
    <col min="1" max="1" width="17.28515625" bestFit="1" customWidth="1"/>
    <col min="2" max="2" width="21.140625" bestFit="1" customWidth="1"/>
  </cols>
  <sheetData>
    <row r="3" spans="1:2">
      <c r="A3" s="355" t="s">
        <v>636</v>
      </c>
      <c r="B3" t="s">
        <v>645</v>
      </c>
    </row>
    <row r="4" spans="1:2">
      <c r="A4" s="356" t="s">
        <v>558</v>
      </c>
      <c r="B4" s="360">
        <v>3467707.5903000003</v>
      </c>
    </row>
    <row r="5" spans="1:2">
      <c r="A5" s="356" t="s">
        <v>340</v>
      </c>
      <c r="B5" s="360">
        <v>25380981.18138</v>
      </c>
    </row>
    <row r="6" spans="1:2">
      <c r="A6" s="356" t="s">
        <v>341</v>
      </c>
      <c r="B6" s="360">
        <v>531807.32429999998</v>
      </c>
    </row>
    <row r="7" spans="1:2">
      <c r="A7" s="356" t="s">
        <v>536</v>
      </c>
      <c r="B7" s="360">
        <v>6381428</v>
      </c>
    </row>
    <row r="8" spans="1:2">
      <c r="A8" s="356" t="s">
        <v>554</v>
      </c>
      <c r="B8" s="360">
        <v>4492957</v>
      </c>
    </row>
    <row r="9" spans="1:2">
      <c r="A9" s="356" t="s">
        <v>553</v>
      </c>
      <c r="B9" s="360">
        <v>26442743</v>
      </c>
    </row>
    <row r="10" spans="1:2">
      <c r="A10" s="356" t="s">
        <v>552</v>
      </c>
      <c r="B10" s="360">
        <v>13832655.2268</v>
      </c>
    </row>
    <row r="11" spans="1:2">
      <c r="A11" s="356" t="s">
        <v>556</v>
      </c>
      <c r="B11" s="360">
        <v>19209607.391099997</v>
      </c>
    </row>
    <row r="12" spans="1:2">
      <c r="A12" s="356" t="s">
        <v>549</v>
      </c>
      <c r="B12" s="360">
        <v>17342727.891749997</v>
      </c>
    </row>
    <row r="13" spans="1:2">
      <c r="A13" s="356" t="s">
        <v>637</v>
      </c>
      <c r="B13" s="360">
        <v>6291308265.6587629</v>
      </c>
    </row>
    <row r="14" spans="1:2">
      <c r="A14" s="356" t="s">
        <v>638</v>
      </c>
      <c r="B14" s="360">
        <v>6408390880.2643929</v>
      </c>
    </row>
    <row r="18" spans="2:2">
      <c r="B18" s="280">
        <f>GETPIVOTDATA("сумм",$A$3,"HC","HC 0 ")+GETPIVOTDATA("сумм",$A$3,"HC","HC 1.1")+GETPIVOTDATA("сумм",$A$3,"HC","HC 2.1")+GETPIVOTDATA("сумм",$A$3,"HC","HC 4.3")+GETPIVOTDATA("сумм",$A$3,"HC","HC 6.1")+GETPIVOTDATA("сумм",$A$3,"HC","HC 6.2")+GETPIVOTDATA("сумм",$A$3,"HC","HC 6.5")+GETPIVOTDATA("сумм",$A$3,"HC","HC 7.1")+GETPIVOTDATA("сумм",$A$3,"HC","HC 7.2")</f>
        <v>117082614.60563</v>
      </c>
    </row>
    <row r="20" spans="2:2">
      <c r="B20">
        <f>GETPIVOTDATA("Summ",'067свод'!$A$3,"HC","HC 1.1")+GETPIVOTDATA("Summ",'067свод'!$A$3,"HC","HC 1.3.1")+GETPIVOTDATA("Summ",'067свод'!$A$3,"HC","HC 1.3.3")+GETPIVOTDATA("Summ",'067свод'!$A$3,"HC","HC 4.3")+GETPIVOTDATA("Summ",'067свод'!$A$3,"HC","НC 6.1")+GETPIVOTDATA("Summ",'067свод'!$A$3,"HC","НС 1.2")+GETPIVOTDATA("Summ",'067свод'!$A$3,"HC","НС 1.3.9")+GETPIVOTDATA("Summ",'067свод'!$A$3,"HC","НС 2")+GETPIVOTDATA("Summ",'067свод'!$A$3,"HC","НС 3.1")+GETPIVOTDATA("Summ",'067свод'!$A$3,"HC","НС 5.1")+GETPIVOTDATA("Summ",'067свод'!$A$3,"HC","НС 6.3")</f>
        <v>910175574.37288988</v>
      </c>
    </row>
    <row r="21" spans="2:2">
      <c r="B21" s="360">
        <f>B18+B20</f>
        <v>1027258188.9785199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B7" sqref="B7"/>
    </sheetView>
  </sheetViews>
  <sheetFormatPr defaultRowHeight="15"/>
  <cols>
    <col min="1" max="1" width="17.28515625" bestFit="1" customWidth="1"/>
    <col min="2" max="2" width="21.85546875" bestFit="1" customWidth="1"/>
  </cols>
  <sheetData>
    <row r="3" spans="1:2">
      <c r="A3" s="355" t="s">
        <v>636</v>
      </c>
      <c r="B3" t="s">
        <v>734</v>
      </c>
    </row>
    <row r="4" spans="1:2">
      <c r="A4" s="356" t="s">
        <v>340</v>
      </c>
      <c r="B4" s="360">
        <v>404940758.55032259</v>
      </c>
    </row>
    <row r="5" spans="1:2">
      <c r="A5" s="356" t="s">
        <v>342</v>
      </c>
      <c r="B5" s="360">
        <v>242953429.00670427</v>
      </c>
    </row>
    <row r="6" spans="1:2">
      <c r="A6" s="356" t="s">
        <v>344</v>
      </c>
      <c r="B6" s="360">
        <v>81042406.37261571</v>
      </c>
    </row>
    <row r="7" spans="1:2">
      <c r="A7" s="356" t="s">
        <v>536</v>
      </c>
      <c r="B7" s="360">
        <v>37330252.601019993</v>
      </c>
    </row>
    <row r="8" spans="1:2">
      <c r="A8" s="356" t="s">
        <v>538</v>
      </c>
      <c r="B8" s="360">
        <v>3466094.7836200004</v>
      </c>
    </row>
    <row r="9" spans="1:2">
      <c r="A9" s="356" t="s">
        <v>537</v>
      </c>
      <c r="B9" s="360">
        <v>871718.89364999987</v>
      </c>
    </row>
    <row r="10" spans="1:2">
      <c r="A10" s="356" t="s">
        <v>540</v>
      </c>
      <c r="B10" s="360">
        <v>21572644.051207267</v>
      </c>
    </row>
    <row r="11" spans="1:2">
      <c r="A11" s="356" t="s">
        <v>541</v>
      </c>
      <c r="B11" s="360">
        <v>19833425.786759995</v>
      </c>
    </row>
    <row r="12" spans="1:2">
      <c r="A12" s="356" t="s">
        <v>542</v>
      </c>
      <c r="B12" s="360">
        <v>4439127.1166599998</v>
      </c>
    </row>
    <row r="13" spans="1:2">
      <c r="A13" s="356" t="s">
        <v>643</v>
      </c>
      <c r="B13" s="360">
        <v>555321.3497299999</v>
      </c>
    </row>
    <row r="14" spans="1:2">
      <c r="A14" s="356" t="s">
        <v>543</v>
      </c>
      <c r="B14" s="360">
        <v>90273015.841940001</v>
      </c>
    </row>
    <row r="15" spans="1:2">
      <c r="A15" s="356" t="s">
        <v>539</v>
      </c>
      <c r="B15" s="360">
        <v>3769098.9123099996</v>
      </c>
    </row>
    <row r="16" spans="1:2">
      <c r="A16" s="356" t="s">
        <v>637</v>
      </c>
      <c r="B16" s="360">
        <v>579947.37408780004</v>
      </c>
    </row>
    <row r="17" spans="1:2">
      <c r="A17" s="356" t="s">
        <v>638</v>
      </c>
      <c r="B17" s="360">
        <v>911627240.64062774</v>
      </c>
    </row>
    <row r="19" spans="1:2">
      <c r="B19" s="280"/>
    </row>
    <row r="20" spans="1:2">
      <c r="B20" s="280">
        <f>GETPIVOTDATA("Summ",$A$3,"HC","HC 1.1")+GETPIVOTDATA("Summ",$A$3,"HC","HC 1.3.1")+GETPIVOTDATA("Summ",$A$3,"HC","HC 1.3.3")+GETPIVOTDATA("Summ",$A$3,"HC","HC 4.3")+GETPIVOTDATA("Summ",$A$3,"HC","НC 6.1")+GETPIVOTDATA("Summ",$A$3,"HC","НС 1.2")+GETPIVOTDATA("Summ",$A$3,"HC","НС 2")+GETPIVOTDATA("Summ",$A$3,"HC","НС 1.3.9")+GETPIVOTDATA("Summ",$A$3,"HC","НС 3.1")+GETPIVOTDATA("Summ",$A$3,"HC","НС 5.1")+GETPIVOTDATA("Summ",$A$3,"HC","НС 6.3")</f>
        <v>910175574.37288988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90" zoomScaleNormal="90" workbookViewId="0">
      <selection activeCell="G13" sqref="G13:G15"/>
    </sheetView>
  </sheetViews>
  <sheetFormatPr defaultRowHeight="12.75"/>
  <cols>
    <col min="1" max="1" width="6.5703125" style="344" customWidth="1"/>
    <col min="2" max="2" width="6.140625" style="344" customWidth="1"/>
    <col min="3" max="3" width="6.7109375" style="344" customWidth="1"/>
    <col min="4" max="4" width="34.85546875" style="344" customWidth="1"/>
    <col min="5" max="5" width="15.42578125" style="344" customWidth="1"/>
    <col min="6" max="6" width="14.5703125" style="344" customWidth="1"/>
    <col min="7" max="7" width="16" style="344" bestFit="1" customWidth="1"/>
    <col min="8" max="8" width="13.5703125" style="344" bestFit="1" customWidth="1"/>
    <col min="9" max="9" width="15" style="344" bestFit="1" customWidth="1"/>
    <col min="10" max="16384" width="9.140625" style="344"/>
  </cols>
  <sheetData>
    <row r="1" spans="1:9" ht="23.25" customHeight="1">
      <c r="A1" s="319"/>
      <c r="B1" s="319"/>
      <c r="C1" s="319"/>
      <c r="D1" s="319"/>
      <c r="E1" s="319"/>
    </row>
    <row r="2" spans="1:9" ht="12.75" customHeight="1">
      <c r="A2" s="691" t="s">
        <v>535</v>
      </c>
      <c r="B2" s="691" t="s">
        <v>477</v>
      </c>
      <c r="C2" s="691" t="s">
        <v>478</v>
      </c>
      <c r="D2" s="692" t="s">
        <v>479</v>
      </c>
      <c r="E2" s="692" t="s">
        <v>480</v>
      </c>
    </row>
    <row r="3" spans="1:9">
      <c r="A3" s="691"/>
      <c r="B3" s="691"/>
      <c r="C3" s="691"/>
      <c r="D3" s="692"/>
      <c r="E3" s="692"/>
    </row>
    <row r="4" spans="1:9" ht="15" customHeight="1">
      <c r="A4" s="320"/>
      <c r="B4" s="320"/>
      <c r="C4" s="320"/>
      <c r="D4" s="321">
        <v>1</v>
      </c>
      <c r="E4" s="321" t="s">
        <v>639</v>
      </c>
      <c r="G4" s="345" t="s">
        <v>640</v>
      </c>
    </row>
    <row r="5" spans="1:9" ht="25.5">
      <c r="A5" s="322"/>
      <c r="B5" s="322" t="s">
        <v>414</v>
      </c>
      <c r="C5" s="322" t="s">
        <v>481</v>
      </c>
      <c r="D5" s="323" t="s">
        <v>482</v>
      </c>
      <c r="E5" s="415">
        <v>911047.29326653958</v>
      </c>
      <c r="G5" s="351">
        <f>E5*1000</f>
        <v>911047293.26653957</v>
      </c>
      <c r="H5" s="351"/>
    </row>
    <row r="6" spans="1:9" ht="18.75">
      <c r="A6" s="335"/>
      <c r="B6" s="324" t="s">
        <v>481</v>
      </c>
      <c r="C6" s="324" t="s">
        <v>416</v>
      </c>
      <c r="D6" s="325" t="s">
        <v>483</v>
      </c>
      <c r="E6" s="416">
        <v>911047.29326653958</v>
      </c>
      <c r="G6" s="351">
        <f>E6*1000</f>
        <v>911047293.26653957</v>
      </c>
      <c r="H6" s="351">
        <f>G6-G29</f>
        <v>910175574.37288952</v>
      </c>
      <c r="I6" s="351">
        <f>H6+РБ!G67</f>
        <v>1032464352.1373695</v>
      </c>
    </row>
    <row r="7" spans="1:9" ht="18.75">
      <c r="A7" s="335"/>
      <c r="B7" s="324"/>
      <c r="C7" s="324"/>
      <c r="D7" s="325" t="s">
        <v>484</v>
      </c>
      <c r="E7" s="416">
        <v>0</v>
      </c>
      <c r="G7" s="351">
        <f t="shared" ref="G7:G36" si="0">E7*1000</f>
        <v>0</v>
      </c>
    </row>
    <row r="8" spans="1:9" ht="18.75">
      <c r="A8" s="335"/>
      <c r="B8" s="324"/>
      <c r="C8" s="324"/>
      <c r="D8" s="325" t="s">
        <v>485</v>
      </c>
      <c r="E8" s="416">
        <v>820774.27742459963</v>
      </c>
      <c r="F8" s="344" t="s">
        <v>546</v>
      </c>
      <c r="G8" s="351" t="s">
        <v>733</v>
      </c>
    </row>
    <row r="9" spans="1:9" ht="18.75">
      <c r="A9" s="336"/>
      <c r="B9" s="326"/>
      <c r="C9" s="327" t="s">
        <v>282</v>
      </c>
      <c r="D9" s="328" t="s">
        <v>486</v>
      </c>
      <c r="E9" s="417">
        <v>242880.70409889426</v>
      </c>
      <c r="F9" s="344" t="s">
        <v>342</v>
      </c>
      <c r="G9" s="351">
        <f t="shared" si="0"/>
        <v>242880704.09889427</v>
      </c>
    </row>
    <row r="10" spans="1:9" ht="18.75">
      <c r="A10" s="336"/>
      <c r="B10" s="326"/>
      <c r="C10" s="329"/>
      <c r="D10" s="330" t="s">
        <v>487</v>
      </c>
      <c r="E10" s="417">
        <v>0</v>
      </c>
      <c r="G10" s="351">
        <f t="shared" si="0"/>
        <v>0</v>
      </c>
    </row>
    <row r="11" spans="1:9" ht="18.75">
      <c r="A11" s="336"/>
      <c r="B11" s="326"/>
      <c r="C11" s="327" t="s">
        <v>390</v>
      </c>
      <c r="D11" s="328" t="s">
        <v>488</v>
      </c>
      <c r="E11" s="417">
        <v>61890.713924025709</v>
      </c>
      <c r="F11" s="344" t="s">
        <v>344</v>
      </c>
      <c r="G11" s="351">
        <f t="shared" si="0"/>
        <v>61890713.924025707</v>
      </c>
    </row>
    <row r="12" spans="1:9" ht="25.5">
      <c r="A12" s="336"/>
      <c r="B12" s="326"/>
      <c r="C12" s="327" t="s">
        <v>489</v>
      </c>
      <c r="D12" s="328" t="s">
        <v>490</v>
      </c>
      <c r="E12" s="417">
        <v>19151.692448590002</v>
      </c>
      <c r="F12" s="344" t="s">
        <v>344</v>
      </c>
      <c r="G12" s="351">
        <f t="shared" si="0"/>
        <v>19151692.448590003</v>
      </c>
    </row>
    <row r="13" spans="1:9" ht="51">
      <c r="A13" s="336"/>
      <c r="B13" s="326"/>
      <c r="C13" s="327" t="s">
        <v>491</v>
      </c>
      <c r="D13" s="328" t="s">
        <v>492</v>
      </c>
      <c r="E13" s="417">
        <v>200373.24206514427</v>
      </c>
      <c r="F13" s="344" t="s">
        <v>340</v>
      </c>
      <c r="G13" s="351">
        <f t="shared" si="0"/>
        <v>200373242.06514427</v>
      </c>
    </row>
    <row r="14" spans="1:9" ht="25.5">
      <c r="A14" s="336"/>
      <c r="B14" s="326"/>
      <c r="C14" s="327" t="s">
        <v>493</v>
      </c>
      <c r="D14" s="328" t="s">
        <v>494</v>
      </c>
      <c r="E14" s="417">
        <v>4376.383933349126</v>
      </c>
      <c r="F14" s="344" t="s">
        <v>340</v>
      </c>
      <c r="G14" s="351">
        <f t="shared" si="0"/>
        <v>4376383.933349126</v>
      </c>
    </row>
    <row r="15" spans="1:9" ht="25.5">
      <c r="A15" s="336"/>
      <c r="B15" s="326"/>
      <c r="C15" s="327" t="s">
        <v>495</v>
      </c>
      <c r="D15" s="328" t="s">
        <v>496</v>
      </c>
      <c r="E15" s="417">
        <v>63731.861087264784</v>
      </c>
      <c r="F15" s="344" t="s">
        <v>340</v>
      </c>
      <c r="G15" s="351">
        <f t="shared" si="0"/>
        <v>63731861.087264784</v>
      </c>
    </row>
    <row r="16" spans="1:9" ht="38.25">
      <c r="A16" s="336"/>
      <c r="B16" s="326"/>
      <c r="C16" s="327" t="s">
        <v>497</v>
      </c>
      <c r="D16" s="328" t="s">
        <v>498</v>
      </c>
      <c r="E16" s="417">
        <v>21556.57609967727</v>
      </c>
      <c r="F16" s="344" t="s">
        <v>540</v>
      </c>
      <c r="G16" s="351">
        <f t="shared" si="0"/>
        <v>21556576.099677268</v>
      </c>
    </row>
    <row r="17" spans="1:8" ht="25.5">
      <c r="A17" s="337"/>
      <c r="B17" s="331"/>
      <c r="C17" s="327" t="s">
        <v>499</v>
      </c>
      <c r="D17" s="328" t="s">
        <v>500</v>
      </c>
      <c r="E17" s="417">
        <v>19833.425786759995</v>
      </c>
      <c r="F17" s="344" t="s">
        <v>541</v>
      </c>
      <c r="G17" s="351">
        <f t="shared" si="0"/>
        <v>19833425.786759995</v>
      </c>
    </row>
    <row r="18" spans="1:8" ht="18.75">
      <c r="A18" s="336"/>
      <c r="B18" s="326"/>
      <c r="C18" s="327" t="s">
        <v>448</v>
      </c>
      <c r="D18" s="328" t="s">
        <v>501</v>
      </c>
      <c r="E18" s="417">
        <v>3769.0989123099994</v>
      </c>
      <c r="F18" s="344" t="s">
        <v>539</v>
      </c>
      <c r="G18" s="351">
        <f t="shared" si="0"/>
        <v>3769098.9123099996</v>
      </c>
    </row>
    <row r="19" spans="1:8" ht="25.5">
      <c r="A19" s="336"/>
      <c r="B19" s="326"/>
      <c r="C19" s="327" t="s">
        <v>502</v>
      </c>
      <c r="D19" s="328" t="s">
        <v>503</v>
      </c>
      <c r="E19" s="417">
        <v>32024.086661170004</v>
      </c>
      <c r="F19" s="344" t="s">
        <v>340</v>
      </c>
      <c r="G19" s="351">
        <f t="shared" si="0"/>
        <v>32024086.661170006</v>
      </c>
    </row>
    <row r="20" spans="1:8" ht="25.5">
      <c r="A20" s="336"/>
      <c r="B20" s="326"/>
      <c r="C20" s="327" t="s">
        <v>504</v>
      </c>
      <c r="D20" s="328" t="s">
        <v>505</v>
      </c>
      <c r="E20" s="417">
        <v>4439.12711666</v>
      </c>
      <c r="F20" s="344" t="s">
        <v>542</v>
      </c>
      <c r="G20" s="351">
        <f t="shared" si="0"/>
        <v>4439127.1166599998</v>
      </c>
    </row>
    <row r="21" spans="1:8" ht="18.75">
      <c r="A21" s="336"/>
      <c r="B21" s="326"/>
      <c r="C21" s="327" t="s">
        <v>506</v>
      </c>
      <c r="D21" s="328" t="s">
        <v>507</v>
      </c>
      <c r="E21" s="417">
        <v>820.09023032999994</v>
      </c>
      <c r="F21" s="344" t="s">
        <v>340</v>
      </c>
      <c r="G21" s="351">
        <f t="shared" si="0"/>
        <v>820090.23032999993</v>
      </c>
      <c r="H21" s="351"/>
    </row>
    <row r="22" spans="1:8" ht="18.75">
      <c r="A22" s="336"/>
      <c r="B22" s="326"/>
      <c r="C22" s="327" t="s">
        <v>508</v>
      </c>
      <c r="D22" s="328" t="s">
        <v>509</v>
      </c>
      <c r="E22" s="417">
        <v>555.32134972999995</v>
      </c>
      <c r="F22" s="344" t="s">
        <v>643</v>
      </c>
      <c r="G22" s="351">
        <f t="shared" si="0"/>
        <v>555321.3497299999</v>
      </c>
    </row>
    <row r="23" spans="1:8" ht="25.5">
      <c r="A23" s="336"/>
      <c r="B23" s="326"/>
      <c r="C23" s="327" t="s">
        <v>510</v>
      </c>
      <c r="D23" s="328" t="s">
        <v>511</v>
      </c>
      <c r="E23" s="417">
        <v>43094.73107210001</v>
      </c>
      <c r="F23" s="344" t="s">
        <v>340</v>
      </c>
      <c r="G23" s="351">
        <f t="shared" si="0"/>
        <v>43094731.072100013</v>
      </c>
    </row>
    <row r="24" spans="1:8" ht="25.5">
      <c r="A24" s="336"/>
      <c r="B24" s="326"/>
      <c r="C24" s="327" t="s">
        <v>512</v>
      </c>
      <c r="D24" s="328" t="s">
        <v>513</v>
      </c>
      <c r="E24" s="417">
        <v>16147.405072296531</v>
      </c>
      <c r="F24" s="344" t="s">
        <v>340</v>
      </c>
      <c r="G24" s="351">
        <f t="shared" si="0"/>
        <v>16147405.072296532</v>
      </c>
    </row>
    <row r="25" spans="1:8" ht="25.5">
      <c r="A25" s="336"/>
      <c r="B25" s="326"/>
      <c r="C25" s="327" t="s">
        <v>514</v>
      </c>
      <c r="D25" s="328" t="s">
        <v>515</v>
      </c>
      <c r="E25" s="417">
        <v>16415.92350615</v>
      </c>
      <c r="F25" s="344" t="s">
        <v>340</v>
      </c>
      <c r="G25" s="351">
        <f t="shared" si="0"/>
        <v>16415923.50615</v>
      </c>
    </row>
    <row r="26" spans="1:8" ht="25.5">
      <c r="A26" s="336"/>
      <c r="B26" s="326"/>
      <c r="C26" s="327" t="s">
        <v>516</v>
      </c>
      <c r="D26" s="332" t="s">
        <v>517</v>
      </c>
      <c r="E26" s="417">
        <v>10586.73847063</v>
      </c>
      <c r="F26" s="344" t="s">
        <v>340</v>
      </c>
      <c r="G26" s="351">
        <f t="shared" si="0"/>
        <v>10586738.470629999</v>
      </c>
    </row>
    <row r="27" spans="1:8" ht="25.5">
      <c r="A27" s="336"/>
      <c r="B27" s="326"/>
      <c r="C27" s="327" t="s">
        <v>518</v>
      </c>
      <c r="D27" s="332" t="s">
        <v>519</v>
      </c>
      <c r="E27" s="417">
        <v>3466.0947836200003</v>
      </c>
      <c r="F27" s="344" t="s">
        <v>538</v>
      </c>
      <c r="G27" s="351">
        <f t="shared" si="0"/>
        <v>3466094.7836200004</v>
      </c>
    </row>
    <row r="28" spans="1:8" ht="25.5">
      <c r="A28" s="336"/>
      <c r="B28" s="326"/>
      <c r="C28" s="327" t="s">
        <v>520</v>
      </c>
      <c r="D28" s="332" t="s">
        <v>521</v>
      </c>
      <c r="E28" s="417">
        <v>16879.141937140001</v>
      </c>
      <c r="F28" s="344" t="s">
        <v>340</v>
      </c>
      <c r="G28" s="351">
        <f t="shared" si="0"/>
        <v>16879141.937139999</v>
      </c>
    </row>
    <row r="29" spans="1:8" ht="18.75">
      <c r="A29" s="346"/>
      <c r="B29" s="347"/>
      <c r="C29" s="348" t="s">
        <v>522</v>
      </c>
      <c r="D29" s="349" t="s">
        <v>523</v>
      </c>
      <c r="E29" s="418">
        <v>871.71889364999981</v>
      </c>
      <c r="F29" s="350" t="s">
        <v>537</v>
      </c>
      <c r="G29" s="419">
        <f t="shared" si="0"/>
        <v>871718.89364999987</v>
      </c>
    </row>
    <row r="30" spans="1:8" ht="18.75">
      <c r="A30" s="336"/>
      <c r="B30" s="326"/>
      <c r="C30" s="327" t="s">
        <v>524</v>
      </c>
      <c r="D30" s="332" t="s">
        <v>525</v>
      </c>
      <c r="E30" s="417">
        <v>36459.20551783999</v>
      </c>
      <c r="F30" s="344" t="s">
        <v>536</v>
      </c>
      <c r="G30" s="351">
        <f t="shared" si="0"/>
        <v>36459205.517839991</v>
      </c>
    </row>
    <row r="31" spans="1:8" ht="18.75">
      <c r="A31" s="336"/>
      <c r="B31" s="326"/>
      <c r="C31" s="327" t="s">
        <v>526</v>
      </c>
      <c r="D31" s="333" t="s">
        <v>527</v>
      </c>
      <c r="E31" s="417">
        <v>871.04708318000007</v>
      </c>
      <c r="F31" s="344" t="s">
        <v>536</v>
      </c>
      <c r="G31" s="351">
        <f t="shared" si="0"/>
        <v>871047.08318000007</v>
      </c>
    </row>
    <row r="32" spans="1:8" ht="25.5">
      <c r="A32" s="336"/>
      <c r="B32" s="326"/>
      <c r="C32" s="327" t="s">
        <v>528</v>
      </c>
      <c r="D32" s="333" t="s">
        <v>529</v>
      </c>
      <c r="E32" s="417">
        <v>579.94737408780009</v>
      </c>
      <c r="G32" s="351">
        <f t="shared" si="0"/>
        <v>579947.37408780004</v>
      </c>
    </row>
    <row r="33" spans="1:7" ht="18.75">
      <c r="A33" s="336"/>
      <c r="B33" s="326"/>
      <c r="C33" s="327"/>
      <c r="D33" s="334" t="s">
        <v>530</v>
      </c>
      <c r="E33" s="417">
        <v>72.724907810000005</v>
      </c>
      <c r="F33" s="344" t="s">
        <v>342</v>
      </c>
      <c r="G33" s="351">
        <f t="shared" si="0"/>
        <v>72724.907810000004</v>
      </c>
    </row>
    <row r="34" spans="1:7" ht="18.75">
      <c r="A34" s="336"/>
      <c r="B34" s="326"/>
      <c r="C34" s="327"/>
      <c r="D34" s="334" t="s">
        <v>531</v>
      </c>
      <c r="E34" s="417">
        <v>16.067951530000002</v>
      </c>
      <c r="F34" s="344" t="s">
        <v>540</v>
      </c>
      <c r="G34" s="351">
        <f t="shared" si="0"/>
        <v>16067.951530000002</v>
      </c>
    </row>
    <row r="35" spans="1:7" ht="18.75">
      <c r="A35" s="336"/>
      <c r="B35" s="326"/>
      <c r="C35" s="327"/>
      <c r="D35" s="334" t="s">
        <v>532</v>
      </c>
      <c r="E35" s="417">
        <v>491.15451474780002</v>
      </c>
      <c r="F35" s="344" t="s">
        <v>340</v>
      </c>
      <c r="G35" s="351">
        <f t="shared" si="0"/>
        <v>491154.51474780001</v>
      </c>
    </row>
    <row r="36" spans="1:7" ht="25.5">
      <c r="A36" s="336"/>
      <c r="B36" s="326"/>
      <c r="C36" s="327" t="s">
        <v>533</v>
      </c>
      <c r="D36" s="333" t="s">
        <v>534</v>
      </c>
      <c r="E36" s="417">
        <v>90273.015841939996</v>
      </c>
      <c r="F36" s="344" t="s">
        <v>543</v>
      </c>
      <c r="G36" s="351">
        <f t="shared" si="0"/>
        <v>90273015.841940001</v>
      </c>
    </row>
    <row r="37" spans="1:7">
      <c r="A37" s="338"/>
      <c r="B37" s="339"/>
      <c r="C37" s="340"/>
      <c r="D37" s="343"/>
      <c r="E37" s="341"/>
      <c r="G37" s="351">
        <f>SUM(G9:G36)-G29-G32</f>
        <v>910175574.37288988</v>
      </c>
    </row>
    <row r="38" spans="1:7">
      <c r="A38" s="338"/>
      <c r="B38" s="339"/>
      <c r="C38" s="340"/>
      <c r="D38" s="343"/>
      <c r="E38" s="341"/>
    </row>
    <row r="39" spans="1:7">
      <c r="A39" s="338"/>
      <c r="B39" s="339"/>
      <c r="C39" s="340"/>
      <c r="D39" s="342"/>
      <c r="E39" s="341"/>
    </row>
  </sheetData>
  <mergeCells count="5">
    <mergeCell ref="A2:A3"/>
    <mergeCell ref="B2:B3"/>
    <mergeCell ref="C2:C3"/>
    <mergeCell ref="D2:D3"/>
    <mergeCell ref="E2:E3"/>
  </mergeCells>
  <hyperlinks>
    <hyperlink ref="D5" location="Оглавление!B44" display="Обеспечение ГОБМП ВСЕГО ПО РЕСПУБЛИКЕ КАЗАХСТАН"/>
  </hyperlinks>
  <pageMargins left="0.25" right="0.25" top="0.75" bottom="0.75" header="0.3" footer="0.3"/>
  <pageSetup paperSize="9" scale="7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opLeftCell="F1" workbookViewId="0">
      <selection activeCell="N22" sqref="N22"/>
    </sheetView>
  </sheetViews>
  <sheetFormatPr defaultRowHeight="10.5"/>
  <cols>
    <col min="1" max="1" width="7.140625" style="175" customWidth="1"/>
    <col min="2" max="2" width="41" style="147" customWidth="1"/>
    <col min="3" max="3" width="18.85546875" style="147" customWidth="1"/>
    <col min="4" max="4" width="18.42578125" style="147" customWidth="1"/>
    <col min="5" max="5" width="19.7109375" style="147" customWidth="1"/>
    <col min="6" max="6" width="14.7109375" style="147" customWidth="1"/>
    <col min="7" max="7" width="15" style="147" customWidth="1"/>
    <col min="8" max="8" width="12.7109375" style="147" customWidth="1"/>
    <col min="9" max="9" width="23.5703125" style="147" customWidth="1"/>
    <col min="10" max="10" width="12.42578125" style="147" customWidth="1"/>
    <col min="11" max="11" width="14.85546875" style="147" customWidth="1"/>
    <col min="12" max="12" width="16.7109375" style="147" customWidth="1"/>
    <col min="13" max="13" width="20.140625" style="147" customWidth="1"/>
    <col min="14" max="14" width="20.7109375" style="147" customWidth="1"/>
    <col min="15" max="256" width="9.140625" style="147"/>
    <col min="257" max="257" width="7.140625" style="147" customWidth="1"/>
    <col min="258" max="258" width="51.140625" style="147" customWidth="1"/>
    <col min="259" max="259" width="18.85546875" style="147" customWidth="1"/>
    <col min="260" max="260" width="18.42578125" style="147" customWidth="1"/>
    <col min="261" max="261" width="19.7109375" style="147" customWidth="1"/>
    <col min="262" max="262" width="14.7109375" style="147" customWidth="1"/>
    <col min="263" max="263" width="15" style="147" customWidth="1"/>
    <col min="264" max="264" width="12.7109375" style="147" customWidth="1"/>
    <col min="265" max="265" width="23.5703125" style="147" customWidth="1"/>
    <col min="266" max="266" width="12.42578125" style="147" customWidth="1"/>
    <col min="267" max="267" width="14.85546875" style="147" customWidth="1"/>
    <col min="268" max="268" width="16.7109375" style="147" customWidth="1"/>
    <col min="269" max="269" width="20.140625" style="147" customWidth="1"/>
    <col min="270" max="270" width="20.7109375" style="147" customWidth="1"/>
    <col min="271" max="512" width="9.140625" style="147"/>
    <col min="513" max="513" width="7.140625" style="147" customWidth="1"/>
    <col min="514" max="514" width="51.140625" style="147" customWidth="1"/>
    <col min="515" max="515" width="18.85546875" style="147" customWidth="1"/>
    <col min="516" max="516" width="18.42578125" style="147" customWidth="1"/>
    <col min="517" max="517" width="19.7109375" style="147" customWidth="1"/>
    <col min="518" max="518" width="14.7109375" style="147" customWidth="1"/>
    <col min="519" max="519" width="15" style="147" customWidth="1"/>
    <col min="520" max="520" width="12.7109375" style="147" customWidth="1"/>
    <col min="521" max="521" width="23.5703125" style="147" customWidth="1"/>
    <col min="522" max="522" width="12.42578125" style="147" customWidth="1"/>
    <col min="523" max="523" width="14.85546875" style="147" customWidth="1"/>
    <col min="524" max="524" width="16.7109375" style="147" customWidth="1"/>
    <col min="525" max="525" width="20.140625" style="147" customWidth="1"/>
    <col min="526" max="526" width="20.7109375" style="147" customWidth="1"/>
    <col min="527" max="768" width="9.140625" style="147"/>
    <col min="769" max="769" width="7.140625" style="147" customWidth="1"/>
    <col min="770" max="770" width="51.140625" style="147" customWidth="1"/>
    <col min="771" max="771" width="18.85546875" style="147" customWidth="1"/>
    <col min="772" max="772" width="18.42578125" style="147" customWidth="1"/>
    <col min="773" max="773" width="19.7109375" style="147" customWidth="1"/>
    <col min="774" max="774" width="14.7109375" style="147" customWidth="1"/>
    <col min="775" max="775" width="15" style="147" customWidth="1"/>
    <col min="776" max="776" width="12.7109375" style="147" customWidth="1"/>
    <col min="777" max="777" width="23.5703125" style="147" customWidth="1"/>
    <col min="778" max="778" width="12.42578125" style="147" customWidth="1"/>
    <col min="779" max="779" width="14.85546875" style="147" customWidth="1"/>
    <col min="780" max="780" width="16.7109375" style="147" customWidth="1"/>
    <col min="781" max="781" width="20.140625" style="147" customWidth="1"/>
    <col min="782" max="782" width="20.7109375" style="147" customWidth="1"/>
    <col min="783" max="1024" width="9.140625" style="147"/>
    <col min="1025" max="1025" width="7.140625" style="147" customWidth="1"/>
    <col min="1026" max="1026" width="51.140625" style="147" customWidth="1"/>
    <col min="1027" max="1027" width="18.85546875" style="147" customWidth="1"/>
    <col min="1028" max="1028" width="18.42578125" style="147" customWidth="1"/>
    <col min="1029" max="1029" width="19.7109375" style="147" customWidth="1"/>
    <col min="1030" max="1030" width="14.7109375" style="147" customWidth="1"/>
    <col min="1031" max="1031" width="15" style="147" customWidth="1"/>
    <col min="1032" max="1032" width="12.7109375" style="147" customWidth="1"/>
    <col min="1033" max="1033" width="23.5703125" style="147" customWidth="1"/>
    <col min="1034" max="1034" width="12.42578125" style="147" customWidth="1"/>
    <col min="1035" max="1035" width="14.85546875" style="147" customWidth="1"/>
    <col min="1036" max="1036" width="16.7109375" style="147" customWidth="1"/>
    <col min="1037" max="1037" width="20.140625" style="147" customWidth="1"/>
    <col min="1038" max="1038" width="20.7109375" style="147" customWidth="1"/>
    <col min="1039" max="1280" width="9.140625" style="147"/>
    <col min="1281" max="1281" width="7.140625" style="147" customWidth="1"/>
    <col min="1282" max="1282" width="51.140625" style="147" customWidth="1"/>
    <col min="1283" max="1283" width="18.85546875" style="147" customWidth="1"/>
    <col min="1284" max="1284" width="18.42578125" style="147" customWidth="1"/>
    <col min="1285" max="1285" width="19.7109375" style="147" customWidth="1"/>
    <col min="1286" max="1286" width="14.7109375" style="147" customWidth="1"/>
    <col min="1287" max="1287" width="15" style="147" customWidth="1"/>
    <col min="1288" max="1288" width="12.7109375" style="147" customWidth="1"/>
    <col min="1289" max="1289" width="23.5703125" style="147" customWidth="1"/>
    <col min="1290" max="1290" width="12.42578125" style="147" customWidth="1"/>
    <col min="1291" max="1291" width="14.85546875" style="147" customWidth="1"/>
    <col min="1292" max="1292" width="16.7109375" style="147" customWidth="1"/>
    <col min="1293" max="1293" width="20.140625" style="147" customWidth="1"/>
    <col min="1294" max="1294" width="20.7109375" style="147" customWidth="1"/>
    <col min="1295" max="1536" width="9.140625" style="147"/>
    <col min="1537" max="1537" width="7.140625" style="147" customWidth="1"/>
    <col min="1538" max="1538" width="51.140625" style="147" customWidth="1"/>
    <col min="1539" max="1539" width="18.85546875" style="147" customWidth="1"/>
    <col min="1540" max="1540" width="18.42578125" style="147" customWidth="1"/>
    <col min="1541" max="1541" width="19.7109375" style="147" customWidth="1"/>
    <col min="1542" max="1542" width="14.7109375" style="147" customWidth="1"/>
    <col min="1543" max="1543" width="15" style="147" customWidth="1"/>
    <col min="1544" max="1544" width="12.7109375" style="147" customWidth="1"/>
    <col min="1545" max="1545" width="23.5703125" style="147" customWidth="1"/>
    <col min="1546" max="1546" width="12.42578125" style="147" customWidth="1"/>
    <col min="1547" max="1547" width="14.85546875" style="147" customWidth="1"/>
    <col min="1548" max="1548" width="16.7109375" style="147" customWidth="1"/>
    <col min="1549" max="1549" width="20.140625" style="147" customWidth="1"/>
    <col min="1550" max="1550" width="20.7109375" style="147" customWidth="1"/>
    <col min="1551" max="1792" width="9.140625" style="147"/>
    <col min="1793" max="1793" width="7.140625" style="147" customWidth="1"/>
    <col min="1794" max="1794" width="51.140625" style="147" customWidth="1"/>
    <col min="1795" max="1795" width="18.85546875" style="147" customWidth="1"/>
    <col min="1796" max="1796" width="18.42578125" style="147" customWidth="1"/>
    <col min="1797" max="1797" width="19.7109375" style="147" customWidth="1"/>
    <col min="1798" max="1798" width="14.7109375" style="147" customWidth="1"/>
    <col min="1799" max="1799" width="15" style="147" customWidth="1"/>
    <col min="1800" max="1800" width="12.7109375" style="147" customWidth="1"/>
    <col min="1801" max="1801" width="23.5703125" style="147" customWidth="1"/>
    <col min="1802" max="1802" width="12.42578125" style="147" customWidth="1"/>
    <col min="1803" max="1803" width="14.85546875" style="147" customWidth="1"/>
    <col min="1804" max="1804" width="16.7109375" style="147" customWidth="1"/>
    <col min="1805" max="1805" width="20.140625" style="147" customWidth="1"/>
    <col min="1806" max="1806" width="20.7109375" style="147" customWidth="1"/>
    <col min="1807" max="2048" width="9.140625" style="147"/>
    <col min="2049" max="2049" width="7.140625" style="147" customWidth="1"/>
    <col min="2050" max="2050" width="51.140625" style="147" customWidth="1"/>
    <col min="2051" max="2051" width="18.85546875" style="147" customWidth="1"/>
    <col min="2052" max="2052" width="18.42578125" style="147" customWidth="1"/>
    <col min="2053" max="2053" width="19.7109375" style="147" customWidth="1"/>
    <col min="2054" max="2054" width="14.7109375" style="147" customWidth="1"/>
    <col min="2055" max="2055" width="15" style="147" customWidth="1"/>
    <col min="2056" max="2056" width="12.7109375" style="147" customWidth="1"/>
    <col min="2057" max="2057" width="23.5703125" style="147" customWidth="1"/>
    <col min="2058" max="2058" width="12.42578125" style="147" customWidth="1"/>
    <col min="2059" max="2059" width="14.85546875" style="147" customWidth="1"/>
    <col min="2060" max="2060" width="16.7109375" style="147" customWidth="1"/>
    <col min="2061" max="2061" width="20.140625" style="147" customWidth="1"/>
    <col min="2062" max="2062" width="20.7109375" style="147" customWidth="1"/>
    <col min="2063" max="2304" width="9.140625" style="147"/>
    <col min="2305" max="2305" width="7.140625" style="147" customWidth="1"/>
    <col min="2306" max="2306" width="51.140625" style="147" customWidth="1"/>
    <col min="2307" max="2307" width="18.85546875" style="147" customWidth="1"/>
    <col min="2308" max="2308" width="18.42578125" style="147" customWidth="1"/>
    <col min="2309" max="2309" width="19.7109375" style="147" customWidth="1"/>
    <col min="2310" max="2310" width="14.7109375" style="147" customWidth="1"/>
    <col min="2311" max="2311" width="15" style="147" customWidth="1"/>
    <col min="2312" max="2312" width="12.7109375" style="147" customWidth="1"/>
    <col min="2313" max="2313" width="23.5703125" style="147" customWidth="1"/>
    <col min="2314" max="2314" width="12.42578125" style="147" customWidth="1"/>
    <col min="2315" max="2315" width="14.85546875" style="147" customWidth="1"/>
    <col min="2316" max="2316" width="16.7109375" style="147" customWidth="1"/>
    <col min="2317" max="2317" width="20.140625" style="147" customWidth="1"/>
    <col min="2318" max="2318" width="20.7109375" style="147" customWidth="1"/>
    <col min="2319" max="2560" width="9.140625" style="147"/>
    <col min="2561" max="2561" width="7.140625" style="147" customWidth="1"/>
    <col min="2562" max="2562" width="51.140625" style="147" customWidth="1"/>
    <col min="2563" max="2563" width="18.85546875" style="147" customWidth="1"/>
    <col min="2564" max="2564" width="18.42578125" style="147" customWidth="1"/>
    <col min="2565" max="2565" width="19.7109375" style="147" customWidth="1"/>
    <col min="2566" max="2566" width="14.7109375" style="147" customWidth="1"/>
    <col min="2567" max="2567" width="15" style="147" customWidth="1"/>
    <col min="2568" max="2568" width="12.7109375" style="147" customWidth="1"/>
    <col min="2569" max="2569" width="23.5703125" style="147" customWidth="1"/>
    <col min="2570" max="2570" width="12.42578125" style="147" customWidth="1"/>
    <col min="2571" max="2571" width="14.85546875" style="147" customWidth="1"/>
    <col min="2572" max="2572" width="16.7109375" style="147" customWidth="1"/>
    <col min="2573" max="2573" width="20.140625" style="147" customWidth="1"/>
    <col min="2574" max="2574" width="20.7109375" style="147" customWidth="1"/>
    <col min="2575" max="2816" width="9.140625" style="147"/>
    <col min="2817" max="2817" width="7.140625" style="147" customWidth="1"/>
    <col min="2818" max="2818" width="51.140625" style="147" customWidth="1"/>
    <col min="2819" max="2819" width="18.85546875" style="147" customWidth="1"/>
    <col min="2820" max="2820" width="18.42578125" style="147" customWidth="1"/>
    <col min="2821" max="2821" width="19.7109375" style="147" customWidth="1"/>
    <col min="2822" max="2822" width="14.7109375" style="147" customWidth="1"/>
    <col min="2823" max="2823" width="15" style="147" customWidth="1"/>
    <col min="2824" max="2824" width="12.7109375" style="147" customWidth="1"/>
    <col min="2825" max="2825" width="23.5703125" style="147" customWidth="1"/>
    <col min="2826" max="2826" width="12.42578125" style="147" customWidth="1"/>
    <col min="2827" max="2827" width="14.85546875" style="147" customWidth="1"/>
    <col min="2828" max="2828" width="16.7109375" style="147" customWidth="1"/>
    <col min="2829" max="2829" width="20.140625" style="147" customWidth="1"/>
    <col min="2830" max="2830" width="20.7109375" style="147" customWidth="1"/>
    <col min="2831" max="3072" width="9.140625" style="147"/>
    <col min="3073" max="3073" width="7.140625" style="147" customWidth="1"/>
    <col min="3074" max="3074" width="51.140625" style="147" customWidth="1"/>
    <col min="3075" max="3075" width="18.85546875" style="147" customWidth="1"/>
    <col min="3076" max="3076" width="18.42578125" style="147" customWidth="1"/>
    <col min="3077" max="3077" width="19.7109375" style="147" customWidth="1"/>
    <col min="3078" max="3078" width="14.7109375" style="147" customWidth="1"/>
    <col min="3079" max="3079" width="15" style="147" customWidth="1"/>
    <col min="3080" max="3080" width="12.7109375" style="147" customWidth="1"/>
    <col min="3081" max="3081" width="23.5703125" style="147" customWidth="1"/>
    <col min="3082" max="3082" width="12.42578125" style="147" customWidth="1"/>
    <col min="3083" max="3083" width="14.85546875" style="147" customWidth="1"/>
    <col min="3084" max="3084" width="16.7109375" style="147" customWidth="1"/>
    <col min="3085" max="3085" width="20.140625" style="147" customWidth="1"/>
    <col min="3086" max="3086" width="20.7109375" style="147" customWidth="1"/>
    <col min="3087" max="3328" width="9.140625" style="147"/>
    <col min="3329" max="3329" width="7.140625" style="147" customWidth="1"/>
    <col min="3330" max="3330" width="51.140625" style="147" customWidth="1"/>
    <col min="3331" max="3331" width="18.85546875" style="147" customWidth="1"/>
    <col min="3332" max="3332" width="18.42578125" style="147" customWidth="1"/>
    <col min="3333" max="3333" width="19.7109375" style="147" customWidth="1"/>
    <col min="3334" max="3334" width="14.7109375" style="147" customWidth="1"/>
    <col min="3335" max="3335" width="15" style="147" customWidth="1"/>
    <col min="3336" max="3336" width="12.7109375" style="147" customWidth="1"/>
    <col min="3337" max="3337" width="23.5703125" style="147" customWidth="1"/>
    <col min="3338" max="3338" width="12.42578125" style="147" customWidth="1"/>
    <col min="3339" max="3339" width="14.85546875" style="147" customWidth="1"/>
    <col min="3340" max="3340" width="16.7109375" style="147" customWidth="1"/>
    <col min="3341" max="3341" width="20.140625" style="147" customWidth="1"/>
    <col min="3342" max="3342" width="20.7109375" style="147" customWidth="1"/>
    <col min="3343" max="3584" width="9.140625" style="147"/>
    <col min="3585" max="3585" width="7.140625" style="147" customWidth="1"/>
    <col min="3586" max="3586" width="51.140625" style="147" customWidth="1"/>
    <col min="3587" max="3587" width="18.85546875" style="147" customWidth="1"/>
    <col min="3588" max="3588" width="18.42578125" style="147" customWidth="1"/>
    <col min="3589" max="3589" width="19.7109375" style="147" customWidth="1"/>
    <col min="3590" max="3590" width="14.7109375" style="147" customWidth="1"/>
    <col min="3591" max="3591" width="15" style="147" customWidth="1"/>
    <col min="3592" max="3592" width="12.7109375" style="147" customWidth="1"/>
    <col min="3593" max="3593" width="23.5703125" style="147" customWidth="1"/>
    <col min="3594" max="3594" width="12.42578125" style="147" customWidth="1"/>
    <col min="3595" max="3595" width="14.85546875" style="147" customWidth="1"/>
    <col min="3596" max="3596" width="16.7109375" style="147" customWidth="1"/>
    <col min="3597" max="3597" width="20.140625" style="147" customWidth="1"/>
    <col min="3598" max="3598" width="20.7109375" style="147" customWidth="1"/>
    <col min="3599" max="3840" width="9.140625" style="147"/>
    <col min="3841" max="3841" width="7.140625" style="147" customWidth="1"/>
    <col min="3842" max="3842" width="51.140625" style="147" customWidth="1"/>
    <col min="3843" max="3843" width="18.85546875" style="147" customWidth="1"/>
    <col min="3844" max="3844" width="18.42578125" style="147" customWidth="1"/>
    <col min="3845" max="3845" width="19.7109375" style="147" customWidth="1"/>
    <col min="3846" max="3846" width="14.7109375" style="147" customWidth="1"/>
    <col min="3847" max="3847" width="15" style="147" customWidth="1"/>
    <col min="3848" max="3848" width="12.7109375" style="147" customWidth="1"/>
    <col min="3849" max="3849" width="23.5703125" style="147" customWidth="1"/>
    <col min="3850" max="3850" width="12.42578125" style="147" customWidth="1"/>
    <col min="3851" max="3851" width="14.85546875" style="147" customWidth="1"/>
    <col min="3852" max="3852" width="16.7109375" style="147" customWidth="1"/>
    <col min="3853" max="3853" width="20.140625" style="147" customWidth="1"/>
    <col min="3854" max="3854" width="20.7109375" style="147" customWidth="1"/>
    <col min="3855" max="4096" width="9.140625" style="147"/>
    <col min="4097" max="4097" width="7.140625" style="147" customWidth="1"/>
    <col min="4098" max="4098" width="51.140625" style="147" customWidth="1"/>
    <col min="4099" max="4099" width="18.85546875" style="147" customWidth="1"/>
    <col min="4100" max="4100" width="18.42578125" style="147" customWidth="1"/>
    <col min="4101" max="4101" width="19.7109375" style="147" customWidth="1"/>
    <col min="4102" max="4102" width="14.7109375" style="147" customWidth="1"/>
    <col min="4103" max="4103" width="15" style="147" customWidth="1"/>
    <col min="4104" max="4104" width="12.7109375" style="147" customWidth="1"/>
    <col min="4105" max="4105" width="23.5703125" style="147" customWidth="1"/>
    <col min="4106" max="4106" width="12.42578125" style="147" customWidth="1"/>
    <col min="4107" max="4107" width="14.85546875" style="147" customWidth="1"/>
    <col min="4108" max="4108" width="16.7109375" style="147" customWidth="1"/>
    <col min="4109" max="4109" width="20.140625" style="147" customWidth="1"/>
    <col min="4110" max="4110" width="20.7109375" style="147" customWidth="1"/>
    <col min="4111" max="4352" width="9.140625" style="147"/>
    <col min="4353" max="4353" width="7.140625" style="147" customWidth="1"/>
    <col min="4354" max="4354" width="51.140625" style="147" customWidth="1"/>
    <col min="4355" max="4355" width="18.85546875" style="147" customWidth="1"/>
    <col min="4356" max="4356" width="18.42578125" style="147" customWidth="1"/>
    <col min="4357" max="4357" width="19.7109375" style="147" customWidth="1"/>
    <col min="4358" max="4358" width="14.7109375" style="147" customWidth="1"/>
    <col min="4359" max="4359" width="15" style="147" customWidth="1"/>
    <col min="4360" max="4360" width="12.7109375" style="147" customWidth="1"/>
    <col min="4361" max="4361" width="23.5703125" style="147" customWidth="1"/>
    <col min="4362" max="4362" width="12.42578125" style="147" customWidth="1"/>
    <col min="4363" max="4363" width="14.85546875" style="147" customWidth="1"/>
    <col min="4364" max="4364" width="16.7109375" style="147" customWidth="1"/>
    <col min="4365" max="4365" width="20.140625" style="147" customWidth="1"/>
    <col min="4366" max="4366" width="20.7109375" style="147" customWidth="1"/>
    <col min="4367" max="4608" width="9.140625" style="147"/>
    <col min="4609" max="4609" width="7.140625" style="147" customWidth="1"/>
    <col min="4610" max="4610" width="51.140625" style="147" customWidth="1"/>
    <col min="4611" max="4611" width="18.85546875" style="147" customWidth="1"/>
    <col min="4612" max="4612" width="18.42578125" style="147" customWidth="1"/>
    <col min="4613" max="4613" width="19.7109375" style="147" customWidth="1"/>
    <col min="4614" max="4614" width="14.7109375" style="147" customWidth="1"/>
    <col min="4615" max="4615" width="15" style="147" customWidth="1"/>
    <col min="4616" max="4616" width="12.7109375" style="147" customWidth="1"/>
    <col min="4617" max="4617" width="23.5703125" style="147" customWidth="1"/>
    <col min="4618" max="4618" width="12.42578125" style="147" customWidth="1"/>
    <col min="4619" max="4619" width="14.85546875" style="147" customWidth="1"/>
    <col min="4620" max="4620" width="16.7109375" style="147" customWidth="1"/>
    <col min="4621" max="4621" width="20.140625" style="147" customWidth="1"/>
    <col min="4622" max="4622" width="20.7109375" style="147" customWidth="1"/>
    <col min="4623" max="4864" width="9.140625" style="147"/>
    <col min="4865" max="4865" width="7.140625" style="147" customWidth="1"/>
    <col min="4866" max="4866" width="51.140625" style="147" customWidth="1"/>
    <col min="4867" max="4867" width="18.85546875" style="147" customWidth="1"/>
    <col min="4868" max="4868" width="18.42578125" style="147" customWidth="1"/>
    <col min="4869" max="4869" width="19.7109375" style="147" customWidth="1"/>
    <col min="4870" max="4870" width="14.7109375" style="147" customWidth="1"/>
    <col min="4871" max="4871" width="15" style="147" customWidth="1"/>
    <col min="4872" max="4872" width="12.7109375" style="147" customWidth="1"/>
    <col min="4873" max="4873" width="23.5703125" style="147" customWidth="1"/>
    <col min="4874" max="4874" width="12.42578125" style="147" customWidth="1"/>
    <col min="4875" max="4875" width="14.85546875" style="147" customWidth="1"/>
    <col min="4876" max="4876" width="16.7109375" style="147" customWidth="1"/>
    <col min="4877" max="4877" width="20.140625" style="147" customWidth="1"/>
    <col min="4878" max="4878" width="20.7109375" style="147" customWidth="1"/>
    <col min="4879" max="5120" width="9.140625" style="147"/>
    <col min="5121" max="5121" width="7.140625" style="147" customWidth="1"/>
    <col min="5122" max="5122" width="51.140625" style="147" customWidth="1"/>
    <col min="5123" max="5123" width="18.85546875" style="147" customWidth="1"/>
    <col min="5124" max="5124" width="18.42578125" style="147" customWidth="1"/>
    <col min="5125" max="5125" width="19.7109375" style="147" customWidth="1"/>
    <col min="5126" max="5126" width="14.7109375" style="147" customWidth="1"/>
    <col min="5127" max="5127" width="15" style="147" customWidth="1"/>
    <col min="5128" max="5128" width="12.7109375" style="147" customWidth="1"/>
    <col min="5129" max="5129" width="23.5703125" style="147" customWidth="1"/>
    <col min="5130" max="5130" width="12.42578125" style="147" customWidth="1"/>
    <col min="5131" max="5131" width="14.85546875" style="147" customWidth="1"/>
    <col min="5132" max="5132" width="16.7109375" style="147" customWidth="1"/>
    <col min="5133" max="5133" width="20.140625" style="147" customWidth="1"/>
    <col min="5134" max="5134" width="20.7109375" style="147" customWidth="1"/>
    <col min="5135" max="5376" width="9.140625" style="147"/>
    <col min="5377" max="5377" width="7.140625" style="147" customWidth="1"/>
    <col min="5378" max="5378" width="51.140625" style="147" customWidth="1"/>
    <col min="5379" max="5379" width="18.85546875" style="147" customWidth="1"/>
    <col min="5380" max="5380" width="18.42578125" style="147" customWidth="1"/>
    <col min="5381" max="5381" width="19.7109375" style="147" customWidth="1"/>
    <col min="5382" max="5382" width="14.7109375" style="147" customWidth="1"/>
    <col min="5383" max="5383" width="15" style="147" customWidth="1"/>
    <col min="5384" max="5384" width="12.7109375" style="147" customWidth="1"/>
    <col min="5385" max="5385" width="23.5703125" style="147" customWidth="1"/>
    <col min="5386" max="5386" width="12.42578125" style="147" customWidth="1"/>
    <col min="5387" max="5387" width="14.85546875" style="147" customWidth="1"/>
    <col min="5388" max="5388" width="16.7109375" style="147" customWidth="1"/>
    <col min="5389" max="5389" width="20.140625" style="147" customWidth="1"/>
    <col min="5390" max="5390" width="20.7109375" style="147" customWidth="1"/>
    <col min="5391" max="5632" width="9.140625" style="147"/>
    <col min="5633" max="5633" width="7.140625" style="147" customWidth="1"/>
    <col min="5634" max="5634" width="51.140625" style="147" customWidth="1"/>
    <col min="5635" max="5635" width="18.85546875" style="147" customWidth="1"/>
    <col min="5636" max="5636" width="18.42578125" style="147" customWidth="1"/>
    <col min="5637" max="5637" width="19.7109375" style="147" customWidth="1"/>
    <col min="5638" max="5638" width="14.7109375" style="147" customWidth="1"/>
    <col min="5639" max="5639" width="15" style="147" customWidth="1"/>
    <col min="5640" max="5640" width="12.7109375" style="147" customWidth="1"/>
    <col min="5641" max="5641" width="23.5703125" style="147" customWidth="1"/>
    <col min="5642" max="5642" width="12.42578125" style="147" customWidth="1"/>
    <col min="5643" max="5643" width="14.85546875" style="147" customWidth="1"/>
    <col min="5644" max="5644" width="16.7109375" style="147" customWidth="1"/>
    <col min="5645" max="5645" width="20.140625" style="147" customWidth="1"/>
    <col min="5646" max="5646" width="20.7109375" style="147" customWidth="1"/>
    <col min="5647" max="5888" width="9.140625" style="147"/>
    <col min="5889" max="5889" width="7.140625" style="147" customWidth="1"/>
    <col min="5890" max="5890" width="51.140625" style="147" customWidth="1"/>
    <col min="5891" max="5891" width="18.85546875" style="147" customWidth="1"/>
    <col min="5892" max="5892" width="18.42578125" style="147" customWidth="1"/>
    <col min="5893" max="5893" width="19.7109375" style="147" customWidth="1"/>
    <col min="5894" max="5894" width="14.7109375" style="147" customWidth="1"/>
    <col min="5895" max="5895" width="15" style="147" customWidth="1"/>
    <col min="5896" max="5896" width="12.7109375" style="147" customWidth="1"/>
    <col min="5897" max="5897" width="23.5703125" style="147" customWidth="1"/>
    <col min="5898" max="5898" width="12.42578125" style="147" customWidth="1"/>
    <col min="5899" max="5899" width="14.85546875" style="147" customWidth="1"/>
    <col min="5900" max="5900" width="16.7109375" style="147" customWidth="1"/>
    <col min="5901" max="5901" width="20.140625" style="147" customWidth="1"/>
    <col min="5902" max="5902" width="20.7109375" style="147" customWidth="1"/>
    <col min="5903" max="6144" width="9.140625" style="147"/>
    <col min="6145" max="6145" width="7.140625" style="147" customWidth="1"/>
    <col min="6146" max="6146" width="51.140625" style="147" customWidth="1"/>
    <col min="6147" max="6147" width="18.85546875" style="147" customWidth="1"/>
    <col min="6148" max="6148" width="18.42578125" style="147" customWidth="1"/>
    <col min="6149" max="6149" width="19.7109375" style="147" customWidth="1"/>
    <col min="6150" max="6150" width="14.7109375" style="147" customWidth="1"/>
    <col min="6151" max="6151" width="15" style="147" customWidth="1"/>
    <col min="6152" max="6152" width="12.7109375" style="147" customWidth="1"/>
    <col min="6153" max="6153" width="23.5703125" style="147" customWidth="1"/>
    <col min="6154" max="6154" width="12.42578125" style="147" customWidth="1"/>
    <col min="6155" max="6155" width="14.85546875" style="147" customWidth="1"/>
    <col min="6156" max="6156" width="16.7109375" style="147" customWidth="1"/>
    <col min="6157" max="6157" width="20.140625" style="147" customWidth="1"/>
    <col min="6158" max="6158" width="20.7109375" style="147" customWidth="1"/>
    <col min="6159" max="6400" width="9.140625" style="147"/>
    <col min="6401" max="6401" width="7.140625" style="147" customWidth="1"/>
    <col min="6402" max="6402" width="51.140625" style="147" customWidth="1"/>
    <col min="6403" max="6403" width="18.85546875" style="147" customWidth="1"/>
    <col min="6404" max="6404" width="18.42578125" style="147" customWidth="1"/>
    <col min="6405" max="6405" width="19.7109375" style="147" customWidth="1"/>
    <col min="6406" max="6406" width="14.7109375" style="147" customWidth="1"/>
    <col min="6407" max="6407" width="15" style="147" customWidth="1"/>
    <col min="6408" max="6408" width="12.7109375" style="147" customWidth="1"/>
    <col min="6409" max="6409" width="23.5703125" style="147" customWidth="1"/>
    <col min="6410" max="6410" width="12.42578125" style="147" customWidth="1"/>
    <col min="6411" max="6411" width="14.85546875" style="147" customWidth="1"/>
    <col min="6412" max="6412" width="16.7109375" style="147" customWidth="1"/>
    <col min="6413" max="6413" width="20.140625" style="147" customWidth="1"/>
    <col min="6414" max="6414" width="20.7109375" style="147" customWidth="1"/>
    <col min="6415" max="6656" width="9.140625" style="147"/>
    <col min="6657" max="6657" width="7.140625" style="147" customWidth="1"/>
    <col min="6658" max="6658" width="51.140625" style="147" customWidth="1"/>
    <col min="6659" max="6659" width="18.85546875" style="147" customWidth="1"/>
    <col min="6660" max="6660" width="18.42578125" style="147" customWidth="1"/>
    <col min="6661" max="6661" width="19.7109375" style="147" customWidth="1"/>
    <col min="6662" max="6662" width="14.7109375" style="147" customWidth="1"/>
    <col min="6663" max="6663" width="15" style="147" customWidth="1"/>
    <col min="6664" max="6664" width="12.7109375" style="147" customWidth="1"/>
    <col min="6665" max="6665" width="23.5703125" style="147" customWidth="1"/>
    <col min="6666" max="6666" width="12.42578125" style="147" customWidth="1"/>
    <col min="6667" max="6667" width="14.85546875" style="147" customWidth="1"/>
    <col min="6668" max="6668" width="16.7109375" style="147" customWidth="1"/>
    <col min="6669" max="6669" width="20.140625" style="147" customWidth="1"/>
    <col min="6670" max="6670" width="20.7109375" style="147" customWidth="1"/>
    <col min="6671" max="6912" width="9.140625" style="147"/>
    <col min="6913" max="6913" width="7.140625" style="147" customWidth="1"/>
    <col min="6914" max="6914" width="51.140625" style="147" customWidth="1"/>
    <col min="6915" max="6915" width="18.85546875" style="147" customWidth="1"/>
    <col min="6916" max="6916" width="18.42578125" style="147" customWidth="1"/>
    <col min="6917" max="6917" width="19.7109375" style="147" customWidth="1"/>
    <col min="6918" max="6918" width="14.7109375" style="147" customWidth="1"/>
    <col min="6919" max="6919" width="15" style="147" customWidth="1"/>
    <col min="6920" max="6920" width="12.7109375" style="147" customWidth="1"/>
    <col min="6921" max="6921" width="23.5703125" style="147" customWidth="1"/>
    <col min="6922" max="6922" width="12.42578125" style="147" customWidth="1"/>
    <col min="6923" max="6923" width="14.85546875" style="147" customWidth="1"/>
    <col min="6924" max="6924" width="16.7109375" style="147" customWidth="1"/>
    <col min="6925" max="6925" width="20.140625" style="147" customWidth="1"/>
    <col min="6926" max="6926" width="20.7109375" style="147" customWidth="1"/>
    <col min="6927" max="7168" width="9.140625" style="147"/>
    <col min="7169" max="7169" width="7.140625" style="147" customWidth="1"/>
    <col min="7170" max="7170" width="51.140625" style="147" customWidth="1"/>
    <col min="7171" max="7171" width="18.85546875" style="147" customWidth="1"/>
    <col min="7172" max="7172" width="18.42578125" style="147" customWidth="1"/>
    <col min="7173" max="7173" width="19.7109375" style="147" customWidth="1"/>
    <col min="7174" max="7174" width="14.7109375" style="147" customWidth="1"/>
    <col min="7175" max="7175" width="15" style="147" customWidth="1"/>
    <col min="7176" max="7176" width="12.7109375" style="147" customWidth="1"/>
    <col min="7177" max="7177" width="23.5703125" style="147" customWidth="1"/>
    <col min="7178" max="7178" width="12.42578125" style="147" customWidth="1"/>
    <col min="7179" max="7179" width="14.85546875" style="147" customWidth="1"/>
    <col min="7180" max="7180" width="16.7109375" style="147" customWidth="1"/>
    <col min="7181" max="7181" width="20.140625" style="147" customWidth="1"/>
    <col min="7182" max="7182" width="20.7109375" style="147" customWidth="1"/>
    <col min="7183" max="7424" width="9.140625" style="147"/>
    <col min="7425" max="7425" width="7.140625" style="147" customWidth="1"/>
    <col min="7426" max="7426" width="51.140625" style="147" customWidth="1"/>
    <col min="7427" max="7427" width="18.85546875" style="147" customWidth="1"/>
    <col min="7428" max="7428" width="18.42578125" style="147" customWidth="1"/>
    <col min="7429" max="7429" width="19.7109375" style="147" customWidth="1"/>
    <col min="7430" max="7430" width="14.7109375" style="147" customWidth="1"/>
    <col min="7431" max="7431" width="15" style="147" customWidth="1"/>
    <col min="7432" max="7432" width="12.7109375" style="147" customWidth="1"/>
    <col min="7433" max="7433" width="23.5703125" style="147" customWidth="1"/>
    <col min="7434" max="7434" width="12.42578125" style="147" customWidth="1"/>
    <col min="7435" max="7435" width="14.85546875" style="147" customWidth="1"/>
    <col min="7436" max="7436" width="16.7109375" style="147" customWidth="1"/>
    <col min="7437" max="7437" width="20.140625" style="147" customWidth="1"/>
    <col min="7438" max="7438" width="20.7109375" style="147" customWidth="1"/>
    <col min="7439" max="7680" width="9.140625" style="147"/>
    <col min="7681" max="7681" width="7.140625" style="147" customWidth="1"/>
    <col min="7682" max="7682" width="51.140625" style="147" customWidth="1"/>
    <col min="7683" max="7683" width="18.85546875" style="147" customWidth="1"/>
    <col min="7684" max="7684" width="18.42578125" style="147" customWidth="1"/>
    <col min="7685" max="7685" width="19.7109375" style="147" customWidth="1"/>
    <col min="7686" max="7686" width="14.7109375" style="147" customWidth="1"/>
    <col min="7687" max="7687" width="15" style="147" customWidth="1"/>
    <col min="7688" max="7688" width="12.7109375" style="147" customWidth="1"/>
    <col min="7689" max="7689" width="23.5703125" style="147" customWidth="1"/>
    <col min="7690" max="7690" width="12.42578125" style="147" customWidth="1"/>
    <col min="7691" max="7691" width="14.85546875" style="147" customWidth="1"/>
    <col min="7692" max="7692" width="16.7109375" style="147" customWidth="1"/>
    <col min="7693" max="7693" width="20.140625" style="147" customWidth="1"/>
    <col min="7694" max="7694" width="20.7109375" style="147" customWidth="1"/>
    <col min="7695" max="7936" width="9.140625" style="147"/>
    <col min="7937" max="7937" width="7.140625" style="147" customWidth="1"/>
    <col min="7938" max="7938" width="51.140625" style="147" customWidth="1"/>
    <col min="7939" max="7939" width="18.85546875" style="147" customWidth="1"/>
    <col min="7940" max="7940" width="18.42578125" style="147" customWidth="1"/>
    <col min="7941" max="7941" width="19.7109375" style="147" customWidth="1"/>
    <col min="7942" max="7942" width="14.7109375" style="147" customWidth="1"/>
    <col min="7943" max="7943" width="15" style="147" customWidth="1"/>
    <col min="7944" max="7944" width="12.7109375" style="147" customWidth="1"/>
    <col min="7945" max="7945" width="23.5703125" style="147" customWidth="1"/>
    <col min="7946" max="7946" width="12.42578125" style="147" customWidth="1"/>
    <col min="7947" max="7947" width="14.85546875" style="147" customWidth="1"/>
    <col min="7948" max="7948" width="16.7109375" style="147" customWidth="1"/>
    <col min="7949" max="7949" width="20.140625" style="147" customWidth="1"/>
    <col min="7950" max="7950" width="20.7109375" style="147" customWidth="1"/>
    <col min="7951" max="8192" width="9.140625" style="147"/>
    <col min="8193" max="8193" width="7.140625" style="147" customWidth="1"/>
    <col min="8194" max="8194" width="51.140625" style="147" customWidth="1"/>
    <col min="8195" max="8195" width="18.85546875" style="147" customWidth="1"/>
    <col min="8196" max="8196" width="18.42578125" style="147" customWidth="1"/>
    <col min="8197" max="8197" width="19.7109375" style="147" customWidth="1"/>
    <col min="8198" max="8198" width="14.7109375" style="147" customWidth="1"/>
    <col min="8199" max="8199" width="15" style="147" customWidth="1"/>
    <col min="8200" max="8200" width="12.7109375" style="147" customWidth="1"/>
    <col min="8201" max="8201" width="23.5703125" style="147" customWidth="1"/>
    <col min="8202" max="8202" width="12.42578125" style="147" customWidth="1"/>
    <col min="8203" max="8203" width="14.85546875" style="147" customWidth="1"/>
    <col min="8204" max="8204" width="16.7109375" style="147" customWidth="1"/>
    <col min="8205" max="8205" width="20.140625" style="147" customWidth="1"/>
    <col min="8206" max="8206" width="20.7109375" style="147" customWidth="1"/>
    <col min="8207" max="8448" width="9.140625" style="147"/>
    <col min="8449" max="8449" width="7.140625" style="147" customWidth="1"/>
    <col min="8450" max="8450" width="51.140625" style="147" customWidth="1"/>
    <col min="8451" max="8451" width="18.85546875" style="147" customWidth="1"/>
    <col min="8452" max="8452" width="18.42578125" style="147" customWidth="1"/>
    <col min="8453" max="8453" width="19.7109375" style="147" customWidth="1"/>
    <col min="8454" max="8454" width="14.7109375" style="147" customWidth="1"/>
    <col min="8455" max="8455" width="15" style="147" customWidth="1"/>
    <col min="8456" max="8456" width="12.7109375" style="147" customWidth="1"/>
    <col min="8457" max="8457" width="23.5703125" style="147" customWidth="1"/>
    <col min="8458" max="8458" width="12.42578125" style="147" customWidth="1"/>
    <col min="8459" max="8459" width="14.85546875" style="147" customWidth="1"/>
    <col min="8460" max="8460" width="16.7109375" style="147" customWidth="1"/>
    <col min="8461" max="8461" width="20.140625" style="147" customWidth="1"/>
    <col min="8462" max="8462" width="20.7109375" style="147" customWidth="1"/>
    <col min="8463" max="8704" width="9.140625" style="147"/>
    <col min="8705" max="8705" width="7.140625" style="147" customWidth="1"/>
    <col min="8706" max="8706" width="51.140625" style="147" customWidth="1"/>
    <col min="8707" max="8707" width="18.85546875" style="147" customWidth="1"/>
    <col min="8708" max="8708" width="18.42578125" style="147" customWidth="1"/>
    <col min="8709" max="8709" width="19.7109375" style="147" customWidth="1"/>
    <col min="8710" max="8710" width="14.7109375" style="147" customWidth="1"/>
    <col min="8711" max="8711" width="15" style="147" customWidth="1"/>
    <col min="8712" max="8712" width="12.7109375" style="147" customWidth="1"/>
    <col min="8713" max="8713" width="23.5703125" style="147" customWidth="1"/>
    <col min="8714" max="8714" width="12.42578125" style="147" customWidth="1"/>
    <col min="8715" max="8715" width="14.85546875" style="147" customWidth="1"/>
    <col min="8716" max="8716" width="16.7109375" style="147" customWidth="1"/>
    <col min="8717" max="8717" width="20.140625" style="147" customWidth="1"/>
    <col min="8718" max="8718" width="20.7109375" style="147" customWidth="1"/>
    <col min="8719" max="8960" width="9.140625" style="147"/>
    <col min="8961" max="8961" width="7.140625" style="147" customWidth="1"/>
    <col min="8962" max="8962" width="51.140625" style="147" customWidth="1"/>
    <col min="8963" max="8963" width="18.85546875" style="147" customWidth="1"/>
    <col min="8964" max="8964" width="18.42578125" style="147" customWidth="1"/>
    <col min="8965" max="8965" width="19.7109375" style="147" customWidth="1"/>
    <col min="8966" max="8966" width="14.7109375" style="147" customWidth="1"/>
    <col min="8967" max="8967" width="15" style="147" customWidth="1"/>
    <col min="8968" max="8968" width="12.7109375" style="147" customWidth="1"/>
    <col min="8969" max="8969" width="23.5703125" style="147" customWidth="1"/>
    <col min="8970" max="8970" width="12.42578125" style="147" customWidth="1"/>
    <col min="8971" max="8971" width="14.85546875" style="147" customWidth="1"/>
    <col min="8972" max="8972" width="16.7109375" style="147" customWidth="1"/>
    <col min="8973" max="8973" width="20.140625" style="147" customWidth="1"/>
    <col min="8974" max="8974" width="20.7109375" style="147" customWidth="1"/>
    <col min="8975" max="9216" width="9.140625" style="147"/>
    <col min="9217" max="9217" width="7.140625" style="147" customWidth="1"/>
    <col min="9218" max="9218" width="51.140625" style="147" customWidth="1"/>
    <col min="9219" max="9219" width="18.85546875" style="147" customWidth="1"/>
    <col min="9220" max="9220" width="18.42578125" style="147" customWidth="1"/>
    <col min="9221" max="9221" width="19.7109375" style="147" customWidth="1"/>
    <col min="9222" max="9222" width="14.7109375" style="147" customWidth="1"/>
    <col min="9223" max="9223" width="15" style="147" customWidth="1"/>
    <col min="9224" max="9224" width="12.7109375" style="147" customWidth="1"/>
    <col min="9225" max="9225" width="23.5703125" style="147" customWidth="1"/>
    <col min="9226" max="9226" width="12.42578125" style="147" customWidth="1"/>
    <col min="9227" max="9227" width="14.85546875" style="147" customWidth="1"/>
    <col min="9228" max="9228" width="16.7109375" style="147" customWidth="1"/>
    <col min="9229" max="9229" width="20.140625" style="147" customWidth="1"/>
    <col min="9230" max="9230" width="20.7109375" style="147" customWidth="1"/>
    <col min="9231" max="9472" width="9.140625" style="147"/>
    <col min="9473" max="9473" width="7.140625" style="147" customWidth="1"/>
    <col min="9474" max="9474" width="51.140625" style="147" customWidth="1"/>
    <col min="9475" max="9475" width="18.85546875" style="147" customWidth="1"/>
    <col min="9476" max="9476" width="18.42578125" style="147" customWidth="1"/>
    <col min="9477" max="9477" width="19.7109375" style="147" customWidth="1"/>
    <col min="9478" max="9478" width="14.7109375" style="147" customWidth="1"/>
    <col min="9479" max="9479" width="15" style="147" customWidth="1"/>
    <col min="9480" max="9480" width="12.7109375" style="147" customWidth="1"/>
    <col min="9481" max="9481" width="23.5703125" style="147" customWidth="1"/>
    <col min="9482" max="9482" width="12.42578125" style="147" customWidth="1"/>
    <col min="9483" max="9483" width="14.85546875" style="147" customWidth="1"/>
    <col min="9484" max="9484" width="16.7109375" style="147" customWidth="1"/>
    <col min="9485" max="9485" width="20.140625" style="147" customWidth="1"/>
    <col min="9486" max="9486" width="20.7109375" style="147" customWidth="1"/>
    <col min="9487" max="9728" width="9.140625" style="147"/>
    <col min="9729" max="9729" width="7.140625" style="147" customWidth="1"/>
    <col min="9730" max="9730" width="51.140625" style="147" customWidth="1"/>
    <col min="9731" max="9731" width="18.85546875" style="147" customWidth="1"/>
    <col min="9732" max="9732" width="18.42578125" style="147" customWidth="1"/>
    <col min="9733" max="9733" width="19.7109375" style="147" customWidth="1"/>
    <col min="9734" max="9734" width="14.7109375" style="147" customWidth="1"/>
    <col min="9735" max="9735" width="15" style="147" customWidth="1"/>
    <col min="9736" max="9736" width="12.7109375" style="147" customWidth="1"/>
    <col min="9737" max="9737" width="23.5703125" style="147" customWidth="1"/>
    <col min="9738" max="9738" width="12.42578125" style="147" customWidth="1"/>
    <col min="9739" max="9739" width="14.85546875" style="147" customWidth="1"/>
    <col min="9740" max="9740" width="16.7109375" style="147" customWidth="1"/>
    <col min="9741" max="9741" width="20.140625" style="147" customWidth="1"/>
    <col min="9742" max="9742" width="20.7109375" style="147" customWidth="1"/>
    <col min="9743" max="9984" width="9.140625" style="147"/>
    <col min="9985" max="9985" width="7.140625" style="147" customWidth="1"/>
    <col min="9986" max="9986" width="51.140625" style="147" customWidth="1"/>
    <col min="9987" max="9987" width="18.85546875" style="147" customWidth="1"/>
    <col min="9988" max="9988" width="18.42578125" style="147" customWidth="1"/>
    <col min="9989" max="9989" width="19.7109375" style="147" customWidth="1"/>
    <col min="9990" max="9990" width="14.7109375" style="147" customWidth="1"/>
    <col min="9991" max="9991" width="15" style="147" customWidth="1"/>
    <col min="9992" max="9992" width="12.7109375" style="147" customWidth="1"/>
    <col min="9993" max="9993" width="23.5703125" style="147" customWidth="1"/>
    <col min="9994" max="9994" width="12.42578125" style="147" customWidth="1"/>
    <col min="9995" max="9995" width="14.85546875" style="147" customWidth="1"/>
    <col min="9996" max="9996" width="16.7109375" style="147" customWidth="1"/>
    <col min="9997" max="9997" width="20.140625" style="147" customWidth="1"/>
    <col min="9998" max="9998" width="20.7109375" style="147" customWidth="1"/>
    <col min="9999" max="10240" width="9.140625" style="147"/>
    <col min="10241" max="10241" width="7.140625" style="147" customWidth="1"/>
    <col min="10242" max="10242" width="51.140625" style="147" customWidth="1"/>
    <col min="10243" max="10243" width="18.85546875" style="147" customWidth="1"/>
    <col min="10244" max="10244" width="18.42578125" style="147" customWidth="1"/>
    <col min="10245" max="10245" width="19.7109375" style="147" customWidth="1"/>
    <col min="10246" max="10246" width="14.7109375" style="147" customWidth="1"/>
    <col min="10247" max="10247" width="15" style="147" customWidth="1"/>
    <col min="10248" max="10248" width="12.7109375" style="147" customWidth="1"/>
    <col min="10249" max="10249" width="23.5703125" style="147" customWidth="1"/>
    <col min="10250" max="10250" width="12.42578125" style="147" customWidth="1"/>
    <col min="10251" max="10251" width="14.85546875" style="147" customWidth="1"/>
    <col min="10252" max="10252" width="16.7109375" style="147" customWidth="1"/>
    <col min="10253" max="10253" width="20.140625" style="147" customWidth="1"/>
    <col min="10254" max="10254" width="20.7109375" style="147" customWidth="1"/>
    <col min="10255" max="10496" width="9.140625" style="147"/>
    <col min="10497" max="10497" width="7.140625" style="147" customWidth="1"/>
    <col min="10498" max="10498" width="51.140625" style="147" customWidth="1"/>
    <col min="10499" max="10499" width="18.85546875" style="147" customWidth="1"/>
    <col min="10500" max="10500" width="18.42578125" style="147" customWidth="1"/>
    <col min="10501" max="10501" width="19.7109375" style="147" customWidth="1"/>
    <col min="10502" max="10502" width="14.7109375" style="147" customWidth="1"/>
    <col min="10503" max="10503" width="15" style="147" customWidth="1"/>
    <col min="10504" max="10504" width="12.7109375" style="147" customWidth="1"/>
    <col min="10505" max="10505" width="23.5703125" style="147" customWidth="1"/>
    <col min="10506" max="10506" width="12.42578125" style="147" customWidth="1"/>
    <col min="10507" max="10507" width="14.85546875" style="147" customWidth="1"/>
    <col min="10508" max="10508" width="16.7109375" style="147" customWidth="1"/>
    <col min="10509" max="10509" width="20.140625" style="147" customWidth="1"/>
    <col min="10510" max="10510" width="20.7109375" style="147" customWidth="1"/>
    <col min="10511" max="10752" width="9.140625" style="147"/>
    <col min="10753" max="10753" width="7.140625" style="147" customWidth="1"/>
    <col min="10754" max="10754" width="51.140625" style="147" customWidth="1"/>
    <col min="10755" max="10755" width="18.85546875" style="147" customWidth="1"/>
    <col min="10756" max="10756" width="18.42578125" style="147" customWidth="1"/>
    <col min="10757" max="10757" width="19.7109375" style="147" customWidth="1"/>
    <col min="10758" max="10758" width="14.7109375" style="147" customWidth="1"/>
    <col min="10759" max="10759" width="15" style="147" customWidth="1"/>
    <col min="10760" max="10760" width="12.7109375" style="147" customWidth="1"/>
    <col min="10761" max="10761" width="23.5703125" style="147" customWidth="1"/>
    <col min="10762" max="10762" width="12.42578125" style="147" customWidth="1"/>
    <col min="10763" max="10763" width="14.85546875" style="147" customWidth="1"/>
    <col min="10764" max="10764" width="16.7109375" style="147" customWidth="1"/>
    <col min="10765" max="10765" width="20.140625" style="147" customWidth="1"/>
    <col min="10766" max="10766" width="20.7109375" style="147" customWidth="1"/>
    <col min="10767" max="11008" width="9.140625" style="147"/>
    <col min="11009" max="11009" width="7.140625" style="147" customWidth="1"/>
    <col min="11010" max="11010" width="51.140625" style="147" customWidth="1"/>
    <col min="11011" max="11011" width="18.85546875" style="147" customWidth="1"/>
    <col min="11012" max="11012" width="18.42578125" style="147" customWidth="1"/>
    <col min="11013" max="11013" width="19.7109375" style="147" customWidth="1"/>
    <col min="11014" max="11014" width="14.7109375" style="147" customWidth="1"/>
    <col min="11015" max="11015" width="15" style="147" customWidth="1"/>
    <col min="11016" max="11016" width="12.7109375" style="147" customWidth="1"/>
    <col min="11017" max="11017" width="23.5703125" style="147" customWidth="1"/>
    <col min="11018" max="11018" width="12.42578125" style="147" customWidth="1"/>
    <col min="11019" max="11019" width="14.85546875" style="147" customWidth="1"/>
    <col min="11020" max="11020" width="16.7109375" style="147" customWidth="1"/>
    <col min="11021" max="11021" width="20.140625" style="147" customWidth="1"/>
    <col min="11022" max="11022" width="20.7109375" style="147" customWidth="1"/>
    <col min="11023" max="11264" width="9.140625" style="147"/>
    <col min="11265" max="11265" width="7.140625" style="147" customWidth="1"/>
    <col min="11266" max="11266" width="51.140625" style="147" customWidth="1"/>
    <col min="11267" max="11267" width="18.85546875" style="147" customWidth="1"/>
    <col min="11268" max="11268" width="18.42578125" style="147" customWidth="1"/>
    <col min="11269" max="11269" width="19.7109375" style="147" customWidth="1"/>
    <col min="11270" max="11270" width="14.7109375" style="147" customWidth="1"/>
    <col min="11271" max="11271" width="15" style="147" customWidth="1"/>
    <col min="11272" max="11272" width="12.7109375" style="147" customWidth="1"/>
    <col min="11273" max="11273" width="23.5703125" style="147" customWidth="1"/>
    <col min="11274" max="11274" width="12.42578125" style="147" customWidth="1"/>
    <col min="11275" max="11275" width="14.85546875" style="147" customWidth="1"/>
    <col min="11276" max="11276" width="16.7109375" style="147" customWidth="1"/>
    <col min="11277" max="11277" width="20.140625" style="147" customWidth="1"/>
    <col min="11278" max="11278" width="20.7109375" style="147" customWidth="1"/>
    <col min="11279" max="11520" width="9.140625" style="147"/>
    <col min="11521" max="11521" width="7.140625" style="147" customWidth="1"/>
    <col min="11522" max="11522" width="51.140625" style="147" customWidth="1"/>
    <col min="11523" max="11523" width="18.85546875" style="147" customWidth="1"/>
    <col min="11524" max="11524" width="18.42578125" style="147" customWidth="1"/>
    <col min="11525" max="11525" width="19.7109375" style="147" customWidth="1"/>
    <col min="11526" max="11526" width="14.7109375" style="147" customWidth="1"/>
    <col min="11527" max="11527" width="15" style="147" customWidth="1"/>
    <col min="11528" max="11528" width="12.7109375" style="147" customWidth="1"/>
    <col min="11529" max="11529" width="23.5703125" style="147" customWidth="1"/>
    <col min="11530" max="11530" width="12.42578125" style="147" customWidth="1"/>
    <col min="11531" max="11531" width="14.85546875" style="147" customWidth="1"/>
    <col min="11532" max="11532" width="16.7109375" style="147" customWidth="1"/>
    <col min="11533" max="11533" width="20.140625" style="147" customWidth="1"/>
    <col min="11534" max="11534" width="20.7109375" style="147" customWidth="1"/>
    <col min="11535" max="11776" width="9.140625" style="147"/>
    <col min="11777" max="11777" width="7.140625" style="147" customWidth="1"/>
    <col min="11778" max="11778" width="51.140625" style="147" customWidth="1"/>
    <col min="11779" max="11779" width="18.85546875" style="147" customWidth="1"/>
    <col min="11780" max="11780" width="18.42578125" style="147" customWidth="1"/>
    <col min="11781" max="11781" width="19.7109375" style="147" customWidth="1"/>
    <col min="11782" max="11782" width="14.7109375" style="147" customWidth="1"/>
    <col min="11783" max="11783" width="15" style="147" customWidth="1"/>
    <col min="11784" max="11784" width="12.7109375" style="147" customWidth="1"/>
    <col min="11785" max="11785" width="23.5703125" style="147" customWidth="1"/>
    <col min="11786" max="11786" width="12.42578125" style="147" customWidth="1"/>
    <col min="11787" max="11787" width="14.85546875" style="147" customWidth="1"/>
    <col min="11788" max="11788" width="16.7109375" style="147" customWidth="1"/>
    <col min="11789" max="11789" width="20.140625" style="147" customWidth="1"/>
    <col min="11790" max="11790" width="20.7109375" style="147" customWidth="1"/>
    <col min="11791" max="12032" width="9.140625" style="147"/>
    <col min="12033" max="12033" width="7.140625" style="147" customWidth="1"/>
    <col min="12034" max="12034" width="51.140625" style="147" customWidth="1"/>
    <col min="12035" max="12035" width="18.85546875" style="147" customWidth="1"/>
    <col min="12036" max="12036" width="18.42578125" style="147" customWidth="1"/>
    <col min="12037" max="12037" width="19.7109375" style="147" customWidth="1"/>
    <col min="12038" max="12038" width="14.7109375" style="147" customWidth="1"/>
    <col min="12039" max="12039" width="15" style="147" customWidth="1"/>
    <col min="12040" max="12040" width="12.7109375" style="147" customWidth="1"/>
    <col min="12041" max="12041" width="23.5703125" style="147" customWidth="1"/>
    <col min="12042" max="12042" width="12.42578125" style="147" customWidth="1"/>
    <col min="12043" max="12043" width="14.85546875" style="147" customWidth="1"/>
    <col min="12044" max="12044" width="16.7109375" style="147" customWidth="1"/>
    <col min="12045" max="12045" width="20.140625" style="147" customWidth="1"/>
    <col min="12046" max="12046" width="20.7109375" style="147" customWidth="1"/>
    <col min="12047" max="12288" width="9.140625" style="147"/>
    <col min="12289" max="12289" width="7.140625" style="147" customWidth="1"/>
    <col min="12290" max="12290" width="51.140625" style="147" customWidth="1"/>
    <col min="12291" max="12291" width="18.85546875" style="147" customWidth="1"/>
    <col min="12292" max="12292" width="18.42578125" style="147" customWidth="1"/>
    <col min="12293" max="12293" width="19.7109375" style="147" customWidth="1"/>
    <col min="12294" max="12294" width="14.7109375" style="147" customWidth="1"/>
    <col min="12295" max="12295" width="15" style="147" customWidth="1"/>
    <col min="12296" max="12296" width="12.7109375" style="147" customWidth="1"/>
    <col min="12297" max="12297" width="23.5703125" style="147" customWidth="1"/>
    <col min="12298" max="12298" width="12.42578125" style="147" customWidth="1"/>
    <col min="12299" max="12299" width="14.85546875" style="147" customWidth="1"/>
    <col min="12300" max="12300" width="16.7109375" style="147" customWidth="1"/>
    <col min="12301" max="12301" width="20.140625" style="147" customWidth="1"/>
    <col min="12302" max="12302" width="20.7109375" style="147" customWidth="1"/>
    <col min="12303" max="12544" width="9.140625" style="147"/>
    <col min="12545" max="12545" width="7.140625" style="147" customWidth="1"/>
    <col min="12546" max="12546" width="51.140625" style="147" customWidth="1"/>
    <col min="12547" max="12547" width="18.85546875" style="147" customWidth="1"/>
    <col min="12548" max="12548" width="18.42578125" style="147" customWidth="1"/>
    <col min="12549" max="12549" width="19.7109375" style="147" customWidth="1"/>
    <col min="12550" max="12550" width="14.7109375" style="147" customWidth="1"/>
    <col min="12551" max="12551" width="15" style="147" customWidth="1"/>
    <col min="12552" max="12552" width="12.7109375" style="147" customWidth="1"/>
    <col min="12553" max="12553" width="23.5703125" style="147" customWidth="1"/>
    <col min="12554" max="12554" width="12.42578125" style="147" customWidth="1"/>
    <col min="12555" max="12555" width="14.85546875" style="147" customWidth="1"/>
    <col min="12556" max="12556" width="16.7109375" style="147" customWidth="1"/>
    <col min="12557" max="12557" width="20.140625" style="147" customWidth="1"/>
    <col min="12558" max="12558" width="20.7109375" style="147" customWidth="1"/>
    <col min="12559" max="12800" width="9.140625" style="147"/>
    <col min="12801" max="12801" width="7.140625" style="147" customWidth="1"/>
    <col min="12802" max="12802" width="51.140625" style="147" customWidth="1"/>
    <col min="12803" max="12803" width="18.85546875" style="147" customWidth="1"/>
    <col min="12804" max="12804" width="18.42578125" style="147" customWidth="1"/>
    <col min="12805" max="12805" width="19.7109375" style="147" customWidth="1"/>
    <col min="12806" max="12806" width="14.7109375" style="147" customWidth="1"/>
    <col min="12807" max="12807" width="15" style="147" customWidth="1"/>
    <col min="12808" max="12808" width="12.7109375" style="147" customWidth="1"/>
    <col min="12809" max="12809" width="23.5703125" style="147" customWidth="1"/>
    <col min="12810" max="12810" width="12.42578125" style="147" customWidth="1"/>
    <col min="12811" max="12811" width="14.85546875" style="147" customWidth="1"/>
    <col min="12812" max="12812" width="16.7109375" style="147" customWidth="1"/>
    <col min="12813" max="12813" width="20.140625" style="147" customWidth="1"/>
    <col min="12814" max="12814" width="20.7109375" style="147" customWidth="1"/>
    <col min="12815" max="13056" width="9.140625" style="147"/>
    <col min="13057" max="13057" width="7.140625" style="147" customWidth="1"/>
    <col min="13058" max="13058" width="51.140625" style="147" customWidth="1"/>
    <col min="13059" max="13059" width="18.85546875" style="147" customWidth="1"/>
    <col min="13060" max="13060" width="18.42578125" style="147" customWidth="1"/>
    <col min="13061" max="13061" width="19.7109375" style="147" customWidth="1"/>
    <col min="13062" max="13062" width="14.7109375" style="147" customWidth="1"/>
    <col min="13063" max="13063" width="15" style="147" customWidth="1"/>
    <col min="13064" max="13064" width="12.7109375" style="147" customWidth="1"/>
    <col min="13065" max="13065" width="23.5703125" style="147" customWidth="1"/>
    <col min="13066" max="13066" width="12.42578125" style="147" customWidth="1"/>
    <col min="13067" max="13067" width="14.85546875" style="147" customWidth="1"/>
    <col min="13068" max="13068" width="16.7109375" style="147" customWidth="1"/>
    <col min="13069" max="13069" width="20.140625" style="147" customWidth="1"/>
    <col min="13070" max="13070" width="20.7109375" style="147" customWidth="1"/>
    <col min="13071" max="13312" width="9.140625" style="147"/>
    <col min="13313" max="13313" width="7.140625" style="147" customWidth="1"/>
    <col min="13314" max="13314" width="51.140625" style="147" customWidth="1"/>
    <col min="13315" max="13315" width="18.85546875" style="147" customWidth="1"/>
    <col min="13316" max="13316" width="18.42578125" style="147" customWidth="1"/>
    <col min="13317" max="13317" width="19.7109375" style="147" customWidth="1"/>
    <col min="13318" max="13318" width="14.7109375" style="147" customWidth="1"/>
    <col min="13319" max="13319" width="15" style="147" customWidth="1"/>
    <col min="13320" max="13320" width="12.7109375" style="147" customWidth="1"/>
    <col min="13321" max="13321" width="23.5703125" style="147" customWidth="1"/>
    <col min="13322" max="13322" width="12.42578125" style="147" customWidth="1"/>
    <col min="13323" max="13323" width="14.85546875" style="147" customWidth="1"/>
    <col min="13324" max="13324" width="16.7109375" style="147" customWidth="1"/>
    <col min="13325" max="13325" width="20.140625" style="147" customWidth="1"/>
    <col min="13326" max="13326" width="20.7109375" style="147" customWidth="1"/>
    <col min="13327" max="13568" width="9.140625" style="147"/>
    <col min="13569" max="13569" width="7.140625" style="147" customWidth="1"/>
    <col min="13570" max="13570" width="51.140625" style="147" customWidth="1"/>
    <col min="13571" max="13571" width="18.85546875" style="147" customWidth="1"/>
    <col min="13572" max="13572" width="18.42578125" style="147" customWidth="1"/>
    <col min="13573" max="13573" width="19.7109375" style="147" customWidth="1"/>
    <col min="13574" max="13574" width="14.7109375" style="147" customWidth="1"/>
    <col min="13575" max="13575" width="15" style="147" customWidth="1"/>
    <col min="13576" max="13576" width="12.7109375" style="147" customWidth="1"/>
    <col min="13577" max="13577" width="23.5703125" style="147" customWidth="1"/>
    <col min="13578" max="13578" width="12.42578125" style="147" customWidth="1"/>
    <col min="13579" max="13579" width="14.85546875" style="147" customWidth="1"/>
    <col min="13580" max="13580" width="16.7109375" style="147" customWidth="1"/>
    <col min="13581" max="13581" width="20.140625" style="147" customWidth="1"/>
    <col min="13582" max="13582" width="20.7109375" style="147" customWidth="1"/>
    <col min="13583" max="13824" width="9.140625" style="147"/>
    <col min="13825" max="13825" width="7.140625" style="147" customWidth="1"/>
    <col min="13826" max="13826" width="51.140625" style="147" customWidth="1"/>
    <col min="13827" max="13827" width="18.85546875" style="147" customWidth="1"/>
    <col min="13828" max="13828" width="18.42578125" style="147" customWidth="1"/>
    <col min="13829" max="13829" width="19.7109375" style="147" customWidth="1"/>
    <col min="13830" max="13830" width="14.7109375" style="147" customWidth="1"/>
    <col min="13831" max="13831" width="15" style="147" customWidth="1"/>
    <col min="13832" max="13832" width="12.7109375" style="147" customWidth="1"/>
    <col min="13833" max="13833" width="23.5703125" style="147" customWidth="1"/>
    <col min="13834" max="13834" width="12.42578125" style="147" customWidth="1"/>
    <col min="13835" max="13835" width="14.85546875" style="147" customWidth="1"/>
    <col min="13836" max="13836" width="16.7109375" style="147" customWidth="1"/>
    <col min="13837" max="13837" width="20.140625" style="147" customWidth="1"/>
    <col min="13838" max="13838" width="20.7109375" style="147" customWidth="1"/>
    <col min="13839" max="14080" width="9.140625" style="147"/>
    <col min="14081" max="14081" width="7.140625" style="147" customWidth="1"/>
    <col min="14082" max="14082" width="51.140625" style="147" customWidth="1"/>
    <col min="14083" max="14083" width="18.85546875" style="147" customWidth="1"/>
    <col min="14084" max="14084" width="18.42578125" style="147" customWidth="1"/>
    <col min="14085" max="14085" width="19.7109375" style="147" customWidth="1"/>
    <col min="14086" max="14086" width="14.7109375" style="147" customWidth="1"/>
    <col min="14087" max="14087" width="15" style="147" customWidth="1"/>
    <col min="14088" max="14088" width="12.7109375" style="147" customWidth="1"/>
    <col min="14089" max="14089" width="23.5703125" style="147" customWidth="1"/>
    <col min="14090" max="14090" width="12.42578125" style="147" customWidth="1"/>
    <col min="14091" max="14091" width="14.85546875" style="147" customWidth="1"/>
    <col min="14092" max="14092" width="16.7109375" style="147" customWidth="1"/>
    <col min="14093" max="14093" width="20.140625" style="147" customWidth="1"/>
    <col min="14094" max="14094" width="20.7109375" style="147" customWidth="1"/>
    <col min="14095" max="14336" width="9.140625" style="147"/>
    <col min="14337" max="14337" width="7.140625" style="147" customWidth="1"/>
    <col min="14338" max="14338" width="51.140625" style="147" customWidth="1"/>
    <col min="14339" max="14339" width="18.85546875" style="147" customWidth="1"/>
    <col min="14340" max="14340" width="18.42578125" style="147" customWidth="1"/>
    <col min="14341" max="14341" width="19.7109375" style="147" customWidth="1"/>
    <col min="14342" max="14342" width="14.7109375" style="147" customWidth="1"/>
    <col min="14343" max="14343" width="15" style="147" customWidth="1"/>
    <col min="14344" max="14344" width="12.7109375" style="147" customWidth="1"/>
    <col min="14345" max="14345" width="23.5703125" style="147" customWidth="1"/>
    <col min="14346" max="14346" width="12.42578125" style="147" customWidth="1"/>
    <col min="14347" max="14347" width="14.85546875" style="147" customWidth="1"/>
    <col min="14348" max="14348" width="16.7109375" style="147" customWidth="1"/>
    <col min="14349" max="14349" width="20.140625" style="147" customWidth="1"/>
    <col min="14350" max="14350" width="20.7109375" style="147" customWidth="1"/>
    <col min="14351" max="14592" width="9.140625" style="147"/>
    <col min="14593" max="14593" width="7.140625" style="147" customWidth="1"/>
    <col min="14594" max="14594" width="51.140625" style="147" customWidth="1"/>
    <col min="14595" max="14595" width="18.85546875" style="147" customWidth="1"/>
    <col min="14596" max="14596" width="18.42578125" style="147" customWidth="1"/>
    <col min="14597" max="14597" width="19.7109375" style="147" customWidth="1"/>
    <col min="14598" max="14598" width="14.7109375" style="147" customWidth="1"/>
    <col min="14599" max="14599" width="15" style="147" customWidth="1"/>
    <col min="14600" max="14600" width="12.7109375" style="147" customWidth="1"/>
    <col min="14601" max="14601" width="23.5703125" style="147" customWidth="1"/>
    <col min="14602" max="14602" width="12.42578125" style="147" customWidth="1"/>
    <col min="14603" max="14603" width="14.85546875" style="147" customWidth="1"/>
    <col min="14604" max="14604" width="16.7109375" style="147" customWidth="1"/>
    <col min="14605" max="14605" width="20.140625" style="147" customWidth="1"/>
    <col min="14606" max="14606" width="20.7109375" style="147" customWidth="1"/>
    <col min="14607" max="14848" width="9.140625" style="147"/>
    <col min="14849" max="14849" width="7.140625" style="147" customWidth="1"/>
    <col min="14850" max="14850" width="51.140625" style="147" customWidth="1"/>
    <col min="14851" max="14851" width="18.85546875" style="147" customWidth="1"/>
    <col min="14852" max="14852" width="18.42578125" style="147" customWidth="1"/>
    <col min="14853" max="14853" width="19.7109375" style="147" customWidth="1"/>
    <col min="14854" max="14854" width="14.7109375" style="147" customWidth="1"/>
    <col min="14855" max="14855" width="15" style="147" customWidth="1"/>
    <col min="14856" max="14856" width="12.7109375" style="147" customWidth="1"/>
    <col min="14857" max="14857" width="23.5703125" style="147" customWidth="1"/>
    <col min="14858" max="14858" width="12.42578125" style="147" customWidth="1"/>
    <col min="14859" max="14859" width="14.85546875" style="147" customWidth="1"/>
    <col min="14860" max="14860" width="16.7109375" style="147" customWidth="1"/>
    <col min="14861" max="14861" width="20.140625" style="147" customWidth="1"/>
    <col min="14862" max="14862" width="20.7109375" style="147" customWidth="1"/>
    <col min="14863" max="15104" width="9.140625" style="147"/>
    <col min="15105" max="15105" width="7.140625" style="147" customWidth="1"/>
    <col min="15106" max="15106" width="51.140625" style="147" customWidth="1"/>
    <col min="15107" max="15107" width="18.85546875" style="147" customWidth="1"/>
    <col min="15108" max="15108" width="18.42578125" style="147" customWidth="1"/>
    <col min="15109" max="15109" width="19.7109375" style="147" customWidth="1"/>
    <col min="15110" max="15110" width="14.7109375" style="147" customWidth="1"/>
    <col min="15111" max="15111" width="15" style="147" customWidth="1"/>
    <col min="15112" max="15112" width="12.7109375" style="147" customWidth="1"/>
    <col min="15113" max="15113" width="23.5703125" style="147" customWidth="1"/>
    <col min="15114" max="15114" width="12.42578125" style="147" customWidth="1"/>
    <col min="15115" max="15115" width="14.85546875" style="147" customWidth="1"/>
    <col min="15116" max="15116" width="16.7109375" style="147" customWidth="1"/>
    <col min="15117" max="15117" width="20.140625" style="147" customWidth="1"/>
    <col min="15118" max="15118" width="20.7109375" style="147" customWidth="1"/>
    <col min="15119" max="15360" width="9.140625" style="147"/>
    <col min="15361" max="15361" width="7.140625" style="147" customWidth="1"/>
    <col min="15362" max="15362" width="51.140625" style="147" customWidth="1"/>
    <col min="15363" max="15363" width="18.85546875" style="147" customWidth="1"/>
    <col min="15364" max="15364" width="18.42578125" style="147" customWidth="1"/>
    <col min="15365" max="15365" width="19.7109375" style="147" customWidth="1"/>
    <col min="15366" max="15366" width="14.7109375" style="147" customWidth="1"/>
    <col min="15367" max="15367" width="15" style="147" customWidth="1"/>
    <col min="15368" max="15368" width="12.7109375" style="147" customWidth="1"/>
    <col min="15369" max="15369" width="23.5703125" style="147" customWidth="1"/>
    <col min="15370" max="15370" width="12.42578125" style="147" customWidth="1"/>
    <col min="15371" max="15371" width="14.85546875" style="147" customWidth="1"/>
    <col min="15372" max="15372" width="16.7109375" style="147" customWidth="1"/>
    <col min="15373" max="15373" width="20.140625" style="147" customWidth="1"/>
    <col min="15374" max="15374" width="20.7109375" style="147" customWidth="1"/>
    <col min="15375" max="15616" width="9.140625" style="147"/>
    <col min="15617" max="15617" width="7.140625" style="147" customWidth="1"/>
    <col min="15618" max="15618" width="51.140625" style="147" customWidth="1"/>
    <col min="15619" max="15619" width="18.85546875" style="147" customWidth="1"/>
    <col min="15620" max="15620" width="18.42578125" style="147" customWidth="1"/>
    <col min="15621" max="15621" width="19.7109375" style="147" customWidth="1"/>
    <col min="15622" max="15622" width="14.7109375" style="147" customWidth="1"/>
    <col min="15623" max="15623" width="15" style="147" customWidth="1"/>
    <col min="15624" max="15624" width="12.7109375" style="147" customWidth="1"/>
    <col min="15625" max="15625" width="23.5703125" style="147" customWidth="1"/>
    <col min="15626" max="15626" width="12.42578125" style="147" customWidth="1"/>
    <col min="15627" max="15627" width="14.85546875" style="147" customWidth="1"/>
    <col min="15628" max="15628" width="16.7109375" style="147" customWidth="1"/>
    <col min="15629" max="15629" width="20.140625" style="147" customWidth="1"/>
    <col min="15630" max="15630" width="20.7109375" style="147" customWidth="1"/>
    <col min="15631" max="15872" width="9.140625" style="147"/>
    <col min="15873" max="15873" width="7.140625" style="147" customWidth="1"/>
    <col min="15874" max="15874" width="51.140625" style="147" customWidth="1"/>
    <col min="15875" max="15875" width="18.85546875" style="147" customWidth="1"/>
    <col min="15876" max="15876" width="18.42578125" style="147" customWidth="1"/>
    <col min="15877" max="15877" width="19.7109375" style="147" customWidth="1"/>
    <col min="15878" max="15878" width="14.7109375" style="147" customWidth="1"/>
    <col min="15879" max="15879" width="15" style="147" customWidth="1"/>
    <col min="15880" max="15880" width="12.7109375" style="147" customWidth="1"/>
    <col min="15881" max="15881" width="23.5703125" style="147" customWidth="1"/>
    <col min="15882" max="15882" width="12.42578125" style="147" customWidth="1"/>
    <col min="15883" max="15883" width="14.85546875" style="147" customWidth="1"/>
    <col min="15884" max="15884" width="16.7109375" style="147" customWidth="1"/>
    <col min="15885" max="15885" width="20.140625" style="147" customWidth="1"/>
    <col min="15886" max="15886" width="20.7109375" style="147" customWidth="1"/>
    <col min="15887" max="16128" width="9.140625" style="147"/>
    <col min="16129" max="16129" width="7.140625" style="147" customWidth="1"/>
    <col min="16130" max="16130" width="51.140625" style="147" customWidth="1"/>
    <col min="16131" max="16131" width="18.85546875" style="147" customWidth="1"/>
    <col min="16132" max="16132" width="18.42578125" style="147" customWidth="1"/>
    <col min="16133" max="16133" width="19.7109375" style="147" customWidth="1"/>
    <col min="16134" max="16134" width="14.7109375" style="147" customWidth="1"/>
    <col min="16135" max="16135" width="15" style="147" customWidth="1"/>
    <col min="16136" max="16136" width="12.7109375" style="147" customWidth="1"/>
    <col min="16137" max="16137" width="23.5703125" style="147" customWidth="1"/>
    <col min="16138" max="16138" width="12.42578125" style="147" customWidth="1"/>
    <col min="16139" max="16139" width="14.85546875" style="147" customWidth="1"/>
    <col min="16140" max="16140" width="16.7109375" style="147" customWidth="1"/>
    <col min="16141" max="16141" width="20.140625" style="147" customWidth="1"/>
    <col min="16142" max="16142" width="20.7109375" style="147" customWidth="1"/>
    <col min="16143" max="16384" width="9.140625" style="147"/>
  </cols>
  <sheetData>
    <row r="1" spans="1:33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 ht="16.5" customHeight="1">
      <c r="A2" s="693" t="s">
        <v>263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ht="16.5" customHeight="1">
      <c r="A3" s="693" t="s">
        <v>264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1:33">
      <c r="A4" s="694" t="s">
        <v>265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3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1:33">
      <c r="A6" s="148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</row>
    <row r="7" spans="1:33">
      <c r="A7" s="151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52" t="s">
        <v>266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 ht="43.5" customHeight="1">
      <c r="A8" s="695" t="s">
        <v>267</v>
      </c>
      <c r="B8" s="696" t="s">
        <v>268</v>
      </c>
      <c r="C8" s="697" t="s">
        <v>269</v>
      </c>
      <c r="D8" s="700" t="s">
        <v>270</v>
      </c>
      <c r="E8" s="700"/>
      <c r="F8" s="697" t="s">
        <v>271</v>
      </c>
      <c r="G8" s="697" t="s">
        <v>272</v>
      </c>
      <c r="H8" s="696" t="s">
        <v>273</v>
      </c>
      <c r="I8" s="696"/>
      <c r="J8" s="696" t="s">
        <v>274</v>
      </c>
      <c r="K8" s="696"/>
      <c r="L8" s="696"/>
      <c r="M8" s="696" t="s">
        <v>275</v>
      </c>
      <c r="N8" s="696" t="s">
        <v>276</v>
      </c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1:33" ht="15.75" customHeight="1">
      <c r="A9" s="695"/>
      <c r="B9" s="696"/>
      <c r="C9" s="698"/>
      <c r="D9" s="700"/>
      <c r="E9" s="700"/>
      <c r="F9" s="698"/>
      <c r="G9" s="698"/>
      <c r="H9" s="696" t="s">
        <v>277</v>
      </c>
      <c r="I9" s="696" t="s">
        <v>278</v>
      </c>
      <c r="J9" s="696" t="s">
        <v>277</v>
      </c>
      <c r="K9" s="696" t="s">
        <v>279</v>
      </c>
      <c r="L9" s="696"/>
      <c r="M9" s="696"/>
      <c r="N9" s="69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3" ht="26.25" customHeight="1">
      <c r="A10" s="695"/>
      <c r="B10" s="696"/>
      <c r="C10" s="698"/>
      <c r="D10" s="700"/>
      <c r="E10" s="700"/>
      <c r="F10" s="698"/>
      <c r="G10" s="698"/>
      <c r="H10" s="696"/>
      <c r="I10" s="696"/>
      <c r="J10" s="696"/>
      <c r="K10" s="696"/>
      <c r="L10" s="696"/>
      <c r="M10" s="696"/>
      <c r="N10" s="69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pans="1:33" ht="15.75" customHeight="1">
      <c r="A11" s="695"/>
      <c r="B11" s="696"/>
      <c r="C11" s="698"/>
      <c r="D11" s="696" t="s">
        <v>280</v>
      </c>
      <c r="E11" s="696" t="s">
        <v>281</v>
      </c>
      <c r="F11" s="698"/>
      <c r="G11" s="698"/>
      <c r="H11" s="696"/>
      <c r="I11" s="696"/>
      <c r="J11" s="696"/>
      <c r="K11" s="696" t="s">
        <v>280</v>
      </c>
      <c r="L11" s="696" t="s">
        <v>281</v>
      </c>
      <c r="M11" s="696"/>
      <c r="N11" s="69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3" ht="28.5" customHeight="1">
      <c r="A12" s="695"/>
      <c r="B12" s="696"/>
      <c r="C12" s="699"/>
      <c r="D12" s="696"/>
      <c r="E12" s="696"/>
      <c r="F12" s="699"/>
      <c r="G12" s="699"/>
      <c r="H12" s="696"/>
      <c r="I12" s="696"/>
      <c r="J12" s="696"/>
      <c r="K12" s="696"/>
      <c r="L12" s="696"/>
      <c r="M12" s="696"/>
      <c r="N12" s="69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pans="1:33">
      <c r="A13" s="153" t="s">
        <v>282</v>
      </c>
      <c r="B13" s="154">
        <v>2</v>
      </c>
      <c r="C13" s="154">
        <v>3</v>
      </c>
      <c r="D13" s="154">
        <v>4</v>
      </c>
      <c r="E13" s="154">
        <v>5</v>
      </c>
      <c r="F13" s="154">
        <v>6</v>
      </c>
      <c r="G13" s="154">
        <v>7</v>
      </c>
      <c r="H13" s="154">
        <v>8</v>
      </c>
      <c r="I13" s="154">
        <v>9</v>
      </c>
      <c r="J13" s="154">
        <v>10</v>
      </c>
      <c r="K13" s="154">
        <v>11</v>
      </c>
      <c r="L13" s="154">
        <v>12</v>
      </c>
      <c r="M13" s="154">
        <v>13</v>
      </c>
      <c r="N13" s="154">
        <v>14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pans="1:33" s="159" customFormat="1">
      <c r="A14" s="155">
        <v>1</v>
      </c>
      <c r="B14" s="156" t="s">
        <v>283</v>
      </c>
      <c r="C14" s="157">
        <v>26868922</v>
      </c>
      <c r="D14" s="157">
        <v>1049754</v>
      </c>
      <c r="E14" s="157">
        <v>12536</v>
      </c>
      <c r="F14" s="157">
        <v>69212</v>
      </c>
      <c r="G14" s="157">
        <v>62927</v>
      </c>
      <c r="H14" s="157">
        <v>1262698</v>
      </c>
      <c r="I14" s="157">
        <v>5541</v>
      </c>
      <c r="J14" s="157">
        <v>1152205</v>
      </c>
      <c r="K14" s="157">
        <v>901412</v>
      </c>
      <c r="L14" s="157">
        <v>250793</v>
      </c>
      <c r="M14" s="157">
        <v>25516309</v>
      </c>
      <c r="N14" s="157">
        <v>395305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</row>
    <row r="15" spans="1:33" ht="21">
      <c r="A15" s="160">
        <v>1.1000000000000001</v>
      </c>
      <c r="B15" s="161" t="s">
        <v>284</v>
      </c>
      <c r="C15" s="162">
        <v>22020305</v>
      </c>
      <c r="D15" s="162">
        <v>0</v>
      </c>
      <c r="E15" s="162">
        <v>0</v>
      </c>
      <c r="F15" s="162">
        <v>65661</v>
      </c>
      <c r="G15" s="162">
        <v>59835</v>
      </c>
      <c r="H15" s="162">
        <v>1177650</v>
      </c>
      <c r="I15" s="162">
        <v>0</v>
      </c>
      <c r="J15" s="162">
        <v>0</v>
      </c>
      <c r="K15" s="162">
        <v>0</v>
      </c>
      <c r="L15" s="162">
        <v>0</v>
      </c>
      <c r="M15" s="162">
        <v>20842655</v>
      </c>
      <c r="N15" s="162">
        <v>389601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3" ht="21">
      <c r="A16" s="163">
        <v>1.2</v>
      </c>
      <c r="B16" s="164" t="s">
        <v>285</v>
      </c>
      <c r="C16" s="165">
        <v>44950</v>
      </c>
      <c r="D16" s="165">
        <v>771</v>
      </c>
      <c r="E16" s="165">
        <v>0</v>
      </c>
      <c r="F16" s="165">
        <v>273</v>
      </c>
      <c r="G16" s="165">
        <v>131</v>
      </c>
      <c r="H16" s="165">
        <v>0</v>
      </c>
      <c r="I16" s="165">
        <v>0</v>
      </c>
      <c r="J16" s="165">
        <v>771</v>
      </c>
      <c r="K16" s="165">
        <v>771</v>
      </c>
      <c r="L16" s="165">
        <v>0</v>
      </c>
      <c r="M16" s="165">
        <v>44950</v>
      </c>
      <c r="N16" s="165">
        <v>43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1:33">
      <c r="A17" s="163">
        <v>1.3</v>
      </c>
      <c r="B17" s="164" t="s">
        <v>286</v>
      </c>
      <c r="C17" s="165">
        <v>29581</v>
      </c>
      <c r="D17" s="165">
        <v>0</v>
      </c>
      <c r="E17" s="165">
        <v>0</v>
      </c>
      <c r="F17" s="165">
        <v>11</v>
      </c>
      <c r="G17" s="165">
        <v>10</v>
      </c>
      <c r="H17" s="165">
        <v>292</v>
      </c>
      <c r="I17" s="165">
        <v>0</v>
      </c>
      <c r="J17" s="165">
        <v>0</v>
      </c>
      <c r="K17" s="165">
        <v>0</v>
      </c>
      <c r="L17" s="165">
        <v>0</v>
      </c>
      <c r="M17" s="165">
        <v>29289</v>
      </c>
      <c r="N17" s="165">
        <v>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</row>
    <row r="18" spans="1:33" ht="21">
      <c r="A18" s="163">
        <v>1.4</v>
      </c>
      <c r="B18" s="164" t="s">
        <v>287</v>
      </c>
      <c r="C18" s="165">
        <v>1700</v>
      </c>
      <c r="D18" s="165">
        <v>0</v>
      </c>
      <c r="E18" s="165">
        <v>0</v>
      </c>
      <c r="F18" s="165">
        <v>5</v>
      </c>
      <c r="G18" s="165">
        <v>1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1700</v>
      </c>
      <c r="N18" s="165">
        <v>0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</row>
    <row r="19" spans="1:33">
      <c r="A19" s="163">
        <v>1.5</v>
      </c>
      <c r="B19" s="164" t="s">
        <v>288</v>
      </c>
      <c r="C19" s="165">
        <v>1929</v>
      </c>
      <c r="D19" s="165">
        <v>0</v>
      </c>
      <c r="E19" s="165">
        <v>0</v>
      </c>
      <c r="F19" s="165">
        <v>10</v>
      </c>
      <c r="G19" s="165">
        <v>4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1929</v>
      </c>
      <c r="N19" s="165">
        <v>0</v>
      </c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</row>
    <row r="20" spans="1:33" ht="21">
      <c r="A20" s="163">
        <v>1.6</v>
      </c>
      <c r="B20" s="164" t="s">
        <v>289</v>
      </c>
      <c r="C20" s="165">
        <v>3535</v>
      </c>
      <c r="D20" s="165">
        <v>0</v>
      </c>
      <c r="E20" s="165">
        <v>0</v>
      </c>
      <c r="F20" s="165">
        <v>2</v>
      </c>
      <c r="G20" s="165">
        <v>2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3535</v>
      </c>
      <c r="N20" s="165">
        <v>0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</row>
    <row r="21" spans="1:33" ht="21">
      <c r="A21" s="163">
        <v>1.7</v>
      </c>
      <c r="B21" s="164" t="s">
        <v>290</v>
      </c>
      <c r="C21" s="165">
        <v>27102</v>
      </c>
      <c r="D21" s="165">
        <v>9909</v>
      </c>
      <c r="E21" s="165">
        <v>0</v>
      </c>
      <c r="F21" s="165">
        <v>48</v>
      </c>
      <c r="G21" s="165">
        <v>24</v>
      </c>
      <c r="H21" s="165">
        <v>-744</v>
      </c>
      <c r="I21" s="165">
        <v>0</v>
      </c>
      <c r="J21" s="165">
        <v>9909</v>
      </c>
      <c r="K21" s="165">
        <v>9909</v>
      </c>
      <c r="L21" s="165">
        <v>0</v>
      </c>
      <c r="M21" s="165">
        <v>27846</v>
      </c>
      <c r="N21" s="165">
        <v>688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</row>
    <row r="22" spans="1:33" ht="31.5">
      <c r="A22" s="163">
        <v>1.8</v>
      </c>
      <c r="B22" s="164" t="s">
        <v>291</v>
      </c>
      <c r="C22" s="165">
        <v>6602</v>
      </c>
      <c r="D22" s="165">
        <v>0</v>
      </c>
      <c r="E22" s="165">
        <v>0</v>
      </c>
      <c r="F22" s="165">
        <v>21</v>
      </c>
      <c r="G22" s="165">
        <v>14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6602</v>
      </c>
      <c r="N22" s="165">
        <v>10</v>
      </c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</row>
    <row r="23" spans="1:33" ht="21">
      <c r="A23" s="163">
        <v>1.9</v>
      </c>
      <c r="B23" s="164" t="s">
        <v>292</v>
      </c>
      <c r="C23" s="165">
        <v>4733218</v>
      </c>
      <c r="D23" s="165">
        <v>1039074</v>
      </c>
      <c r="E23" s="165">
        <v>12536</v>
      </c>
      <c r="F23" s="165">
        <v>3181</v>
      </c>
      <c r="G23" s="165">
        <v>2906</v>
      </c>
      <c r="H23" s="165">
        <v>85500</v>
      </c>
      <c r="I23" s="165">
        <v>5541</v>
      </c>
      <c r="J23" s="165">
        <v>1141525</v>
      </c>
      <c r="K23" s="165">
        <v>890732</v>
      </c>
      <c r="L23" s="165">
        <v>250793</v>
      </c>
      <c r="M23" s="165">
        <v>4557803</v>
      </c>
      <c r="N23" s="165">
        <v>4963</v>
      </c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</row>
    <row r="24" spans="1:33">
      <c r="A24" s="166">
        <v>1.1000000000000001</v>
      </c>
      <c r="B24" s="167" t="s">
        <v>293</v>
      </c>
      <c r="C24" s="168">
        <v>0</v>
      </c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8">
        <v>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 s="159" customFormat="1">
      <c r="A25" s="155">
        <v>2</v>
      </c>
      <c r="B25" s="156" t="s">
        <v>294</v>
      </c>
      <c r="C25" s="157">
        <v>30035583</v>
      </c>
      <c r="D25" s="157">
        <v>940509</v>
      </c>
      <c r="E25" s="157">
        <v>171520</v>
      </c>
      <c r="F25" s="157">
        <v>189226</v>
      </c>
      <c r="G25" s="157">
        <v>416427</v>
      </c>
      <c r="H25" s="157">
        <v>6712</v>
      </c>
      <c r="I25" s="157">
        <v>0</v>
      </c>
      <c r="J25" s="157">
        <v>458087</v>
      </c>
      <c r="K25" s="157">
        <v>189662</v>
      </c>
      <c r="L25" s="157">
        <v>268425</v>
      </c>
      <c r="M25" s="157">
        <v>30682813</v>
      </c>
      <c r="N25" s="157">
        <v>630762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</row>
    <row r="26" spans="1:33">
      <c r="A26" s="160">
        <v>2.1</v>
      </c>
      <c r="B26" s="161" t="s">
        <v>295</v>
      </c>
      <c r="C26" s="162">
        <v>1451640</v>
      </c>
      <c r="D26" s="162">
        <v>0</v>
      </c>
      <c r="E26" s="162">
        <v>2552</v>
      </c>
      <c r="F26" s="162">
        <v>4208</v>
      </c>
      <c r="G26" s="162">
        <v>2746</v>
      </c>
      <c r="H26" s="162">
        <v>0</v>
      </c>
      <c r="I26" s="162">
        <v>0</v>
      </c>
      <c r="J26" s="162">
        <v>168267</v>
      </c>
      <c r="K26" s="162">
        <v>0</v>
      </c>
      <c r="L26" s="162">
        <v>168267</v>
      </c>
      <c r="M26" s="162">
        <v>1285925</v>
      </c>
      <c r="N26" s="162">
        <v>254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</row>
    <row r="27" spans="1:33">
      <c r="A27" s="163">
        <v>2.2000000000000002</v>
      </c>
      <c r="B27" s="164" t="s">
        <v>296</v>
      </c>
      <c r="C27" s="165">
        <v>10080070</v>
      </c>
      <c r="D27" s="165">
        <v>0</v>
      </c>
      <c r="E27" s="165">
        <v>0</v>
      </c>
      <c r="F27" s="165">
        <v>5406</v>
      </c>
      <c r="G27" s="165">
        <v>74290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10080070</v>
      </c>
      <c r="N27" s="165">
        <v>200</v>
      </c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1:33">
      <c r="A28" s="169" t="s">
        <v>297</v>
      </c>
      <c r="B28" s="164" t="s">
        <v>298</v>
      </c>
      <c r="C28" s="165">
        <v>5973113</v>
      </c>
      <c r="D28" s="165">
        <v>0</v>
      </c>
      <c r="E28" s="165">
        <v>0</v>
      </c>
      <c r="F28" s="165">
        <v>4728</v>
      </c>
      <c r="G28" s="165">
        <v>47205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5973113</v>
      </c>
      <c r="N28" s="165">
        <v>0</v>
      </c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pans="1:33">
      <c r="A29" s="169" t="s">
        <v>299</v>
      </c>
      <c r="B29" s="164" t="s">
        <v>300</v>
      </c>
      <c r="C29" s="165">
        <v>3225709</v>
      </c>
      <c r="D29" s="165">
        <v>0</v>
      </c>
      <c r="E29" s="165">
        <v>0</v>
      </c>
      <c r="F29" s="165">
        <v>605</v>
      </c>
      <c r="G29" s="165">
        <v>25509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3225709</v>
      </c>
      <c r="N29" s="165">
        <v>200</v>
      </c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</row>
    <row r="30" spans="1:33">
      <c r="A30" s="169" t="s">
        <v>301</v>
      </c>
      <c r="B30" s="164" t="s">
        <v>302</v>
      </c>
      <c r="C30" s="165">
        <v>881248</v>
      </c>
      <c r="D30" s="165">
        <v>0</v>
      </c>
      <c r="E30" s="165">
        <v>0</v>
      </c>
      <c r="F30" s="165">
        <v>73</v>
      </c>
      <c r="G30" s="165">
        <v>1576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881248</v>
      </c>
      <c r="N30" s="165">
        <v>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</row>
    <row r="31" spans="1:33">
      <c r="A31" s="163">
        <v>2.2999999999999998</v>
      </c>
      <c r="B31" s="164" t="s">
        <v>303</v>
      </c>
      <c r="C31" s="165">
        <v>910275</v>
      </c>
      <c r="D31" s="165">
        <v>172649</v>
      </c>
      <c r="E31" s="165">
        <v>61029</v>
      </c>
      <c r="F31" s="165">
        <v>2425</v>
      </c>
      <c r="G31" s="165">
        <v>2027</v>
      </c>
      <c r="H31" s="165">
        <v>6399</v>
      </c>
      <c r="I31" s="165">
        <v>0</v>
      </c>
      <c r="J31" s="165">
        <v>193395</v>
      </c>
      <c r="K31" s="165">
        <v>178104</v>
      </c>
      <c r="L31" s="165">
        <v>15291</v>
      </c>
      <c r="M31" s="165">
        <v>944159</v>
      </c>
      <c r="N31" s="165">
        <v>257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</row>
    <row r="32" spans="1:33" s="180" customFormat="1">
      <c r="A32" s="176">
        <v>2.4</v>
      </c>
      <c r="B32" s="177" t="s">
        <v>304</v>
      </c>
      <c r="C32" s="178">
        <v>17593598</v>
      </c>
      <c r="D32" s="178">
        <v>767860</v>
      </c>
      <c r="E32" s="178">
        <v>107939</v>
      </c>
      <c r="F32" s="178">
        <v>177187</v>
      </c>
      <c r="G32" s="178">
        <v>337364</v>
      </c>
      <c r="H32" s="178">
        <v>313</v>
      </c>
      <c r="I32" s="178">
        <v>0</v>
      </c>
      <c r="J32" s="178">
        <v>96425</v>
      </c>
      <c r="K32" s="178">
        <v>11558</v>
      </c>
      <c r="L32" s="178">
        <v>84867</v>
      </c>
      <c r="M32" s="181">
        <v>18372659</v>
      </c>
      <c r="N32" s="178">
        <v>630051</v>
      </c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</row>
    <row r="33" spans="1:33">
      <c r="A33" s="170" t="s">
        <v>305</v>
      </c>
      <c r="B33" s="164" t="s">
        <v>306</v>
      </c>
      <c r="C33" s="168">
        <v>699557</v>
      </c>
      <c r="D33" s="168">
        <v>0</v>
      </c>
      <c r="E33" s="168">
        <v>107939</v>
      </c>
      <c r="F33" s="168">
        <v>6637</v>
      </c>
      <c r="G33" s="168">
        <v>7650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807496</v>
      </c>
      <c r="N33" s="168">
        <v>80946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</row>
    <row r="34" spans="1:33">
      <c r="A34" s="171">
        <v>2.5</v>
      </c>
      <c r="B34" s="167" t="s">
        <v>293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</row>
    <row r="35" spans="1:33" s="159" customFormat="1">
      <c r="A35" s="155">
        <v>3</v>
      </c>
      <c r="B35" s="156" t="s">
        <v>307</v>
      </c>
      <c r="C35" s="157">
        <v>13854429</v>
      </c>
      <c r="D35" s="157">
        <v>197569</v>
      </c>
      <c r="E35" s="157">
        <v>22045948</v>
      </c>
      <c r="F35" s="157">
        <v>17392</v>
      </c>
      <c r="G35" s="157">
        <v>12461</v>
      </c>
      <c r="H35" s="157">
        <v>1182564</v>
      </c>
      <c r="I35" s="157">
        <v>1706</v>
      </c>
      <c r="J35" s="157">
        <v>5495369</v>
      </c>
      <c r="K35" s="157">
        <v>232886</v>
      </c>
      <c r="L35" s="157">
        <v>5262483</v>
      </c>
      <c r="M35" s="157">
        <v>29420013</v>
      </c>
      <c r="N35" s="157">
        <v>313892</v>
      </c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</row>
    <row r="36" spans="1:33">
      <c r="A36" s="160">
        <v>3.1</v>
      </c>
      <c r="B36" s="161" t="s">
        <v>308</v>
      </c>
      <c r="C36" s="162">
        <v>5599714</v>
      </c>
      <c r="D36" s="162">
        <v>78657</v>
      </c>
      <c r="E36" s="162">
        <v>246649</v>
      </c>
      <c r="F36" s="162">
        <v>14357</v>
      </c>
      <c r="G36" s="162">
        <v>10754</v>
      </c>
      <c r="H36" s="162">
        <v>807417</v>
      </c>
      <c r="I36" s="162">
        <v>1706</v>
      </c>
      <c r="J36" s="162">
        <v>506407</v>
      </c>
      <c r="K36" s="162">
        <v>112705</v>
      </c>
      <c r="L36" s="162">
        <v>393702</v>
      </c>
      <c r="M36" s="162">
        <v>4611196</v>
      </c>
      <c r="N36" s="162">
        <v>23848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</row>
    <row r="37" spans="1:33">
      <c r="A37" s="163">
        <v>3.2</v>
      </c>
      <c r="B37" s="164" t="s">
        <v>309</v>
      </c>
      <c r="C37" s="165">
        <v>72302</v>
      </c>
      <c r="D37" s="165">
        <v>1802</v>
      </c>
      <c r="E37" s="165">
        <v>0</v>
      </c>
      <c r="F37" s="165">
        <v>65</v>
      </c>
      <c r="G37" s="165">
        <v>21</v>
      </c>
      <c r="H37" s="165">
        <v>66556</v>
      </c>
      <c r="I37" s="165">
        <v>0</v>
      </c>
      <c r="J37" s="165">
        <v>7450</v>
      </c>
      <c r="K37" s="165">
        <v>3134</v>
      </c>
      <c r="L37" s="165">
        <v>4316</v>
      </c>
      <c r="M37" s="165">
        <v>98</v>
      </c>
      <c r="N37" s="165">
        <v>1779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</row>
    <row r="38" spans="1:33">
      <c r="A38" s="163">
        <v>3.3</v>
      </c>
      <c r="B38" s="164" t="s">
        <v>310</v>
      </c>
      <c r="C38" s="165">
        <v>982466</v>
      </c>
      <c r="D38" s="165">
        <v>0</v>
      </c>
      <c r="E38" s="165">
        <v>20426</v>
      </c>
      <c r="F38" s="165">
        <v>26</v>
      </c>
      <c r="G38" s="165">
        <v>10</v>
      </c>
      <c r="H38" s="165">
        <v>0</v>
      </c>
      <c r="I38" s="165">
        <v>0</v>
      </c>
      <c r="J38" s="165">
        <v>944976</v>
      </c>
      <c r="K38" s="165">
        <v>0</v>
      </c>
      <c r="L38" s="165">
        <v>944976</v>
      </c>
      <c r="M38" s="165">
        <v>57916</v>
      </c>
      <c r="N38" s="165">
        <v>1292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</row>
    <row r="39" spans="1:33">
      <c r="A39" s="163">
        <v>3.4</v>
      </c>
      <c r="B39" s="164" t="s">
        <v>311</v>
      </c>
      <c r="C39" s="165">
        <v>142466</v>
      </c>
      <c r="D39" s="165">
        <v>0</v>
      </c>
      <c r="E39" s="165">
        <v>301451</v>
      </c>
      <c r="F39" s="165">
        <v>43</v>
      </c>
      <c r="G39" s="165">
        <v>37</v>
      </c>
      <c r="H39" s="165">
        <v>0</v>
      </c>
      <c r="I39" s="165">
        <v>0</v>
      </c>
      <c r="J39" s="165">
        <v>120682</v>
      </c>
      <c r="K39" s="165">
        <v>0</v>
      </c>
      <c r="L39" s="165">
        <v>120682</v>
      </c>
      <c r="M39" s="165">
        <v>323235</v>
      </c>
      <c r="N39" s="165">
        <v>56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</row>
    <row r="40" spans="1:33">
      <c r="A40" s="163">
        <v>3.5</v>
      </c>
      <c r="B40" s="164" t="s">
        <v>312</v>
      </c>
      <c r="C40" s="165">
        <v>325765</v>
      </c>
      <c r="D40" s="165">
        <v>0</v>
      </c>
      <c r="E40" s="165">
        <v>200234</v>
      </c>
      <c r="F40" s="165">
        <v>839</v>
      </c>
      <c r="G40" s="165">
        <v>527</v>
      </c>
      <c r="H40" s="165">
        <v>20179</v>
      </c>
      <c r="I40" s="165">
        <v>0</v>
      </c>
      <c r="J40" s="165">
        <v>179504</v>
      </c>
      <c r="K40" s="165">
        <v>-685</v>
      </c>
      <c r="L40" s="165">
        <v>180189</v>
      </c>
      <c r="M40" s="165">
        <v>326316</v>
      </c>
      <c r="N40" s="165">
        <v>3004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</row>
    <row r="41" spans="1:33" ht="31.5">
      <c r="A41" s="163">
        <v>3.6</v>
      </c>
      <c r="B41" s="164" t="s">
        <v>313</v>
      </c>
      <c r="C41" s="165">
        <v>5320301</v>
      </c>
      <c r="D41" s="165">
        <v>99081</v>
      </c>
      <c r="E41" s="165">
        <v>20150389</v>
      </c>
      <c r="F41" s="165">
        <v>953</v>
      </c>
      <c r="G41" s="165">
        <v>588</v>
      </c>
      <c r="H41" s="165">
        <v>9355</v>
      </c>
      <c r="I41" s="165">
        <v>0</v>
      </c>
      <c r="J41" s="165">
        <v>3488627</v>
      </c>
      <c r="K41" s="165">
        <v>98440</v>
      </c>
      <c r="L41" s="165">
        <v>3390187</v>
      </c>
      <c r="M41" s="165">
        <v>22071789</v>
      </c>
      <c r="N41" s="165">
        <v>275717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</row>
    <row r="42" spans="1:33" ht="21">
      <c r="A42" s="163">
        <v>3.7</v>
      </c>
      <c r="B42" s="164" t="s">
        <v>314</v>
      </c>
      <c r="C42" s="165">
        <v>88432</v>
      </c>
      <c r="D42" s="165">
        <v>0</v>
      </c>
      <c r="E42" s="165">
        <v>1931</v>
      </c>
      <c r="F42" s="165">
        <v>338</v>
      </c>
      <c r="G42" s="165">
        <v>252</v>
      </c>
      <c r="H42" s="165">
        <v>736</v>
      </c>
      <c r="I42" s="165">
        <v>0</v>
      </c>
      <c r="J42" s="165">
        <v>7342</v>
      </c>
      <c r="K42" s="165">
        <v>112</v>
      </c>
      <c r="L42" s="165">
        <v>7230</v>
      </c>
      <c r="M42" s="165">
        <v>82285</v>
      </c>
      <c r="N42" s="165">
        <v>2595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</row>
    <row r="43" spans="1:33" ht="21">
      <c r="A43" s="163">
        <v>3.8</v>
      </c>
      <c r="B43" s="164" t="s">
        <v>315</v>
      </c>
      <c r="C43" s="165">
        <v>400</v>
      </c>
      <c r="D43" s="165">
        <v>0</v>
      </c>
      <c r="E43" s="165">
        <v>0</v>
      </c>
      <c r="F43" s="165">
        <v>1</v>
      </c>
      <c r="G43" s="165">
        <v>3</v>
      </c>
      <c r="H43" s="165">
        <v>437</v>
      </c>
      <c r="I43" s="165">
        <v>0</v>
      </c>
      <c r="J43" s="165">
        <v>0</v>
      </c>
      <c r="K43" s="165">
        <v>0</v>
      </c>
      <c r="L43" s="165">
        <v>0</v>
      </c>
      <c r="M43" s="165">
        <v>-37</v>
      </c>
      <c r="N43" s="165">
        <v>0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</row>
    <row r="44" spans="1:33" ht="21">
      <c r="A44" s="163">
        <v>3.9</v>
      </c>
      <c r="B44" s="164" t="s">
        <v>316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</row>
    <row r="45" spans="1:33" ht="31.5">
      <c r="A45" s="172">
        <v>3.1</v>
      </c>
      <c r="B45" s="164" t="s">
        <v>317</v>
      </c>
      <c r="C45" s="165">
        <v>430161</v>
      </c>
      <c r="D45" s="165">
        <v>18029</v>
      </c>
      <c r="E45" s="165">
        <v>1124868</v>
      </c>
      <c r="F45" s="165">
        <v>551</v>
      </c>
      <c r="G45" s="165">
        <v>168</v>
      </c>
      <c r="H45" s="165">
        <v>65767</v>
      </c>
      <c r="I45" s="165">
        <v>0</v>
      </c>
      <c r="J45" s="165">
        <v>208340</v>
      </c>
      <c r="K45" s="165">
        <v>19180</v>
      </c>
      <c r="L45" s="165">
        <v>189160</v>
      </c>
      <c r="M45" s="165">
        <v>1298951</v>
      </c>
      <c r="N45" s="165">
        <v>2174</v>
      </c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</row>
    <row r="46" spans="1:33">
      <c r="A46" s="163">
        <v>3.11</v>
      </c>
      <c r="B46" s="164" t="s">
        <v>318</v>
      </c>
      <c r="C46" s="165">
        <v>781785</v>
      </c>
      <c r="D46" s="165">
        <v>0</v>
      </c>
      <c r="E46" s="165">
        <v>0</v>
      </c>
      <c r="F46" s="165">
        <v>87</v>
      </c>
      <c r="G46" s="165">
        <v>19</v>
      </c>
      <c r="H46" s="165">
        <v>943</v>
      </c>
      <c r="I46" s="165">
        <v>0</v>
      </c>
      <c r="J46" s="165">
        <v>660</v>
      </c>
      <c r="K46" s="165">
        <v>0</v>
      </c>
      <c r="L46" s="165">
        <v>660</v>
      </c>
      <c r="M46" s="165">
        <v>780182</v>
      </c>
      <c r="N46" s="165">
        <v>0</v>
      </c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</row>
    <row r="47" spans="1:33">
      <c r="A47" s="163">
        <v>3.12</v>
      </c>
      <c r="B47" s="164" t="s">
        <v>319</v>
      </c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</row>
    <row r="48" spans="1:33">
      <c r="A48" s="163">
        <v>3.13</v>
      </c>
      <c r="B48" s="164" t="s">
        <v>320</v>
      </c>
      <c r="C48" s="165">
        <v>0</v>
      </c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</row>
    <row r="49" spans="1:33">
      <c r="A49" s="163">
        <v>3.14</v>
      </c>
      <c r="B49" s="164" t="s">
        <v>321</v>
      </c>
      <c r="C49" s="165">
        <v>29251</v>
      </c>
      <c r="D49" s="165">
        <v>0</v>
      </c>
      <c r="E49" s="165">
        <v>0</v>
      </c>
      <c r="F49" s="165">
        <v>130</v>
      </c>
      <c r="G49" s="165">
        <v>79</v>
      </c>
      <c r="H49" s="165">
        <v>211174</v>
      </c>
      <c r="I49" s="165">
        <v>0</v>
      </c>
      <c r="J49" s="165">
        <v>188</v>
      </c>
      <c r="K49" s="165">
        <v>0</v>
      </c>
      <c r="L49" s="165">
        <v>188</v>
      </c>
      <c r="M49" s="165">
        <v>-182111</v>
      </c>
      <c r="N49" s="165">
        <v>3427</v>
      </c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</row>
    <row r="50" spans="1:33" ht="31.5">
      <c r="A50" s="163">
        <v>3.15</v>
      </c>
      <c r="B50" s="164" t="s">
        <v>322</v>
      </c>
      <c r="C50" s="165">
        <v>36698</v>
      </c>
      <c r="D50" s="165">
        <v>0</v>
      </c>
      <c r="E50" s="165">
        <v>0</v>
      </c>
      <c r="F50" s="165">
        <v>1</v>
      </c>
      <c r="G50" s="165">
        <v>1</v>
      </c>
      <c r="H50" s="165">
        <v>0</v>
      </c>
      <c r="I50" s="165">
        <v>0</v>
      </c>
      <c r="J50" s="165">
        <v>31193</v>
      </c>
      <c r="K50" s="165">
        <v>0</v>
      </c>
      <c r="L50" s="165">
        <v>31193</v>
      </c>
      <c r="M50" s="165">
        <v>5505</v>
      </c>
      <c r="N50" s="165">
        <v>0</v>
      </c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</row>
    <row r="51" spans="1:33">
      <c r="A51" s="163">
        <v>3.16</v>
      </c>
      <c r="B51" s="164" t="s">
        <v>323</v>
      </c>
      <c r="C51" s="165">
        <v>44688</v>
      </c>
      <c r="D51" s="165">
        <v>0</v>
      </c>
      <c r="E51" s="165">
        <v>0</v>
      </c>
      <c r="F51" s="165">
        <v>1</v>
      </c>
      <c r="G51" s="165">
        <v>2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44688</v>
      </c>
      <c r="N51" s="165">
        <v>0</v>
      </c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</row>
    <row r="52" spans="1:33">
      <c r="A52" s="163">
        <v>3.17</v>
      </c>
      <c r="B52" s="164" t="s">
        <v>324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</row>
    <row r="53" spans="1:33">
      <c r="A53" s="171">
        <v>3.18</v>
      </c>
      <c r="B53" s="167" t="s">
        <v>293</v>
      </c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</row>
    <row r="54" spans="1:33" s="159" customFormat="1">
      <c r="A54" s="155">
        <v>4</v>
      </c>
      <c r="B54" s="156" t="s">
        <v>3</v>
      </c>
      <c r="C54" s="157">
        <v>70758934</v>
      </c>
      <c r="D54" s="157">
        <v>2187832</v>
      </c>
      <c r="E54" s="157">
        <v>22230004</v>
      </c>
      <c r="F54" s="157">
        <v>275830</v>
      </c>
      <c r="G54" s="157">
        <v>491815</v>
      </c>
      <c r="H54" s="157">
        <v>2451974</v>
      </c>
      <c r="I54" s="157">
        <v>7247</v>
      </c>
      <c r="J54" s="157">
        <v>7105661</v>
      </c>
      <c r="K54" s="157">
        <v>1323960</v>
      </c>
      <c r="L54" s="157">
        <v>5781701</v>
      </c>
      <c r="M54" s="157">
        <v>85619135</v>
      </c>
      <c r="N54" s="157">
        <v>1339959</v>
      </c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</row>
    <row r="55" spans="1:33">
      <c r="A55" s="151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</row>
    <row r="56" spans="1:33">
      <c r="A56" s="151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</row>
    <row r="57" spans="1:33">
      <c r="A57" s="151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</row>
    <row r="58" spans="1:33">
      <c r="A58" s="151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</row>
    <row r="59" spans="1:33" s="102" customFormat="1">
      <c r="A59" s="701" t="s">
        <v>325</v>
      </c>
      <c r="B59" s="701"/>
      <c r="C59" s="7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s="174" customForma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</row>
    <row r="61" spans="1:33" s="174" customFormat="1">
      <c r="A61" s="151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</row>
    <row r="62" spans="1:33" s="102" customFormat="1">
      <c r="A62" s="701"/>
      <c r="B62" s="701"/>
      <c r="C62" s="701"/>
      <c r="D62" s="701"/>
      <c r="E62" s="701"/>
      <c r="F62" s="701"/>
      <c r="G62" s="701"/>
      <c r="H62" s="7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</sheetData>
  <mergeCells count="24">
    <mergeCell ref="K9:L10"/>
    <mergeCell ref="A62:H62"/>
    <mergeCell ref="D11:D12"/>
    <mergeCell ref="E11:E12"/>
    <mergeCell ref="K11:K12"/>
    <mergeCell ref="L11:L12"/>
    <mergeCell ref="A59:C59"/>
    <mergeCell ref="A60:N60"/>
    <mergeCell ref="A2:N2"/>
    <mergeCell ref="A3:N3"/>
    <mergeCell ref="A4:N4"/>
    <mergeCell ref="A8:A12"/>
    <mergeCell ref="B8:B12"/>
    <mergeCell ref="C8:C12"/>
    <mergeCell ref="D8:E10"/>
    <mergeCell ref="F8:F12"/>
    <mergeCell ref="G8:G12"/>
    <mergeCell ref="H8:I8"/>
    <mergeCell ref="J8:L8"/>
    <mergeCell ref="M8:M12"/>
    <mergeCell ref="N8:N12"/>
    <mergeCell ref="H9:H12"/>
    <mergeCell ref="I9:I12"/>
    <mergeCell ref="J9:J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opLeftCell="J7" workbookViewId="0">
      <selection activeCell="R37" sqref="R37"/>
    </sheetView>
  </sheetViews>
  <sheetFormatPr defaultRowHeight="12"/>
  <cols>
    <col min="1" max="1" width="6.42578125" style="138" bestFit="1" customWidth="1"/>
    <col min="2" max="2" width="35.7109375" style="106" customWidth="1"/>
    <col min="3" max="4" width="17" style="106" customWidth="1"/>
    <col min="5" max="5" width="19.28515625" style="106" customWidth="1"/>
    <col min="6" max="6" width="16.5703125" style="106" customWidth="1"/>
    <col min="7" max="7" width="17" style="106" customWidth="1"/>
    <col min="8" max="8" width="18.140625" style="106" customWidth="1"/>
    <col min="9" max="9" width="15.140625" style="106" customWidth="1"/>
    <col min="10" max="10" width="17.28515625" style="106" customWidth="1"/>
    <col min="11" max="11" width="16.7109375" style="106" customWidth="1"/>
    <col min="12" max="12" width="16.85546875" style="106" customWidth="1"/>
    <col min="13" max="13" width="19.5703125" style="106" customWidth="1"/>
    <col min="14" max="14" width="18.85546875" style="106" customWidth="1"/>
    <col min="15" max="15" width="18.5703125" style="106" customWidth="1"/>
    <col min="16" max="16" width="18.42578125" style="106" customWidth="1"/>
    <col min="17" max="17" width="18.28515625" style="106" customWidth="1"/>
    <col min="18" max="256" width="9.140625" style="106"/>
    <col min="257" max="257" width="6.42578125" style="106" bestFit="1" customWidth="1"/>
    <col min="258" max="258" width="46.42578125" style="106" customWidth="1"/>
    <col min="259" max="260" width="17" style="106" customWidth="1"/>
    <col min="261" max="261" width="19.28515625" style="106" customWidth="1"/>
    <col min="262" max="262" width="16.5703125" style="106" customWidth="1"/>
    <col min="263" max="263" width="17" style="106" customWidth="1"/>
    <col min="264" max="264" width="18.140625" style="106" customWidth="1"/>
    <col min="265" max="265" width="15.140625" style="106" customWidth="1"/>
    <col min="266" max="266" width="17.28515625" style="106" customWidth="1"/>
    <col min="267" max="267" width="16.7109375" style="106" customWidth="1"/>
    <col min="268" max="268" width="16.85546875" style="106" customWidth="1"/>
    <col min="269" max="269" width="19.5703125" style="106" customWidth="1"/>
    <col min="270" max="270" width="18.85546875" style="106" customWidth="1"/>
    <col min="271" max="271" width="18.5703125" style="106" customWidth="1"/>
    <col min="272" max="272" width="18.42578125" style="106" customWidth="1"/>
    <col min="273" max="273" width="18.28515625" style="106" customWidth="1"/>
    <col min="274" max="512" width="9.140625" style="106"/>
    <col min="513" max="513" width="6.42578125" style="106" bestFit="1" customWidth="1"/>
    <col min="514" max="514" width="46.42578125" style="106" customWidth="1"/>
    <col min="515" max="516" width="17" style="106" customWidth="1"/>
    <col min="517" max="517" width="19.28515625" style="106" customWidth="1"/>
    <col min="518" max="518" width="16.5703125" style="106" customWidth="1"/>
    <col min="519" max="519" width="17" style="106" customWidth="1"/>
    <col min="520" max="520" width="18.140625" style="106" customWidth="1"/>
    <col min="521" max="521" width="15.140625" style="106" customWidth="1"/>
    <col min="522" max="522" width="17.28515625" style="106" customWidth="1"/>
    <col min="523" max="523" width="16.7109375" style="106" customWidth="1"/>
    <col min="524" max="524" width="16.85546875" style="106" customWidth="1"/>
    <col min="525" max="525" width="19.5703125" style="106" customWidth="1"/>
    <col min="526" max="526" width="18.85546875" style="106" customWidth="1"/>
    <col min="527" max="527" width="18.5703125" style="106" customWidth="1"/>
    <col min="528" max="528" width="18.42578125" style="106" customWidth="1"/>
    <col min="529" max="529" width="18.28515625" style="106" customWidth="1"/>
    <col min="530" max="768" width="9.140625" style="106"/>
    <col min="769" max="769" width="6.42578125" style="106" bestFit="1" customWidth="1"/>
    <col min="770" max="770" width="46.42578125" style="106" customWidth="1"/>
    <col min="771" max="772" width="17" style="106" customWidth="1"/>
    <col min="773" max="773" width="19.28515625" style="106" customWidth="1"/>
    <col min="774" max="774" width="16.5703125" style="106" customWidth="1"/>
    <col min="775" max="775" width="17" style="106" customWidth="1"/>
    <col min="776" max="776" width="18.140625" style="106" customWidth="1"/>
    <col min="777" max="777" width="15.140625" style="106" customWidth="1"/>
    <col min="778" max="778" width="17.28515625" style="106" customWidth="1"/>
    <col min="779" max="779" width="16.7109375" style="106" customWidth="1"/>
    <col min="780" max="780" width="16.85546875" style="106" customWidth="1"/>
    <col min="781" max="781" width="19.5703125" style="106" customWidth="1"/>
    <col min="782" max="782" width="18.85546875" style="106" customWidth="1"/>
    <col min="783" max="783" width="18.5703125" style="106" customWidth="1"/>
    <col min="784" max="784" width="18.42578125" style="106" customWidth="1"/>
    <col min="785" max="785" width="18.28515625" style="106" customWidth="1"/>
    <col min="786" max="1024" width="9.140625" style="106"/>
    <col min="1025" max="1025" width="6.42578125" style="106" bestFit="1" customWidth="1"/>
    <col min="1026" max="1026" width="46.42578125" style="106" customWidth="1"/>
    <col min="1027" max="1028" width="17" style="106" customWidth="1"/>
    <col min="1029" max="1029" width="19.28515625" style="106" customWidth="1"/>
    <col min="1030" max="1030" width="16.5703125" style="106" customWidth="1"/>
    <col min="1031" max="1031" width="17" style="106" customWidth="1"/>
    <col min="1032" max="1032" width="18.140625" style="106" customWidth="1"/>
    <col min="1033" max="1033" width="15.140625" style="106" customWidth="1"/>
    <col min="1034" max="1034" width="17.28515625" style="106" customWidth="1"/>
    <col min="1035" max="1035" width="16.7109375" style="106" customWidth="1"/>
    <col min="1036" max="1036" width="16.85546875" style="106" customWidth="1"/>
    <col min="1037" max="1037" width="19.5703125" style="106" customWidth="1"/>
    <col min="1038" max="1038" width="18.85546875" style="106" customWidth="1"/>
    <col min="1039" max="1039" width="18.5703125" style="106" customWidth="1"/>
    <col min="1040" max="1040" width="18.42578125" style="106" customWidth="1"/>
    <col min="1041" max="1041" width="18.28515625" style="106" customWidth="1"/>
    <col min="1042" max="1280" width="9.140625" style="106"/>
    <col min="1281" max="1281" width="6.42578125" style="106" bestFit="1" customWidth="1"/>
    <col min="1282" max="1282" width="46.42578125" style="106" customWidth="1"/>
    <col min="1283" max="1284" width="17" style="106" customWidth="1"/>
    <col min="1285" max="1285" width="19.28515625" style="106" customWidth="1"/>
    <col min="1286" max="1286" width="16.5703125" style="106" customWidth="1"/>
    <col min="1287" max="1287" width="17" style="106" customWidth="1"/>
    <col min="1288" max="1288" width="18.140625" style="106" customWidth="1"/>
    <col min="1289" max="1289" width="15.140625" style="106" customWidth="1"/>
    <col min="1290" max="1290" width="17.28515625" style="106" customWidth="1"/>
    <col min="1291" max="1291" width="16.7109375" style="106" customWidth="1"/>
    <col min="1292" max="1292" width="16.85546875" style="106" customWidth="1"/>
    <col min="1293" max="1293" width="19.5703125" style="106" customWidth="1"/>
    <col min="1294" max="1294" width="18.85546875" style="106" customWidth="1"/>
    <col min="1295" max="1295" width="18.5703125" style="106" customWidth="1"/>
    <col min="1296" max="1296" width="18.42578125" style="106" customWidth="1"/>
    <col min="1297" max="1297" width="18.28515625" style="106" customWidth="1"/>
    <col min="1298" max="1536" width="9.140625" style="106"/>
    <col min="1537" max="1537" width="6.42578125" style="106" bestFit="1" customWidth="1"/>
    <col min="1538" max="1538" width="46.42578125" style="106" customWidth="1"/>
    <col min="1539" max="1540" width="17" style="106" customWidth="1"/>
    <col min="1541" max="1541" width="19.28515625" style="106" customWidth="1"/>
    <col min="1542" max="1542" width="16.5703125" style="106" customWidth="1"/>
    <col min="1543" max="1543" width="17" style="106" customWidth="1"/>
    <col min="1544" max="1544" width="18.140625" style="106" customWidth="1"/>
    <col min="1545" max="1545" width="15.140625" style="106" customWidth="1"/>
    <col min="1546" max="1546" width="17.28515625" style="106" customWidth="1"/>
    <col min="1547" max="1547" width="16.7109375" style="106" customWidth="1"/>
    <col min="1548" max="1548" width="16.85546875" style="106" customWidth="1"/>
    <col min="1549" max="1549" width="19.5703125" style="106" customWidth="1"/>
    <col min="1550" max="1550" width="18.85546875" style="106" customWidth="1"/>
    <col min="1551" max="1551" width="18.5703125" style="106" customWidth="1"/>
    <col min="1552" max="1552" width="18.42578125" style="106" customWidth="1"/>
    <col min="1553" max="1553" width="18.28515625" style="106" customWidth="1"/>
    <col min="1554" max="1792" width="9.140625" style="106"/>
    <col min="1793" max="1793" width="6.42578125" style="106" bestFit="1" customWidth="1"/>
    <col min="1794" max="1794" width="46.42578125" style="106" customWidth="1"/>
    <col min="1795" max="1796" width="17" style="106" customWidth="1"/>
    <col min="1797" max="1797" width="19.28515625" style="106" customWidth="1"/>
    <col min="1798" max="1798" width="16.5703125" style="106" customWidth="1"/>
    <col min="1799" max="1799" width="17" style="106" customWidth="1"/>
    <col min="1800" max="1800" width="18.140625" style="106" customWidth="1"/>
    <col min="1801" max="1801" width="15.140625" style="106" customWidth="1"/>
    <col min="1802" max="1802" width="17.28515625" style="106" customWidth="1"/>
    <col min="1803" max="1803" width="16.7109375" style="106" customWidth="1"/>
    <col min="1804" max="1804" width="16.85546875" style="106" customWidth="1"/>
    <col min="1805" max="1805" width="19.5703125" style="106" customWidth="1"/>
    <col min="1806" max="1806" width="18.85546875" style="106" customWidth="1"/>
    <col min="1807" max="1807" width="18.5703125" style="106" customWidth="1"/>
    <col min="1808" max="1808" width="18.42578125" style="106" customWidth="1"/>
    <col min="1809" max="1809" width="18.28515625" style="106" customWidth="1"/>
    <col min="1810" max="2048" width="9.140625" style="106"/>
    <col min="2049" max="2049" width="6.42578125" style="106" bestFit="1" customWidth="1"/>
    <col min="2050" max="2050" width="46.42578125" style="106" customWidth="1"/>
    <col min="2051" max="2052" width="17" style="106" customWidth="1"/>
    <col min="2053" max="2053" width="19.28515625" style="106" customWidth="1"/>
    <col min="2054" max="2054" width="16.5703125" style="106" customWidth="1"/>
    <col min="2055" max="2055" width="17" style="106" customWidth="1"/>
    <col min="2056" max="2056" width="18.140625" style="106" customWidth="1"/>
    <col min="2057" max="2057" width="15.140625" style="106" customWidth="1"/>
    <col min="2058" max="2058" width="17.28515625" style="106" customWidth="1"/>
    <col min="2059" max="2059" width="16.7109375" style="106" customWidth="1"/>
    <col min="2060" max="2060" width="16.85546875" style="106" customWidth="1"/>
    <col min="2061" max="2061" width="19.5703125" style="106" customWidth="1"/>
    <col min="2062" max="2062" width="18.85546875" style="106" customWidth="1"/>
    <col min="2063" max="2063" width="18.5703125" style="106" customWidth="1"/>
    <col min="2064" max="2064" width="18.42578125" style="106" customWidth="1"/>
    <col min="2065" max="2065" width="18.28515625" style="106" customWidth="1"/>
    <col min="2066" max="2304" width="9.140625" style="106"/>
    <col min="2305" max="2305" width="6.42578125" style="106" bestFit="1" customWidth="1"/>
    <col min="2306" max="2306" width="46.42578125" style="106" customWidth="1"/>
    <col min="2307" max="2308" width="17" style="106" customWidth="1"/>
    <col min="2309" max="2309" width="19.28515625" style="106" customWidth="1"/>
    <col min="2310" max="2310" width="16.5703125" style="106" customWidth="1"/>
    <col min="2311" max="2311" width="17" style="106" customWidth="1"/>
    <col min="2312" max="2312" width="18.140625" style="106" customWidth="1"/>
    <col min="2313" max="2313" width="15.140625" style="106" customWidth="1"/>
    <col min="2314" max="2314" width="17.28515625" style="106" customWidth="1"/>
    <col min="2315" max="2315" width="16.7109375" style="106" customWidth="1"/>
    <col min="2316" max="2316" width="16.85546875" style="106" customWidth="1"/>
    <col min="2317" max="2317" width="19.5703125" style="106" customWidth="1"/>
    <col min="2318" max="2318" width="18.85546875" style="106" customWidth="1"/>
    <col min="2319" max="2319" width="18.5703125" style="106" customWidth="1"/>
    <col min="2320" max="2320" width="18.42578125" style="106" customWidth="1"/>
    <col min="2321" max="2321" width="18.28515625" style="106" customWidth="1"/>
    <col min="2322" max="2560" width="9.140625" style="106"/>
    <col min="2561" max="2561" width="6.42578125" style="106" bestFit="1" customWidth="1"/>
    <col min="2562" max="2562" width="46.42578125" style="106" customWidth="1"/>
    <col min="2563" max="2564" width="17" style="106" customWidth="1"/>
    <col min="2565" max="2565" width="19.28515625" style="106" customWidth="1"/>
    <col min="2566" max="2566" width="16.5703125" style="106" customWidth="1"/>
    <col min="2567" max="2567" width="17" style="106" customWidth="1"/>
    <col min="2568" max="2568" width="18.140625" style="106" customWidth="1"/>
    <col min="2569" max="2569" width="15.140625" style="106" customWidth="1"/>
    <col min="2570" max="2570" width="17.28515625" style="106" customWidth="1"/>
    <col min="2571" max="2571" width="16.7109375" style="106" customWidth="1"/>
    <col min="2572" max="2572" width="16.85546875" style="106" customWidth="1"/>
    <col min="2573" max="2573" width="19.5703125" style="106" customWidth="1"/>
    <col min="2574" max="2574" width="18.85546875" style="106" customWidth="1"/>
    <col min="2575" max="2575" width="18.5703125" style="106" customWidth="1"/>
    <col min="2576" max="2576" width="18.42578125" style="106" customWidth="1"/>
    <col min="2577" max="2577" width="18.28515625" style="106" customWidth="1"/>
    <col min="2578" max="2816" width="9.140625" style="106"/>
    <col min="2817" max="2817" width="6.42578125" style="106" bestFit="1" customWidth="1"/>
    <col min="2818" max="2818" width="46.42578125" style="106" customWidth="1"/>
    <col min="2819" max="2820" width="17" style="106" customWidth="1"/>
    <col min="2821" max="2821" width="19.28515625" style="106" customWidth="1"/>
    <col min="2822" max="2822" width="16.5703125" style="106" customWidth="1"/>
    <col min="2823" max="2823" width="17" style="106" customWidth="1"/>
    <col min="2824" max="2824" width="18.140625" style="106" customWidth="1"/>
    <col min="2825" max="2825" width="15.140625" style="106" customWidth="1"/>
    <col min="2826" max="2826" width="17.28515625" style="106" customWidth="1"/>
    <col min="2827" max="2827" width="16.7109375" style="106" customWidth="1"/>
    <col min="2828" max="2828" width="16.85546875" style="106" customWidth="1"/>
    <col min="2829" max="2829" width="19.5703125" style="106" customWidth="1"/>
    <col min="2830" max="2830" width="18.85546875" style="106" customWidth="1"/>
    <col min="2831" max="2831" width="18.5703125" style="106" customWidth="1"/>
    <col min="2832" max="2832" width="18.42578125" style="106" customWidth="1"/>
    <col min="2833" max="2833" width="18.28515625" style="106" customWidth="1"/>
    <col min="2834" max="3072" width="9.140625" style="106"/>
    <col min="3073" max="3073" width="6.42578125" style="106" bestFit="1" customWidth="1"/>
    <col min="3074" max="3074" width="46.42578125" style="106" customWidth="1"/>
    <col min="3075" max="3076" width="17" style="106" customWidth="1"/>
    <col min="3077" max="3077" width="19.28515625" style="106" customWidth="1"/>
    <col min="3078" max="3078" width="16.5703125" style="106" customWidth="1"/>
    <col min="3079" max="3079" width="17" style="106" customWidth="1"/>
    <col min="3080" max="3080" width="18.140625" style="106" customWidth="1"/>
    <col min="3081" max="3081" width="15.140625" style="106" customWidth="1"/>
    <col min="3082" max="3082" width="17.28515625" style="106" customWidth="1"/>
    <col min="3083" max="3083" width="16.7109375" style="106" customWidth="1"/>
    <col min="3084" max="3084" width="16.85546875" style="106" customWidth="1"/>
    <col min="3085" max="3085" width="19.5703125" style="106" customWidth="1"/>
    <col min="3086" max="3086" width="18.85546875" style="106" customWidth="1"/>
    <col min="3087" max="3087" width="18.5703125" style="106" customWidth="1"/>
    <col min="3088" max="3088" width="18.42578125" style="106" customWidth="1"/>
    <col min="3089" max="3089" width="18.28515625" style="106" customWidth="1"/>
    <col min="3090" max="3328" width="9.140625" style="106"/>
    <col min="3329" max="3329" width="6.42578125" style="106" bestFit="1" customWidth="1"/>
    <col min="3330" max="3330" width="46.42578125" style="106" customWidth="1"/>
    <col min="3331" max="3332" width="17" style="106" customWidth="1"/>
    <col min="3333" max="3333" width="19.28515625" style="106" customWidth="1"/>
    <col min="3334" max="3334" width="16.5703125" style="106" customWidth="1"/>
    <col min="3335" max="3335" width="17" style="106" customWidth="1"/>
    <col min="3336" max="3336" width="18.140625" style="106" customWidth="1"/>
    <col min="3337" max="3337" width="15.140625" style="106" customWidth="1"/>
    <col min="3338" max="3338" width="17.28515625" style="106" customWidth="1"/>
    <col min="3339" max="3339" width="16.7109375" style="106" customWidth="1"/>
    <col min="3340" max="3340" width="16.85546875" style="106" customWidth="1"/>
    <col min="3341" max="3341" width="19.5703125" style="106" customWidth="1"/>
    <col min="3342" max="3342" width="18.85546875" style="106" customWidth="1"/>
    <col min="3343" max="3343" width="18.5703125" style="106" customWidth="1"/>
    <col min="3344" max="3344" width="18.42578125" style="106" customWidth="1"/>
    <col min="3345" max="3345" width="18.28515625" style="106" customWidth="1"/>
    <col min="3346" max="3584" width="9.140625" style="106"/>
    <col min="3585" max="3585" width="6.42578125" style="106" bestFit="1" customWidth="1"/>
    <col min="3586" max="3586" width="46.42578125" style="106" customWidth="1"/>
    <col min="3587" max="3588" width="17" style="106" customWidth="1"/>
    <col min="3589" max="3589" width="19.28515625" style="106" customWidth="1"/>
    <col min="3590" max="3590" width="16.5703125" style="106" customWidth="1"/>
    <col min="3591" max="3591" width="17" style="106" customWidth="1"/>
    <col min="3592" max="3592" width="18.140625" style="106" customWidth="1"/>
    <col min="3593" max="3593" width="15.140625" style="106" customWidth="1"/>
    <col min="3594" max="3594" width="17.28515625" style="106" customWidth="1"/>
    <col min="3595" max="3595" width="16.7109375" style="106" customWidth="1"/>
    <col min="3596" max="3596" width="16.85546875" style="106" customWidth="1"/>
    <col min="3597" max="3597" width="19.5703125" style="106" customWidth="1"/>
    <col min="3598" max="3598" width="18.85546875" style="106" customWidth="1"/>
    <col min="3599" max="3599" width="18.5703125" style="106" customWidth="1"/>
    <col min="3600" max="3600" width="18.42578125" style="106" customWidth="1"/>
    <col min="3601" max="3601" width="18.28515625" style="106" customWidth="1"/>
    <col min="3602" max="3840" width="9.140625" style="106"/>
    <col min="3841" max="3841" width="6.42578125" style="106" bestFit="1" customWidth="1"/>
    <col min="3842" max="3842" width="46.42578125" style="106" customWidth="1"/>
    <col min="3843" max="3844" width="17" style="106" customWidth="1"/>
    <col min="3845" max="3845" width="19.28515625" style="106" customWidth="1"/>
    <col min="3846" max="3846" width="16.5703125" style="106" customWidth="1"/>
    <col min="3847" max="3847" width="17" style="106" customWidth="1"/>
    <col min="3848" max="3848" width="18.140625" style="106" customWidth="1"/>
    <col min="3849" max="3849" width="15.140625" style="106" customWidth="1"/>
    <col min="3850" max="3850" width="17.28515625" style="106" customWidth="1"/>
    <col min="3851" max="3851" width="16.7109375" style="106" customWidth="1"/>
    <col min="3852" max="3852" width="16.85546875" style="106" customWidth="1"/>
    <col min="3853" max="3853" width="19.5703125" style="106" customWidth="1"/>
    <col min="3854" max="3854" width="18.85546875" style="106" customWidth="1"/>
    <col min="3855" max="3855" width="18.5703125" style="106" customWidth="1"/>
    <col min="3856" max="3856" width="18.42578125" style="106" customWidth="1"/>
    <col min="3857" max="3857" width="18.28515625" style="106" customWidth="1"/>
    <col min="3858" max="4096" width="9.140625" style="106"/>
    <col min="4097" max="4097" width="6.42578125" style="106" bestFit="1" customWidth="1"/>
    <col min="4098" max="4098" width="46.42578125" style="106" customWidth="1"/>
    <col min="4099" max="4100" width="17" style="106" customWidth="1"/>
    <col min="4101" max="4101" width="19.28515625" style="106" customWidth="1"/>
    <col min="4102" max="4102" width="16.5703125" style="106" customWidth="1"/>
    <col min="4103" max="4103" width="17" style="106" customWidth="1"/>
    <col min="4104" max="4104" width="18.140625" style="106" customWidth="1"/>
    <col min="4105" max="4105" width="15.140625" style="106" customWidth="1"/>
    <col min="4106" max="4106" width="17.28515625" style="106" customWidth="1"/>
    <col min="4107" max="4107" width="16.7109375" style="106" customWidth="1"/>
    <col min="4108" max="4108" width="16.85546875" style="106" customWidth="1"/>
    <col min="4109" max="4109" width="19.5703125" style="106" customWidth="1"/>
    <col min="4110" max="4110" width="18.85546875" style="106" customWidth="1"/>
    <col min="4111" max="4111" width="18.5703125" style="106" customWidth="1"/>
    <col min="4112" max="4112" width="18.42578125" style="106" customWidth="1"/>
    <col min="4113" max="4113" width="18.28515625" style="106" customWidth="1"/>
    <col min="4114" max="4352" width="9.140625" style="106"/>
    <col min="4353" max="4353" width="6.42578125" style="106" bestFit="1" customWidth="1"/>
    <col min="4354" max="4354" width="46.42578125" style="106" customWidth="1"/>
    <col min="4355" max="4356" width="17" style="106" customWidth="1"/>
    <col min="4357" max="4357" width="19.28515625" style="106" customWidth="1"/>
    <col min="4358" max="4358" width="16.5703125" style="106" customWidth="1"/>
    <col min="4359" max="4359" width="17" style="106" customWidth="1"/>
    <col min="4360" max="4360" width="18.140625" style="106" customWidth="1"/>
    <col min="4361" max="4361" width="15.140625" style="106" customWidth="1"/>
    <col min="4362" max="4362" width="17.28515625" style="106" customWidth="1"/>
    <col min="4363" max="4363" width="16.7109375" style="106" customWidth="1"/>
    <col min="4364" max="4364" width="16.85546875" style="106" customWidth="1"/>
    <col min="4365" max="4365" width="19.5703125" style="106" customWidth="1"/>
    <col min="4366" max="4366" width="18.85546875" style="106" customWidth="1"/>
    <col min="4367" max="4367" width="18.5703125" style="106" customWidth="1"/>
    <col min="4368" max="4368" width="18.42578125" style="106" customWidth="1"/>
    <col min="4369" max="4369" width="18.28515625" style="106" customWidth="1"/>
    <col min="4370" max="4608" width="9.140625" style="106"/>
    <col min="4609" max="4609" width="6.42578125" style="106" bestFit="1" customWidth="1"/>
    <col min="4610" max="4610" width="46.42578125" style="106" customWidth="1"/>
    <col min="4611" max="4612" width="17" style="106" customWidth="1"/>
    <col min="4613" max="4613" width="19.28515625" style="106" customWidth="1"/>
    <col min="4614" max="4614" width="16.5703125" style="106" customWidth="1"/>
    <col min="4615" max="4615" width="17" style="106" customWidth="1"/>
    <col min="4616" max="4616" width="18.140625" style="106" customWidth="1"/>
    <col min="4617" max="4617" width="15.140625" style="106" customWidth="1"/>
    <col min="4618" max="4618" width="17.28515625" style="106" customWidth="1"/>
    <col min="4619" max="4619" width="16.7109375" style="106" customWidth="1"/>
    <col min="4620" max="4620" width="16.85546875" style="106" customWidth="1"/>
    <col min="4621" max="4621" width="19.5703125" style="106" customWidth="1"/>
    <col min="4622" max="4622" width="18.85546875" style="106" customWidth="1"/>
    <col min="4623" max="4623" width="18.5703125" style="106" customWidth="1"/>
    <col min="4624" max="4624" width="18.42578125" style="106" customWidth="1"/>
    <col min="4625" max="4625" width="18.28515625" style="106" customWidth="1"/>
    <col min="4626" max="4864" width="9.140625" style="106"/>
    <col min="4865" max="4865" width="6.42578125" style="106" bestFit="1" customWidth="1"/>
    <col min="4866" max="4866" width="46.42578125" style="106" customWidth="1"/>
    <col min="4867" max="4868" width="17" style="106" customWidth="1"/>
    <col min="4869" max="4869" width="19.28515625" style="106" customWidth="1"/>
    <col min="4870" max="4870" width="16.5703125" style="106" customWidth="1"/>
    <col min="4871" max="4871" width="17" style="106" customWidth="1"/>
    <col min="4872" max="4872" width="18.140625" style="106" customWidth="1"/>
    <col min="4873" max="4873" width="15.140625" style="106" customWidth="1"/>
    <col min="4874" max="4874" width="17.28515625" style="106" customWidth="1"/>
    <col min="4875" max="4875" width="16.7109375" style="106" customWidth="1"/>
    <col min="4876" max="4876" width="16.85546875" style="106" customWidth="1"/>
    <col min="4877" max="4877" width="19.5703125" style="106" customWidth="1"/>
    <col min="4878" max="4878" width="18.85546875" style="106" customWidth="1"/>
    <col min="4879" max="4879" width="18.5703125" style="106" customWidth="1"/>
    <col min="4880" max="4880" width="18.42578125" style="106" customWidth="1"/>
    <col min="4881" max="4881" width="18.28515625" style="106" customWidth="1"/>
    <col min="4882" max="5120" width="9.140625" style="106"/>
    <col min="5121" max="5121" width="6.42578125" style="106" bestFit="1" customWidth="1"/>
    <col min="5122" max="5122" width="46.42578125" style="106" customWidth="1"/>
    <col min="5123" max="5124" width="17" style="106" customWidth="1"/>
    <col min="5125" max="5125" width="19.28515625" style="106" customWidth="1"/>
    <col min="5126" max="5126" width="16.5703125" style="106" customWidth="1"/>
    <col min="5127" max="5127" width="17" style="106" customWidth="1"/>
    <col min="5128" max="5128" width="18.140625" style="106" customWidth="1"/>
    <col min="5129" max="5129" width="15.140625" style="106" customWidth="1"/>
    <col min="5130" max="5130" width="17.28515625" style="106" customWidth="1"/>
    <col min="5131" max="5131" width="16.7109375" style="106" customWidth="1"/>
    <col min="5132" max="5132" width="16.85546875" style="106" customWidth="1"/>
    <col min="5133" max="5133" width="19.5703125" style="106" customWidth="1"/>
    <col min="5134" max="5134" width="18.85546875" style="106" customWidth="1"/>
    <col min="5135" max="5135" width="18.5703125" style="106" customWidth="1"/>
    <col min="5136" max="5136" width="18.42578125" style="106" customWidth="1"/>
    <col min="5137" max="5137" width="18.28515625" style="106" customWidth="1"/>
    <col min="5138" max="5376" width="9.140625" style="106"/>
    <col min="5377" max="5377" width="6.42578125" style="106" bestFit="1" customWidth="1"/>
    <col min="5378" max="5378" width="46.42578125" style="106" customWidth="1"/>
    <col min="5379" max="5380" width="17" style="106" customWidth="1"/>
    <col min="5381" max="5381" width="19.28515625" style="106" customWidth="1"/>
    <col min="5382" max="5382" width="16.5703125" style="106" customWidth="1"/>
    <col min="5383" max="5383" width="17" style="106" customWidth="1"/>
    <col min="5384" max="5384" width="18.140625" style="106" customWidth="1"/>
    <col min="5385" max="5385" width="15.140625" style="106" customWidth="1"/>
    <col min="5386" max="5386" width="17.28515625" style="106" customWidth="1"/>
    <col min="5387" max="5387" width="16.7109375" style="106" customWidth="1"/>
    <col min="5388" max="5388" width="16.85546875" style="106" customWidth="1"/>
    <col min="5389" max="5389" width="19.5703125" style="106" customWidth="1"/>
    <col min="5390" max="5390" width="18.85546875" style="106" customWidth="1"/>
    <col min="5391" max="5391" width="18.5703125" style="106" customWidth="1"/>
    <col min="5392" max="5392" width="18.42578125" style="106" customWidth="1"/>
    <col min="5393" max="5393" width="18.28515625" style="106" customWidth="1"/>
    <col min="5394" max="5632" width="9.140625" style="106"/>
    <col min="5633" max="5633" width="6.42578125" style="106" bestFit="1" customWidth="1"/>
    <col min="5634" max="5634" width="46.42578125" style="106" customWidth="1"/>
    <col min="5635" max="5636" width="17" style="106" customWidth="1"/>
    <col min="5637" max="5637" width="19.28515625" style="106" customWidth="1"/>
    <col min="5638" max="5638" width="16.5703125" style="106" customWidth="1"/>
    <col min="5639" max="5639" width="17" style="106" customWidth="1"/>
    <col min="5640" max="5640" width="18.140625" style="106" customWidth="1"/>
    <col min="5641" max="5641" width="15.140625" style="106" customWidth="1"/>
    <col min="5642" max="5642" width="17.28515625" style="106" customWidth="1"/>
    <col min="5643" max="5643" width="16.7109375" style="106" customWidth="1"/>
    <col min="5644" max="5644" width="16.85546875" style="106" customWidth="1"/>
    <col min="5645" max="5645" width="19.5703125" style="106" customWidth="1"/>
    <col min="5646" max="5646" width="18.85546875" style="106" customWidth="1"/>
    <col min="5647" max="5647" width="18.5703125" style="106" customWidth="1"/>
    <col min="5648" max="5648" width="18.42578125" style="106" customWidth="1"/>
    <col min="5649" max="5649" width="18.28515625" style="106" customWidth="1"/>
    <col min="5650" max="5888" width="9.140625" style="106"/>
    <col min="5889" max="5889" width="6.42578125" style="106" bestFit="1" customWidth="1"/>
    <col min="5890" max="5890" width="46.42578125" style="106" customWidth="1"/>
    <col min="5891" max="5892" width="17" style="106" customWidth="1"/>
    <col min="5893" max="5893" width="19.28515625" style="106" customWidth="1"/>
    <col min="5894" max="5894" width="16.5703125" style="106" customWidth="1"/>
    <col min="5895" max="5895" width="17" style="106" customWidth="1"/>
    <col min="5896" max="5896" width="18.140625" style="106" customWidth="1"/>
    <col min="5897" max="5897" width="15.140625" style="106" customWidth="1"/>
    <col min="5898" max="5898" width="17.28515625" style="106" customWidth="1"/>
    <col min="5899" max="5899" width="16.7109375" style="106" customWidth="1"/>
    <col min="5900" max="5900" width="16.85546875" style="106" customWidth="1"/>
    <col min="5901" max="5901" width="19.5703125" style="106" customWidth="1"/>
    <col min="5902" max="5902" width="18.85546875" style="106" customWidth="1"/>
    <col min="5903" max="5903" width="18.5703125" style="106" customWidth="1"/>
    <col min="5904" max="5904" width="18.42578125" style="106" customWidth="1"/>
    <col min="5905" max="5905" width="18.28515625" style="106" customWidth="1"/>
    <col min="5906" max="6144" width="9.140625" style="106"/>
    <col min="6145" max="6145" width="6.42578125" style="106" bestFit="1" customWidth="1"/>
    <col min="6146" max="6146" width="46.42578125" style="106" customWidth="1"/>
    <col min="6147" max="6148" width="17" style="106" customWidth="1"/>
    <col min="6149" max="6149" width="19.28515625" style="106" customWidth="1"/>
    <col min="6150" max="6150" width="16.5703125" style="106" customWidth="1"/>
    <col min="6151" max="6151" width="17" style="106" customWidth="1"/>
    <col min="6152" max="6152" width="18.140625" style="106" customWidth="1"/>
    <col min="6153" max="6153" width="15.140625" style="106" customWidth="1"/>
    <col min="6154" max="6154" width="17.28515625" style="106" customWidth="1"/>
    <col min="6155" max="6155" width="16.7109375" style="106" customWidth="1"/>
    <col min="6156" max="6156" width="16.85546875" style="106" customWidth="1"/>
    <col min="6157" max="6157" width="19.5703125" style="106" customWidth="1"/>
    <col min="6158" max="6158" width="18.85546875" style="106" customWidth="1"/>
    <col min="6159" max="6159" width="18.5703125" style="106" customWidth="1"/>
    <col min="6160" max="6160" width="18.42578125" style="106" customWidth="1"/>
    <col min="6161" max="6161" width="18.28515625" style="106" customWidth="1"/>
    <col min="6162" max="6400" width="9.140625" style="106"/>
    <col min="6401" max="6401" width="6.42578125" style="106" bestFit="1" customWidth="1"/>
    <col min="6402" max="6402" width="46.42578125" style="106" customWidth="1"/>
    <col min="6403" max="6404" width="17" style="106" customWidth="1"/>
    <col min="6405" max="6405" width="19.28515625" style="106" customWidth="1"/>
    <col min="6406" max="6406" width="16.5703125" style="106" customWidth="1"/>
    <col min="6407" max="6407" width="17" style="106" customWidth="1"/>
    <col min="6408" max="6408" width="18.140625" style="106" customWidth="1"/>
    <col min="6409" max="6409" width="15.140625" style="106" customWidth="1"/>
    <col min="6410" max="6410" width="17.28515625" style="106" customWidth="1"/>
    <col min="6411" max="6411" width="16.7109375" style="106" customWidth="1"/>
    <col min="6412" max="6412" width="16.85546875" style="106" customWidth="1"/>
    <col min="6413" max="6413" width="19.5703125" style="106" customWidth="1"/>
    <col min="6414" max="6414" width="18.85546875" style="106" customWidth="1"/>
    <col min="6415" max="6415" width="18.5703125" style="106" customWidth="1"/>
    <col min="6416" max="6416" width="18.42578125" style="106" customWidth="1"/>
    <col min="6417" max="6417" width="18.28515625" style="106" customWidth="1"/>
    <col min="6418" max="6656" width="9.140625" style="106"/>
    <col min="6657" max="6657" width="6.42578125" style="106" bestFit="1" customWidth="1"/>
    <col min="6658" max="6658" width="46.42578125" style="106" customWidth="1"/>
    <col min="6659" max="6660" width="17" style="106" customWidth="1"/>
    <col min="6661" max="6661" width="19.28515625" style="106" customWidth="1"/>
    <col min="6662" max="6662" width="16.5703125" style="106" customWidth="1"/>
    <col min="6663" max="6663" width="17" style="106" customWidth="1"/>
    <col min="6664" max="6664" width="18.140625" style="106" customWidth="1"/>
    <col min="6665" max="6665" width="15.140625" style="106" customWidth="1"/>
    <col min="6666" max="6666" width="17.28515625" style="106" customWidth="1"/>
    <col min="6667" max="6667" width="16.7109375" style="106" customWidth="1"/>
    <col min="6668" max="6668" width="16.85546875" style="106" customWidth="1"/>
    <col min="6669" max="6669" width="19.5703125" style="106" customWidth="1"/>
    <col min="6670" max="6670" width="18.85546875" style="106" customWidth="1"/>
    <col min="6671" max="6671" width="18.5703125" style="106" customWidth="1"/>
    <col min="6672" max="6672" width="18.42578125" style="106" customWidth="1"/>
    <col min="6673" max="6673" width="18.28515625" style="106" customWidth="1"/>
    <col min="6674" max="6912" width="9.140625" style="106"/>
    <col min="6913" max="6913" width="6.42578125" style="106" bestFit="1" customWidth="1"/>
    <col min="6914" max="6914" width="46.42578125" style="106" customWidth="1"/>
    <col min="6915" max="6916" width="17" style="106" customWidth="1"/>
    <col min="6917" max="6917" width="19.28515625" style="106" customWidth="1"/>
    <col min="6918" max="6918" width="16.5703125" style="106" customWidth="1"/>
    <col min="6919" max="6919" width="17" style="106" customWidth="1"/>
    <col min="6920" max="6920" width="18.140625" style="106" customWidth="1"/>
    <col min="6921" max="6921" width="15.140625" style="106" customWidth="1"/>
    <col min="6922" max="6922" width="17.28515625" style="106" customWidth="1"/>
    <col min="6923" max="6923" width="16.7109375" style="106" customWidth="1"/>
    <col min="6924" max="6924" width="16.85546875" style="106" customWidth="1"/>
    <col min="6925" max="6925" width="19.5703125" style="106" customWidth="1"/>
    <col min="6926" max="6926" width="18.85546875" style="106" customWidth="1"/>
    <col min="6927" max="6927" width="18.5703125" style="106" customWidth="1"/>
    <col min="6928" max="6928" width="18.42578125" style="106" customWidth="1"/>
    <col min="6929" max="6929" width="18.28515625" style="106" customWidth="1"/>
    <col min="6930" max="7168" width="9.140625" style="106"/>
    <col min="7169" max="7169" width="6.42578125" style="106" bestFit="1" customWidth="1"/>
    <col min="7170" max="7170" width="46.42578125" style="106" customWidth="1"/>
    <col min="7171" max="7172" width="17" style="106" customWidth="1"/>
    <col min="7173" max="7173" width="19.28515625" style="106" customWidth="1"/>
    <col min="7174" max="7174" width="16.5703125" style="106" customWidth="1"/>
    <col min="7175" max="7175" width="17" style="106" customWidth="1"/>
    <col min="7176" max="7176" width="18.140625" style="106" customWidth="1"/>
    <col min="7177" max="7177" width="15.140625" style="106" customWidth="1"/>
    <col min="7178" max="7178" width="17.28515625" style="106" customWidth="1"/>
    <col min="7179" max="7179" width="16.7109375" style="106" customWidth="1"/>
    <col min="7180" max="7180" width="16.85546875" style="106" customWidth="1"/>
    <col min="7181" max="7181" width="19.5703125" style="106" customWidth="1"/>
    <col min="7182" max="7182" width="18.85546875" style="106" customWidth="1"/>
    <col min="7183" max="7183" width="18.5703125" style="106" customWidth="1"/>
    <col min="7184" max="7184" width="18.42578125" style="106" customWidth="1"/>
    <col min="7185" max="7185" width="18.28515625" style="106" customWidth="1"/>
    <col min="7186" max="7424" width="9.140625" style="106"/>
    <col min="7425" max="7425" width="6.42578125" style="106" bestFit="1" customWidth="1"/>
    <col min="7426" max="7426" width="46.42578125" style="106" customWidth="1"/>
    <col min="7427" max="7428" width="17" style="106" customWidth="1"/>
    <col min="7429" max="7429" width="19.28515625" style="106" customWidth="1"/>
    <col min="7430" max="7430" width="16.5703125" style="106" customWidth="1"/>
    <col min="7431" max="7431" width="17" style="106" customWidth="1"/>
    <col min="7432" max="7432" width="18.140625" style="106" customWidth="1"/>
    <col min="7433" max="7433" width="15.140625" style="106" customWidth="1"/>
    <col min="7434" max="7434" width="17.28515625" style="106" customWidth="1"/>
    <col min="7435" max="7435" width="16.7109375" style="106" customWidth="1"/>
    <col min="7436" max="7436" width="16.85546875" style="106" customWidth="1"/>
    <col min="7437" max="7437" width="19.5703125" style="106" customWidth="1"/>
    <col min="7438" max="7438" width="18.85546875" style="106" customWidth="1"/>
    <col min="7439" max="7439" width="18.5703125" style="106" customWidth="1"/>
    <col min="7440" max="7440" width="18.42578125" style="106" customWidth="1"/>
    <col min="7441" max="7441" width="18.28515625" style="106" customWidth="1"/>
    <col min="7442" max="7680" width="9.140625" style="106"/>
    <col min="7681" max="7681" width="6.42578125" style="106" bestFit="1" customWidth="1"/>
    <col min="7682" max="7682" width="46.42578125" style="106" customWidth="1"/>
    <col min="7683" max="7684" width="17" style="106" customWidth="1"/>
    <col min="7685" max="7685" width="19.28515625" style="106" customWidth="1"/>
    <col min="7686" max="7686" width="16.5703125" style="106" customWidth="1"/>
    <col min="7687" max="7687" width="17" style="106" customWidth="1"/>
    <col min="7688" max="7688" width="18.140625" style="106" customWidth="1"/>
    <col min="7689" max="7689" width="15.140625" style="106" customWidth="1"/>
    <col min="7690" max="7690" width="17.28515625" style="106" customWidth="1"/>
    <col min="7691" max="7691" width="16.7109375" style="106" customWidth="1"/>
    <col min="7692" max="7692" width="16.85546875" style="106" customWidth="1"/>
    <col min="7693" max="7693" width="19.5703125" style="106" customWidth="1"/>
    <col min="7694" max="7694" width="18.85546875" style="106" customWidth="1"/>
    <col min="7695" max="7695" width="18.5703125" style="106" customWidth="1"/>
    <col min="7696" max="7696" width="18.42578125" style="106" customWidth="1"/>
    <col min="7697" max="7697" width="18.28515625" style="106" customWidth="1"/>
    <col min="7698" max="7936" width="9.140625" style="106"/>
    <col min="7937" max="7937" width="6.42578125" style="106" bestFit="1" customWidth="1"/>
    <col min="7938" max="7938" width="46.42578125" style="106" customWidth="1"/>
    <col min="7939" max="7940" width="17" style="106" customWidth="1"/>
    <col min="7941" max="7941" width="19.28515625" style="106" customWidth="1"/>
    <col min="7942" max="7942" width="16.5703125" style="106" customWidth="1"/>
    <col min="7943" max="7943" width="17" style="106" customWidth="1"/>
    <col min="7944" max="7944" width="18.140625" style="106" customWidth="1"/>
    <col min="7945" max="7945" width="15.140625" style="106" customWidth="1"/>
    <col min="7946" max="7946" width="17.28515625" style="106" customWidth="1"/>
    <col min="7947" max="7947" width="16.7109375" style="106" customWidth="1"/>
    <col min="7948" max="7948" width="16.85546875" style="106" customWidth="1"/>
    <col min="7949" max="7949" width="19.5703125" style="106" customWidth="1"/>
    <col min="7950" max="7950" width="18.85546875" style="106" customWidth="1"/>
    <col min="7951" max="7951" width="18.5703125" style="106" customWidth="1"/>
    <col min="7952" max="7952" width="18.42578125" style="106" customWidth="1"/>
    <col min="7953" max="7953" width="18.28515625" style="106" customWidth="1"/>
    <col min="7954" max="8192" width="9.140625" style="106"/>
    <col min="8193" max="8193" width="6.42578125" style="106" bestFit="1" customWidth="1"/>
    <col min="8194" max="8194" width="46.42578125" style="106" customWidth="1"/>
    <col min="8195" max="8196" width="17" style="106" customWidth="1"/>
    <col min="8197" max="8197" width="19.28515625" style="106" customWidth="1"/>
    <col min="8198" max="8198" width="16.5703125" style="106" customWidth="1"/>
    <col min="8199" max="8199" width="17" style="106" customWidth="1"/>
    <col min="8200" max="8200" width="18.140625" style="106" customWidth="1"/>
    <col min="8201" max="8201" width="15.140625" style="106" customWidth="1"/>
    <col min="8202" max="8202" width="17.28515625" style="106" customWidth="1"/>
    <col min="8203" max="8203" width="16.7109375" style="106" customWidth="1"/>
    <col min="8204" max="8204" width="16.85546875" style="106" customWidth="1"/>
    <col min="8205" max="8205" width="19.5703125" style="106" customWidth="1"/>
    <col min="8206" max="8206" width="18.85546875" style="106" customWidth="1"/>
    <col min="8207" max="8207" width="18.5703125" style="106" customWidth="1"/>
    <col min="8208" max="8208" width="18.42578125" style="106" customWidth="1"/>
    <col min="8209" max="8209" width="18.28515625" style="106" customWidth="1"/>
    <col min="8210" max="8448" width="9.140625" style="106"/>
    <col min="8449" max="8449" width="6.42578125" style="106" bestFit="1" customWidth="1"/>
    <col min="8450" max="8450" width="46.42578125" style="106" customWidth="1"/>
    <col min="8451" max="8452" width="17" style="106" customWidth="1"/>
    <col min="8453" max="8453" width="19.28515625" style="106" customWidth="1"/>
    <col min="8454" max="8454" width="16.5703125" style="106" customWidth="1"/>
    <col min="8455" max="8455" width="17" style="106" customWidth="1"/>
    <col min="8456" max="8456" width="18.140625" style="106" customWidth="1"/>
    <col min="8457" max="8457" width="15.140625" style="106" customWidth="1"/>
    <col min="8458" max="8458" width="17.28515625" style="106" customWidth="1"/>
    <col min="8459" max="8459" width="16.7109375" style="106" customWidth="1"/>
    <col min="8460" max="8460" width="16.85546875" style="106" customWidth="1"/>
    <col min="8461" max="8461" width="19.5703125" style="106" customWidth="1"/>
    <col min="8462" max="8462" width="18.85546875" style="106" customWidth="1"/>
    <col min="8463" max="8463" width="18.5703125" style="106" customWidth="1"/>
    <col min="8464" max="8464" width="18.42578125" style="106" customWidth="1"/>
    <col min="8465" max="8465" width="18.28515625" style="106" customWidth="1"/>
    <col min="8466" max="8704" width="9.140625" style="106"/>
    <col min="8705" max="8705" width="6.42578125" style="106" bestFit="1" customWidth="1"/>
    <col min="8706" max="8706" width="46.42578125" style="106" customWidth="1"/>
    <col min="8707" max="8708" width="17" style="106" customWidth="1"/>
    <col min="8709" max="8709" width="19.28515625" style="106" customWidth="1"/>
    <col min="8710" max="8710" width="16.5703125" style="106" customWidth="1"/>
    <col min="8711" max="8711" width="17" style="106" customWidth="1"/>
    <col min="8712" max="8712" width="18.140625" style="106" customWidth="1"/>
    <col min="8713" max="8713" width="15.140625" style="106" customWidth="1"/>
    <col min="8714" max="8714" width="17.28515625" style="106" customWidth="1"/>
    <col min="8715" max="8715" width="16.7109375" style="106" customWidth="1"/>
    <col min="8716" max="8716" width="16.85546875" style="106" customWidth="1"/>
    <col min="8717" max="8717" width="19.5703125" style="106" customWidth="1"/>
    <col min="8718" max="8718" width="18.85546875" style="106" customWidth="1"/>
    <col min="8719" max="8719" width="18.5703125" style="106" customWidth="1"/>
    <col min="8720" max="8720" width="18.42578125" style="106" customWidth="1"/>
    <col min="8721" max="8721" width="18.28515625" style="106" customWidth="1"/>
    <col min="8722" max="8960" width="9.140625" style="106"/>
    <col min="8961" max="8961" width="6.42578125" style="106" bestFit="1" customWidth="1"/>
    <col min="8962" max="8962" width="46.42578125" style="106" customWidth="1"/>
    <col min="8963" max="8964" width="17" style="106" customWidth="1"/>
    <col min="8965" max="8965" width="19.28515625" style="106" customWidth="1"/>
    <col min="8966" max="8966" width="16.5703125" style="106" customWidth="1"/>
    <col min="8967" max="8967" width="17" style="106" customWidth="1"/>
    <col min="8968" max="8968" width="18.140625" style="106" customWidth="1"/>
    <col min="8969" max="8969" width="15.140625" style="106" customWidth="1"/>
    <col min="8970" max="8970" width="17.28515625" style="106" customWidth="1"/>
    <col min="8971" max="8971" width="16.7109375" style="106" customWidth="1"/>
    <col min="8972" max="8972" width="16.85546875" style="106" customWidth="1"/>
    <col min="8973" max="8973" width="19.5703125" style="106" customWidth="1"/>
    <col min="8974" max="8974" width="18.85546875" style="106" customWidth="1"/>
    <col min="8975" max="8975" width="18.5703125" style="106" customWidth="1"/>
    <col min="8976" max="8976" width="18.42578125" style="106" customWidth="1"/>
    <col min="8977" max="8977" width="18.28515625" style="106" customWidth="1"/>
    <col min="8978" max="9216" width="9.140625" style="106"/>
    <col min="9217" max="9217" width="6.42578125" style="106" bestFit="1" customWidth="1"/>
    <col min="9218" max="9218" width="46.42578125" style="106" customWidth="1"/>
    <col min="9219" max="9220" width="17" style="106" customWidth="1"/>
    <col min="9221" max="9221" width="19.28515625" style="106" customWidth="1"/>
    <col min="9222" max="9222" width="16.5703125" style="106" customWidth="1"/>
    <col min="9223" max="9223" width="17" style="106" customWidth="1"/>
    <col min="9224" max="9224" width="18.140625" style="106" customWidth="1"/>
    <col min="9225" max="9225" width="15.140625" style="106" customWidth="1"/>
    <col min="9226" max="9226" width="17.28515625" style="106" customWidth="1"/>
    <col min="9227" max="9227" width="16.7109375" style="106" customWidth="1"/>
    <col min="9228" max="9228" width="16.85546875" style="106" customWidth="1"/>
    <col min="9229" max="9229" width="19.5703125" style="106" customWidth="1"/>
    <col min="9230" max="9230" width="18.85546875" style="106" customWidth="1"/>
    <col min="9231" max="9231" width="18.5703125" style="106" customWidth="1"/>
    <col min="9232" max="9232" width="18.42578125" style="106" customWidth="1"/>
    <col min="9233" max="9233" width="18.28515625" style="106" customWidth="1"/>
    <col min="9234" max="9472" width="9.140625" style="106"/>
    <col min="9473" max="9473" width="6.42578125" style="106" bestFit="1" customWidth="1"/>
    <col min="9474" max="9474" width="46.42578125" style="106" customWidth="1"/>
    <col min="9475" max="9476" width="17" style="106" customWidth="1"/>
    <col min="9477" max="9477" width="19.28515625" style="106" customWidth="1"/>
    <col min="9478" max="9478" width="16.5703125" style="106" customWidth="1"/>
    <col min="9479" max="9479" width="17" style="106" customWidth="1"/>
    <col min="9480" max="9480" width="18.140625" style="106" customWidth="1"/>
    <col min="9481" max="9481" width="15.140625" style="106" customWidth="1"/>
    <col min="9482" max="9482" width="17.28515625" style="106" customWidth="1"/>
    <col min="9483" max="9483" width="16.7109375" style="106" customWidth="1"/>
    <col min="9484" max="9484" width="16.85546875" style="106" customWidth="1"/>
    <col min="9485" max="9485" width="19.5703125" style="106" customWidth="1"/>
    <col min="9486" max="9486" width="18.85546875" style="106" customWidth="1"/>
    <col min="9487" max="9487" width="18.5703125" style="106" customWidth="1"/>
    <col min="9488" max="9488" width="18.42578125" style="106" customWidth="1"/>
    <col min="9489" max="9489" width="18.28515625" style="106" customWidth="1"/>
    <col min="9490" max="9728" width="9.140625" style="106"/>
    <col min="9729" max="9729" width="6.42578125" style="106" bestFit="1" customWidth="1"/>
    <col min="9730" max="9730" width="46.42578125" style="106" customWidth="1"/>
    <col min="9731" max="9732" width="17" style="106" customWidth="1"/>
    <col min="9733" max="9733" width="19.28515625" style="106" customWidth="1"/>
    <col min="9734" max="9734" width="16.5703125" style="106" customWidth="1"/>
    <col min="9735" max="9735" width="17" style="106" customWidth="1"/>
    <col min="9736" max="9736" width="18.140625" style="106" customWidth="1"/>
    <col min="9737" max="9737" width="15.140625" style="106" customWidth="1"/>
    <col min="9738" max="9738" width="17.28515625" style="106" customWidth="1"/>
    <col min="9739" max="9739" width="16.7109375" style="106" customWidth="1"/>
    <col min="9740" max="9740" width="16.85546875" style="106" customWidth="1"/>
    <col min="9741" max="9741" width="19.5703125" style="106" customWidth="1"/>
    <col min="9742" max="9742" width="18.85546875" style="106" customWidth="1"/>
    <col min="9743" max="9743" width="18.5703125" style="106" customWidth="1"/>
    <col min="9744" max="9744" width="18.42578125" style="106" customWidth="1"/>
    <col min="9745" max="9745" width="18.28515625" style="106" customWidth="1"/>
    <col min="9746" max="9984" width="9.140625" style="106"/>
    <col min="9985" max="9985" width="6.42578125" style="106" bestFit="1" customWidth="1"/>
    <col min="9986" max="9986" width="46.42578125" style="106" customWidth="1"/>
    <col min="9987" max="9988" width="17" style="106" customWidth="1"/>
    <col min="9989" max="9989" width="19.28515625" style="106" customWidth="1"/>
    <col min="9990" max="9990" width="16.5703125" style="106" customWidth="1"/>
    <col min="9991" max="9991" width="17" style="106" customWidth="1"/>
    <col min="9992" max="9992" width="18.140625" style="106" customWidth="1"/>
    <col min="9993" max="9993" width="15.140625" style="106" customWidth="1"/>
    <col min="9994" max="9994" width="17.28515625" style="106" customWidth="1"/>
    <col min="9995" max="9995" width="16.7109375" style="106" customWidth="1"/>
    <col min="9996" max="9996" width="16.85546875" style="106" customWidth="1"/>
    <col min="9997" max="9997" width="19.5703125" style="106" customWidth="1"/>
    <col min="9998" max="9998" width="18.85546875" style="106" customWidth="1"/>
    <col min="9999" max="9999" width="18.5703125" style="106" customWidth="1"/>
    <col min="10000" max="10000" width="18.42578125" style="106" customWidth="1"/>
    <col min="10001" max="10001" width="18.28515625" style="106" customWidth="1"/>
    <col min="10002" max="10240" width="9.140625" style="106"/>
    <col min="10241" max="10241" width="6.42578125" style="106" bestFit="1" customWidth="1"/>
    <col min="10242" max="10242" width="46.42578125" style="106" customWidth="1"/>
    <col min="10243" max="10244" width="17" style="106" customWidth="1"/>
    <col min="10245" max="10245" width="19.28515625" style="106" customWidth="1"/>
    <col min="10246" max="10246" width="16.5703125" style="106" customWidth="1"/>
    <col min="10247" max="10247" width="17" style="106" customWidth="1"/>
    <col min="10248" max="10248" width="18.140625" style="106" customWidth="1"/>
    <col min="10249" max="10249" width="15.140625" style="106" customWidth="1"/>
    <col min="10250" max="10250" width="17.28515625" style="106" customWidth="1"/>
    <col min="10251" max="10251" width="16.7109375" style="106" customWidth="1"/>
    <col min="10252" max="10252" width="16.85546875" style="106" customWidth="1"/>
    <col min="10253" max="10253" width="19.5703125" style="106" customWidth="1"/>
    <col min="10254" max="10254" width="18.85546875" style="106" customWidth="1"/>
    <col min="10255" max="10255" width="18.5703125" style="106" customWidth="1"/>
    <col min="10256" max="10256" width="18.42578125" style="106" customWidth="1"/>
    <col min="10257" max="10257" width="18.28515625" style="106" customWidth="1"/>
    <col min="10258" max="10496" width="9.140625" style="106"/>
    <col min="10497" max="10497" width="6.42578125" style="106" bestFit="1" customWidth="1"/>
    <col min="10498" max="10498" width="46.42578125" style="106" customWidth="1"/>
    <col min="10499" max="10500" width="17" style="106" customWidth="1"/>
    <col min="10501" max="10501" width="19.28515625" style="106" customWidth="1"/>
    <col min="10502" max="10502" width="16.5703125" style="106" customWidth="1"/>
    <col min="10503" max="10503" width="17" style="106" customWidth="1"/>
    <col min="10504" max="10504" width="18.140625" style="106" customWidth="1"/>
    <col min="10505" max="10505" width="15.140625" style="106" customWidth="1"/>
    <col min="10506" max="10506" width="17.28515625" style="106" customWidth="1"/>
    <col min="10507" max="10507" width="16.7109375" style="106" customWidth="1"/>
    <col min="10508" max="10508" width="16.85546875" style="106" customWidth="1"/>
    <col min="10509" max="10509" width="19.5703125" style="106" customWidth="1"/>
    <col min="10510" max="10510" width="18.85546875" style="106" customWidth="1"/>
    <col min="10511" max="10511" width="18.5703125" style="106" customWidth="1"/>
    <col min="10512" max="10512" width="18.42578125" style="106" customWidth="1"/>
    <col min="10513" max="10513" width="18.28515625" style="106" customWidth="1"/>
    <col min="10514" max="10752" width="9.140625" style="106"/>
    <col min="10753" max="10753" width="6.42578125" style="106" bestFit="1" customWidth="1"/>
    <col min="10754" max="10754" width="46.42578125" style="106" customWidth="1"/>
    <col min="10755" max="10756" width="17" style="106" customWidth="1"/>
    <col min="10757" max="10757" width="19.28515625" style="106" customWidth="1"/>
    <col min="10758" max="10758" width="16.5703125" style="106" customWidth="1"/>
    <col min="10759" max="10759" width="17" style="106" customWidth="1"/>
    <col min="10760" max="10760" width="18.140625" style="106" customWidth="1"/>
    <col min="10761" max="10761" width="15.140625" style="106" customWidth="1"/>
    <col min="10762" max="10762" width="17.28515625" style="106" customWidth="1"/>
    <col min="10763" max="10763" width="16.7109375" style="106" customWidth="1"/>
    <col min="10764" max="10764" width="16.85546875" style="106" customWidth="1"/>
    <col min="10765" max="10765" width="19.5703125" style="106" customWidth="1"/>
    <col min="10766" max="10766" width="18.85546875" style="106" customWidth="1"/>
    <col min="10767" max="10767" width="18.5703125" style="106" customWidth="1"/>
    <col min="10768" max="10768" width="18.42578125" style="106" customWidth="1"/>
    <col min="10769" max="10769" width="18.28515625" style="106" customWidth="1"/>
    <col min="10770" max="11008" width="9.140625" style="106"/>
    <col min="11009" max="11009" width="6.42578125" style="106" bestFit="1" customWidth="1"/>
    <col min="11010" max="11010" width="46.42578125" style="106" customWidth="1"/>
    <col min="11011" max="11012" width="17" style="106" customWidth="1"/>
    <col min="11013" max="11013" width="19.28515625" style="106" customWidth="1"/>
    <col min="11014" max="11014" width="16.5703125" style="106" customWidth="1"/>
    <col min="11015" max="11015" width="17" style="106" customWidth="1"/>
    <col min="11016" max="11016" width="18.140625" style="106" customWidth="1"/>
    <col min="11017" max="11017" width="15.140625" style="106" customWidth="1"/>
    <col min="11018" max="11018" width="17.28515625" style="106" customWidth="1"/>
    <col min="11019" max="11019" width="16.7109375" style="106" customWidth="1"/>
    <col min="11020" max="11020" width="16.85546875" style="106" customWidth="1"/>
    <col min="11021" max="11021" width="19.5703125" style="106" customWidth="1"/>
    <col min="11022" max="11022" width="18.85546875" style="106" customWidth="1"/>
    <col min="11023" max="11023" width="18.5703125" style="106" customWidth="1"/>
    <col min="11024" max="11024" width="18.42578125" style="106" customWidth="1"/>
    <col min="11025" max="11025" width="18.28515625" style="106" customWidth="1"/>
    <col min="11026" max="11264" width="9.140625" style="106"/>
    <col min="11265" max="11265" width="6.42578125" style="106" bestFit="1" customWidth="1"/>
    <col min="11266" max="11266" width="46.42578125" style="106" customWidth="1"/>
    <col min="11267" max="11268" width="17" style="106" customWidth="1"/>
    <col min="11269" max="11269" width="19.28515625" style="106" customWidth="1"/>
    <col min="11270" max="11270" width="16.5703125" style="106" customWidth="1"/>
    <col min="11271" max="11271" width="17" style="106" customWidth="1"/>
    <col min="11272" max="11272" width="18.140625" style="106" customWidth="1"/>
    <col min="11273" max="11273" width="15.140625" style="106" customWidth="1"/>
    <col min="11274" max="11274" width="17.28515625" style="106" customWidth="1"/>
    <col min="11275" max="11275" width="16.7109375" style="106" customWidth="1"/>
    <col min="11276" max="11276" width="16.85546875" style="106" customWidth="1"/>
    <col min="11277" max="11277" width="19.5703125" style="106" customWidth="1"/>
    <col min="11278" max="11278" width="18.85546875" style="106" customWidth="1"/>
    <col min="11279" max="11279" width="18.5703125" style="106" customWidth="1"/>
    <col min="11280" max="11280" width="18.42578125" style="106" customWidth="1"/>
    <col min="11281" max="11281" width="18.28515625" style="106" customWidth="1"/>
    <col min="11282" max="11520" width="9.140625" style="106"/>
    <col min="11521" max="11521" width="6.42578125" style="106" bestFit="1" customWidth="1"/>
    <col min="11522" max="11522" width="46.42578125" style="106" customWidth="1"/>
    <col min="11523" max="11524" width="17" style="106" customWidth="1"/>
    <col min="11525" max="11525" width="19.28515625" style="106" customWidth="1"/>
    <col min="11526" max="11526" width="16.5703125" style="106" customWidth="1"/>
    <col min="11527" max="11527" width="17" style="106" customWidth="1"/>
    <col min="11528" max="11528" width="18.140625" style="106" customWidth="1"/>
    <col min="11529" max="11529" width="15.140625" style="106" customWidth="1"/>
    <col min="11530" max="11530" width="17.28515625" style="106" customWidth="1"/>
    <col min="11531" max="11531" width="16.7109375" style="106" customWidth="1"/>
    <col min="11532" max="11532" width="16.85546875" style="106" customWidth="1"/>
    <col min="11533" max="11533" width="19.5703125" style="106" customWidth="1"/>
    <col min="11534" max="11534" width="18.85546875" style="106" customWidth="1"/>
    <col min="11535" max="11535" width="18.5703125" style="106" customWidth="1"/>
    <col min="11536" max="11536" width="18.42578125" style="106" customWidth="1"/>
    <col min="11537" max="11537" width="18.28515625" style="106" customWidth="1"/>
    <col min="11538" max="11776" width="9.140625" style="106"/>
    <col min="11777" max="11777" width="6.42578125" style="106" bestFit="1" customWidth="1"/>
    <col min="11778" max="11778" width="46.42578125" style="106" customWidth="1"/>
    <col min="11779" max="11780" width="17" style="106" customWidth="1"/>
    <col min="11781" max="11781" width="19.28515625" style="106" customWidth="1"/>
    <col min="11782" max="11782" width="16.5703125" style="106" customWidth="1"/>
    <col min="11783" max="11783" width="17" style="106" customWidth="1"/>
    <col min="11784" max="11784" width="18.140625" style="106" customWidth="1"/>
    <col min="11785" max="11785" width="15.140625" style="106" customWidth="1"/>
    <col min="11786" max="11786" width="17.28515625" style="106" customWidth="1"/>
    <col min="11787" max="11787" width="16.7109375" style="106" customWidth="1"/>
    <col min="11788" max="11788" width="16.85546875" style="106" customWidth="1"/>
    <col min="11789" max="11789" width="19.5703125" style="106" customWidth="1"/>
    <col min="11790" max="11790" width="18.85546875" style="106" customWidth="1"/>
    <col min="11791" max="11791" width="18.5703125" style="106" customWidth="1"/>
    <col min="11792" max="11792" width="18.42578125" style="106" customWidth="1"/>
    <col min="11793" max="11793" width="18.28515625" style="106" customWidth="1"/>
    <col min="11794" max="12032" width="9.140625" style="106"/>
    <col min="12033" max="12033" width="6.42578125" style="106" bestFit="1" customWidth="1"/>
    <col min="12034" max="12034" width="46.42578125" style="106" customWidth="1"/>
    <col min="12035" max="12036" width="17" style="106" customWidth="1"/>
    <col min="12037" max="12037" width="19.28515625" style="106" customWidth="1"/>
    <col min="12038" max="12038" width="16.5703125" style="106" customWidth="1"/>
    <col min="12039" max="12039" width="17" style="106" customWidth="1"/>
    <col min="12040" max="12040" width="18.140625" style="106" customWidth="1"/>
    <col min="12041" max="12041" width="15.140625" style="106" customWidth="1"/>
    <col min="12042" max="12042" width="17.28515625" style="106" customWidth="1"/>
    <col min="12043" max="12043" width="16.7109375" style="106" customWidth="1"/>
    <col min="12044" max="12044" width="16.85546875" style="106" customWidth="1"/>
    <col min="12045" max="12045" width="19.5703125" style="106" customWidth="1"/>
    <col min="12046" max="12046" width="18.85546875" style="106" customWidth="1"/>
    <col min="12047" max="12047" width="18.5703125" style="106" customWidth="1"/>
    <col min="12048" max="12048" width="18.42578125" style="106" customWidth="1"/>
    <col min="12049" max="12049" width="18.28515625" style="106" customWidth="1"/>
    <col min="12050" max="12288" width="9.140625" style="106"/>
    <col min="12289" max="12289" width="6.42578125" style="106" bestFit="1" customWidth="1"/>
    <col min="12290" max="12290" width="46.42578125" style="106" customWidth="1"/>
    <col min="12291" max="12292" width="17" style="106" customWidth="1"/>
    <col min="12293" max="12293" width="19.28515625" style="106" customWidth="1"/>
    <col min="12294" max="12294" width="16.5703125" style="106" customWidth="1"/>
    <col min="12295" max="12295" width="17" style="106" customWidth="1"/>
    <col min="12296" max="12296" width="18.140625" style="106" customWidth="1"/>
    <col min="12297" max="12297" width="15.140625" style="106" customWidth="1"/>
    <col min="12298" max="12298" width="17.28515625" style="106" customWidth="1"/>
    <col min="12299" max="12299" width="16.7109375" style="106" customWidth="1"/>
    <col min="12300" max="12300" width="16.85546875" style="106" customWidth="1"/>
    <col min="12301" max="12301" width="19.5703125" style="106" customWidth="1"/>
    <col min="12302" max="12302" width="18.85546875" style="106" customWidth="1"/>
    <col min="12303" max="12303" width="18.5703125" style="106" customWidth="1"/>
    <col min="12304" max="12304" width="18.42578125" style="106" customWidth="1"/>
    <col min="12305" max="12305" width="18.28515625" style="106" customWidth="1"/>
    <col min="12306" max="12544" width="9.140625" style="106"/>
    <col min="12545" max="12545" width="6.42578125" style="106" bestFit="1" customWidth="1"/>
    <col min="12546" max="12546" width="46.42578125" style="106" customWidth="1"/>
    <col min="12547" max="12548" width="17" style="106" customWidth="1"/>
    <col min="12549" max="12549" width="19.28515625" style="106" customWidth="1"/>
    <col min="12550" max="12550" width="16.5703125" style="106" customWidth="1"/>
    <col min="12551" max="12551" width="17" style="106" customWidth="1"/>
    <col min="12552" max="12552" width="18.140625" style="106" customWidth="1"/>
    <col min="12553" max="12553" width="15.140625" style="106" customWidth="1"/>
    <col min="12554" max="12554" width="17.28515625" style="106" customWidth="1"/>
    <col min="12555" max="12555" width="16.7109375" style="106" customWidth="1"/>
    <col min="12556" max="12556" width="16.85546875" style="106" customWidth="1"/>
    <col min="12557" max="12557" width="19.5703125" style="106" customWidth="1"/>
    <col min="12558" max="12558" width="18.85546875" style="106" customWidth="1"/>
    <col min="12559" max="12559" width="18.5703125" style="106" customWidth="1"/>
    <col min="12560" max="12560" width="18.42578125" style="106" customWidth="1"/>
    <col min="12561" max="12561" width="18.28515625" style="106" customWidth="1"/>
    <col min="12562" max="12800" width="9.140625" style="106"/>
    <col min="12801" max="12801" width="6.42578125" style="106" bestFit="1" customWidth="1"/>
    <col min="12802" max="12802" width="46.42578125" style="106" customWidth="1"/>
    <col min="12803" max="12804" width="17" style="106" customWidth="1"/>
    <col min="12805" max="12805" width="19.28515625" style="106" customWidth="1"/>
    <col min="12806" max="12806" width="16.5703125" style="106" customWidth="1"/>
    <col min="12807" max="12807" width="17" style="106" customWidth="1"/>
    <col min="12808" max="12808" width="18.140625" style="106" customWidth="1"/>
    <col min="12809" max="12809" width="15.140625" style="106" customWidth="1"/>
    <col min="12810" max="12810" width="17.28515625" style="106" customWidth="1"/>
    <col min="12811" max="12811" width="16.7109375" style="106" customWidth="1"/>
    <col min="12812" max="12812" width="16.85546875" style="106" customWidth="1"/>
    <col min="12813" max="12813" width="19.5703125" style="106" customWidth="1"/>
    <col min="12814" max="12814" width="18.85546875" style="106" customWidth="1"/>
    <col min="12815" max="12815" width="18.5703125" style="106" customWidth="1"/>
    <col min="12816" max="12816" width="18.42578125" style="106" customWidth="1"/>
    <col min="12817" max="12817" width="18.28515625" style="106" customWidth="1"/>
    <col min="12818" max="13056" width="9.140625" style="106"/>
    <col min="13057" max="13057" width="6.42578125" style="106" bestFit="1" customWidth="1"/>
    <col min="13058" max="13058" width="46.42578125" style="106" customWidth="1"/>
    <col min="13059" max="13060" width="17" style="106" customWidth="1"/>
    <col min="13061" max="13061" width="19.28515625" style="106" customWidth="1"/>
    <col min="13062" max="13062" width="16.5703125" style="106" customWidth="1"/>
    <col min="13063" max="13063" width="17" style="106" customWidth="1"/>
    <col min="13064" max="13064" width="18.140625" style="106" customWidth="1"/>
    <col min="13065" max="13065" width="15.140625" style="106" customWidth="1"/>
    <col min="13066" max="13066" width="17.28515625" style="106" customWidth="1"/>
    <col min="13067" max="13067" width="16.7109375" style="106" customWidth="1"/>
    <col min="13068" max="13068" width="16.85546875" style="106" customWidth="1"/>
    <col min="13069" max="13069" width="19.5703125" style="106" customWidth="1"/>
    <col min="13070" max="13070" width="18.85546875" style="106" customWidth="1"/>
    <col min="13071" max="13071" width="18.5703125" style="106" customWidth="1"/>
    <col min="13072" max="13072" width="18.42578125" style="106" customWidth="1"/>
    <col min="13073" max="13073" width="18.28515625" style="106" customWidth="1"/>
    <col min="13074" max="13312" width="9.140625" style="106"/>
    <col min="13313" max="13313" width="6.42578125" style="106" bestFit="1" customWidth="1"/>
    <col min="13314" max="13314" width="46.42578125" style="106" customWidth="1"/>
    <col min="13315" max="13316" width="17" style="106" customWidth="1"/>
    <col min="13317" max="13317" width="19.28515625" style="106" customWidth="1"/>
    <col min="13318" max="13318" width="16.5703125" style="106" customWidth="1"/>
    <col min="13319" max="13319" width="17" style="106" customWidth="1"/>
    <col min="13320" max="13320" width="18.140625" style="106" customWidth="1"/>
    <col min="13321" max="13321" width="15.140625" style="106" customWidth="1"/>
    <col min="13322" max="13322" width="17.28515625" style="106" customWidth="1"/>
    <col min="13323" max="13323" width="16.7109375" style="106" customWidth="1"/>
    <col min="13324" max="13324" width="16.85546875" style="106" customWidth="1"/>
    <col min="13325" max="13325" width="19.5703125" style="106" customWidth="1"/>
    <col min="13326" max="13326" width="18.85546875" style="106" customWidth="1"/>
    <col min="13327" max="13327" width="18.5703125" style="106" customWidth="1"/>
    <col min="13328" max="13328" width="18.42578125" style="106" customWidth="1"/>
    <col min="13329" max="13329" width="18.28515625" style="106" customWidth="1"/>
    <col min="13330" max="13568" width="9.140625" style="106"/>
    <col min="13569" max="13569" width="6.42578125" style="106" bestFit="1" customWidth="1"/>
    <col min="13570" max="13570" width="46.42578125" style="106" customWidth="1"/>
    <col min="13571" max="13572" width="17" style="106" customWidth="1"/>
    <col min="13573" max="13573" width="19.28515625" style="106" customWidth="1"/>
    <col min="13574" max="13574" width="16.5703125" style="106" customWidth="1"/>
    <col min="13575" max="13575" width="17" style="106" customWidth="1"/>
    <col min="13576" max="13576" width="18.140625" style="106" customWidth="1"/>
    <col min="13577" max="13577" width="15.140625" style="106" customWidth="1"/>
    <col min="13578" max="13578" width="17.28515625" style="106" customWidth="1"/>
    <col min="13579" max="13579" width="16.7109375" style="106" customWidth="1"/>
    <col min="13580" max="13580" width="16.85546875" style="106" customWidth="1"/>
    <col min="13581" max="13581" width="19.5703125" style="106" customWidth="1"/>
    <col min="13582" max="13582" width="18.85546875" style="106" customWidth="1"/>
    <col min="13583" max="13583" width="18.5703125" style="106" customWidth="1"/>
    <col min="13584" max="13584" width="18.42578125" style="106" customWidth="1"/>
    <col min="13585" max="13585" width="18.28515625" style="106" customWidth="1"/>
    <col min="13586" max="13824" width="9.140625" style="106"/>
    <col min="13825" max="13825" width="6.42578125" style="106" bestFit="1" customWidth="1"/>
    <col min="13826" max="13826" width="46.42578125" style="106" customWidth="1"/>
    <col min="13827" max="13828" width="17" style="106" customWidth="1"/>
    <col min="13829" max="13829" width="19.28515625" style="106" customWidth="1"/>
    <col min="13830" max="13830" width="16.5703125" style="106" customWidth="1"/>
    <col min="13831" max="13831" width="17" style="106" customWidth="1"/>
    <col min="13832" max="13832" width="18.140625" style="106" customWidth="1"/>
    <col min="13833" max="13833" width="15.140625" style="106" customWidth="1"/>
    <col min="13834" max="13834" width="17.28515625" style="106" customWidth="1"/>
    <col min="13835" max="13835" width="16.7109375" style="106" customWidth="1"/>
    <col min="13836" max="13836" width="16.85546875" style="106" customWidth="1"/>
    <col min="13837" max="13837" width="19.5703125" style="106" customWidth="1"/>
    <col min="13838" max="13838" width="18.85546875" style="106" customWidth="1"/>
    <col min="13839" max="13839" width="18.5703125" style="106" customWidth="1"/>
    <col min="13840" max="13840" width="18.42578125" style="106" customWidth="1"/>
    <col min="13841" max="13841" width="18.28515625" style="106" customWidth="1"/>
    <col min="13842" max="14080" width="9.140625" style="106"/>
    <col min="14081" max="14081" width="6.42578125" style="106" bestFit="1" customWidth="1"/>
    <col min="14082" max="14082" width="46.42578125" style="106" customWidth="1"/>
    <col min="14083" max="14084" width="17" style="106" customWidth="1"/>
    <col min="14085" max="14085" width="19.28515625" style="106" customWidth="1"/>
    <col min="14086" max="14086" width="16.5703125" style="106" customWidth="1"/>
    <col min="14087" max="14087" width="17" style="106" customWidth="1"/>
    <col min="14088" max="14088" width="18.140625" style="106" customWidth="1"/>
    <col min="14089" max="14089" width="15.140625" style="106" customWidth="1"/>
    <col min="14090" max="14090" width="17.28515625" style="106" customWidth="1"/>
    <col min="14091" max="14091" width="16.7109375" style="106" customWidth="1"/>
    <col min="14092" max="14092" width="16.85546875" style="106" customWidth="1"/>
    <col min="14093" max="14093" width="19.5703125" style="106" customWidth="1"/>
    <col min="14094" max="14094" width="18.85546875" style="106" customWidth="1"/>
    <col min="14095" max="14095" width="18.5703125" style="106" customWidth="1"/>
    <col min="14096" max="14096" width="18.42578125" style="106" customWidth="1"/>
    <col min="14097" max="14097" width="18.28515625" style="106" customWidth="1"/>
    <col min="14098" max="14336" width="9.140625" style="106"/>
    <col min="14337" max="14337" width="6.42578125" style="106" bestFit="1" customWidth="1"/>
    <col min="14338" max="14338" width="46.42578125" style="106" customWidth="1"/>
    <col min="14339" max="14340" width="17" style="106" customWidth="1"/>
    <col min="14341" max="14341" width="19.28515625" style="106" customWidth="1"/>
    <col min="14342" max="14342" width="16.5703125" style="106" customWidth="1"/>
    <col min="14343" max="14343" width="17" style="106" customWidth="1"/>
    <col min="14344" max="14344" width="18.140625" style="106" customWidth="1"/>
    <col min="14345" max="14345" width="15.140625" style="106" customWidth="1"/>
    <col min="14346" max="14346" width="17.28515625" style="106" customWidth="1"/>
    <col min="14347" max="14347" width="16.7109375" style="106" customWidth="1"/>
    <col min="14348" max="14348" width="16.85546875" style="106" customWidth="1"/>
    <col min="14349" max="14349" width="19.5703125" style="106" customWidth="1"/>
    <col min="14350" max="14350" width="18.85546875" style="106" customWidth="1"/>
    <col min="14351" max="14351" width="18.5703125" style="106" customWidth="1"/>
    <col min="14352" max="14352" width="18.42578125" style="106" customWidth="1"/>
    <col min="14353" max="14353" width="18.28515625" style="106" customWidth="1"/>
    <col min="14354" max="14592" width="9.140625" style="106"/>
    <col min="14593" max="14593" width="6.42578125" style="106" bestFit="1" customWidth="1"/>
    <col min="14594" max="14594" width="46.42578125" style="106" customWidth="1"/>
    <col min="14595" max="14596" width="17" style="106" customWidth="1"/>
    <col min="14597" max="14597" width="19.28515625" style="106" customWidth="1"/>
    <col min="14598" max="14598" width="16.5703125" style="106" customWidth="1"/>
    <col min="14599" max="14599" width="17" style="106" customWidth="1"/>
    <col min="14600" max="14600" width="18.140625" style="106" customWidth="1"/>
    <col min="14601" max="14601" width="15.140625" style="106" customWidth="1"/>
    <col min="14602" max="14602" width="17.28515625" style="106" customWidth="1"/>
    <col min="14603" max="14603" width="16.7109375" style="106" customWidth="1"/>
    <col min="14604" max="14604" width="16.85546875" style="106" customWidth="1"/>
    <col min="14605" max="14605" width="19.5703125" style="106" customWidth="1"/>
    <col min="14606" max="14606" width="18.85546875" style="106" customWidth="1"/>
    <col min="14607" max="14607" width="18.5703125" style="106" customWidth="1"/>
    <col min="14608" max="14608" width="18.42578125" style="106" customWidth="1"/>
    <col min="14609" max="14609" width="18.28515625" style="106" customWidth="1"/>
    <col min="14610" max="14848" width="9.140625" style="106"/>
    <col min="14849" max="14849" width="6.42578125" style="106" bestFit="1" customWidth="1"/>
    <col min="14850" max="14850" width="46.42578125" style="106" customWidth="1"/>
    <col min="14851" max="14852" width="17" style="106" customWidth="1"/>
    <col min="14853" max="14853" width="19.28515625" style="106" customWidth="1"/>
    <col min="14854" max="14854" width="16.5703125" style="106" customWidth="1"/>
    <col min="14855" max="14855" width="17" style="106" customWidth="1"/>
    <col min="14856" max="14856" width="18.140625" style="106" customWidth="1"/>
    <col min="14857" max="14857" width="15.140625" style="106" customWidth="1"/>
    <col min="14858" max="14858" width="17.28515625" style="106" customWidth="1"/>
    <col min="14859" max="14859" width="16.7109375" style="106" customWidth="1"/>
    <col min="14860" max="14860" width="16.85546875" style="106" customWidth="1"/>
    <col min="14861" max="14861" width="19.5703125" style="106" customWidth="1"/>
    <col min="14862" max="14862" width="18.85546875" style="106" customWidth="1"/>
    <col min="14863" max="14863" width="18.5703125" style="106" customWidth="1"/>
    <col min="14864" max="14864" width="18.42578125" style="106" customWidth="1"/>
    <col min="14865" max="14865" width="18.28515625" style="106" customWidth="1"/>
    <col min="14866" max="15104" width="9.140625" style="106"/>
    <col min="15105" max="15105" width="6.42578125" style="106" bestFit="1" customWidth="1"/>
    <col min="15106" max="15106" width="46.42578125" style="106" customWidth="1"/>
    <col min="15107" max="15108" width="17" style="106" customWidth="1"/>
    <col min="15109" max="15109" width="19.28515625" style="106" customWidth="1"/>
    <col min="15110" max="15110" width="16.5703125" style="106" customWidth="1"/>
    <col min="15111" max="15111" width="17" style="106" customWidth="1"/>
    <col min="15112" max="15112" width="18.140625" style="106" customWidth="1"/>
    <col min="15113" max="15113" width="15.140625" style="106" customWidth="1"/>
    <col min="15114" max="15114" width="17.28515625" style="106" customWidth="1"/>
    <col min="15115" max="15115" width="16.7109375" style="106" customWidth="1"/>
    <col min="15116" max="15116" width="16.85546875" style="106" customWidth="1"/>
    <col min="15117" max="15117" width="19.5703125" style="106" customWidth="1"/>
    <col min="15118" max="15118" width="18.85546875" style="106" customWidth="1"/>
    <col min="15119" max="15119" width="18.5703125" style="106" customWidth="1"/>
    <col min="15120" max="15120" width="18.42578125" style="106" customWidth="1"/>
    <col min="15121" max="15121" width="18.28515625" style="106" customWidth="1"/>
    <col min="15122" max="15360" width="9.140625" style="106"/>
    <col min="15361" max="15361" width="6.42578125" style="106" bestFit="1" customWidth="1"/>
    <col min="15362" max="15362" width="46.42578125" style="106" customWidth="1"/>
    <col min="15363" max="15364" width="17" style="106" customWidth="1"/>
    <col min="15365" max="15365" width="19.28515625" style="106" customWidth="1"/>
    <col min="15366" max="15366" width="16.5703125" style="106" customWidth="1"/>
    <col min="15367" max="15367" width="17" style="106" customWidth="1"/>
    <col min="15368" max="15368" width="18.140625" style="106" customWidth="1"/>
    <col min="15369" max="15369" width="15.140625" style="106" customWidth="1"/>
    <col min="15370" max="15370" width="17.28515625" style="106" customWidth="1"/>
    <col min="15371" max="15371" width="16.7109375" style="106" customWidth="1"/>
    <col min="15372" max="15372" width="16.85546875" style="106" customWidth="1"/>
    <col min="15373" max="15373" width="19.5703125" style="106" customWidth="1"/>
    <col min="15374" max="15374" width="18.85546875" style="106" customWidth="1"/>
    <col min="15375" max="15375" width="18.5703125" style="106" customWidth="1"/>
    <col min="15376" max="15376" width="18.42578125" style="106" customWidth="1"/>
    <col min="15377" max="15377" width="18.28515625" style="106" customWidth="1"/>
    <col min="15378" max="15616" width="9.140625" style="106"/>
    <col min="15617" max="15617" width="6.42578125" style="106" bestFit="1" customWidth="1"/>
    <col min="15618" max="15618" width="46.42578125" style="106" customWidth="1"/>
    <col min="15619" max="15620" width="17" style="106" customWidth="1"/>
    <col min="15621" max="15621" width="19.28515625" style="106" customWidth="1"/>
    <col min="15622" max="15622" width="16.5703125" style="106" customWidth="1"/>
    <col min="15623" max="15623" width="17" style="106" customWidth="1"/>
    <col min="15624" max="15624" width="18.140625" style="106" customWidth="1"/>
    <col min="15625" max="15625" width="15.140625" style="106" customWidth="1"/>
    <col min="15626" max="15626" width="17.28515625" style="106" customWidth="1"/>
    <col min="15627" max="15627" width="16.7109375" style="106" customWidth="1"/>
    <col min="15628" max="15628" width="16.85546875" style="106" customWidth="1"/>
    <col min="15629" max="15629" width="19.5703125" style="106" customWidth="1"/>
    <col min="15630" max="15630" width="18.85546875" style="106" customWidth="1"/>
    <col min="15631" max="15631" width="18.5703125" style="106" customWidth="1"/>
    <col min="15632" max="15632" width="18.42578125" style="106" customWidth="1"/>
    <col min="15633" max="15633" width="18.28515625" style="106" customWidth="1"/>
    <col min="15634" max="15872" width="9.140625" style="106"/>
    <col min="15873" max="15873" width="6.42578125" style="106" bestFit="1" customWidth="1"/>
    <col min="15874" max="15874" width="46.42578125" style="106" customWidth="1"/>
    <col min="15875" max="15876" width="17" style="106" customWidth="1"/>
    <col min="15877" max="15877" width="19.28515625" style="106" customWidth="1"/>
    <col min="15878" max="15878" width="16.5703125" style="106" customWidth="1"/>
    <col min="15879" max="15879" width="17" style="106" customWidth="1"/>
    <col min="15880" max="15880" width="18.140625" style="106" customWidth="1"/>
    <col min="15881" max="15881" width="15.140625" style="106" customWidth="1"/>
    <col min="15882" max="15882" width="17.28515625" style="106" customWidth="1"/>
    <col min="15883" max="15883" width="16.7109375" style="106" customWidth="1"/>
    <col min="15884" max="15884" width="16.85546875" style="106" customWidth="1"/>
    <col min="15885" max="15885" width="19.5703125" style="106" customWidth="1"/>
    <col min="15886" max="15886" width="18.85546875" style="106" customWidth="1"/>
    <col min="15887" max="15887" width="18.5703125" style="106" customWidth="1"/>
    <col min="15888" max="15888" width="18.42578125" style="106" customWidth="1"/>
    <col min="15889" max="15889" width="18.28515625" style="106" customWidth="1"/>
    <col min="15890" max="16128" width="9.140625" style="106"/>
    <col min="16129" max="16129" width="6.42578125" style="106" bestFit="1" customWidth="1"/>
    <col min="16130" max="16130" width="46.42578125" style="106" customWidth="1"/>
    <col min="16131" max="16132" width="17" style="106" customWidth="1"/>
    <col min="16133" max="16133" width="19.28515625" style="106" customWidth="1"/>
    <col min="16134" max="16134" width="16.5703125" style="106" customWidth="1"/>
    <col min="16135" max="16135" width="17" style="106" customWidth="1"/>
    <col min="16136" max="16136" width="18.140625" style="106" customWidth="1"/>
    <col min="16137" max="16137" width="15.140625" style="106" customWidth="1"/>
    <col min="16138" max="16138" width="17.28515625" style="106" customWidth="1"/>
    <col min="16139" max="16139" width="16.7109375" style="106" customWidth="1"/>
    <col min="16140" max="16140" width="16.85546875" style="106" customWidth="1"/>
    <col min="16141" max="16141" width="19.5703125" style="106" customWidth="1"/>
    <col min="16142" max="16142" width="18.85546875" style="106" customWidth="1"/>
    <col min="16143" max="16143" width="18.5703125" style="106" customWidth="1"/>
    <col min="16144" max="16144" width="18.42578125" style="106" customWidth="1"/>
    <col min="16145" max="16145" width="18.28515625" style="106" customWidth="1"/>
    <col min="16146" max="16384" width="9.140625" style="106"/>
  </cols>
  <sheetData>
    <row r="1" spans="1:36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6.5" customHeight="1">
      <c r="A2" s="702" t="s">
        <v>326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ht="16.5" customHeight="1">
      <c r="A3" s="702" t="s">
        <v>264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</row>
    <row r="4" spans="1:36">
      <c r="A4" s="703" t="s">
        <v>265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</row>
    <row r="5" spans="1:36">
      <c r="A5" s="107"/>
      <c r="B5" s="108"/>
      <c r="C5" s="108"/>
      <c r="D5" s="109"/>
      <c r="E5" s="109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</row>
    <row r="6" spans="1:36">
      <c r="A6" s="10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</row>
    <row r="7" spans="1:36">
      <c r="A7" s="110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11" t="s">
        <v>266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</row>
    <row r="8" spans="1:36" ht="15.75" customHeight="1">
      <c r="A8" s="704" t="s">
        <v>327</v>
      </c>
      <c r="B8" s="704" t="s">
        <v>268</v>
      </c>
      <c r="C8" s="705" t="s">
        <v>328</v>
      </c>
      <c r="D8" s="705"/>
      <c r="E8" s="705"/>
      <c r="F8" s="705" t="s">
        <v>329</v>
      </c>
      <c r="G8" s="705"/>
      <c r="H8" s="705"/>
      <c r="I8" s="705" t="s">
        <v>330</v>
      </c>
      <c r="J8" s="705"/>
      <c r="K8" s="705"/>
      <c r="L8" s="705" t="s">
        <v>334</v>
      </c>
      <c r="M8" s="705" t="s">
        <v>335</v>
      </c>
      <c r="N8" s="705" t="s">
        <v>331</v>
      </c>
      <c r="O8" s="705"/>
      <c r="P8" s="705"/>
      <c r="Q8" s="705" t="s">
        <v>336</v>
      </c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ht="15.75" customHeight="1">
      <c r="A9" s="704"/>
      <c r="B9" s="704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</row>
    <row r="10" spans="1:36" ht="15" customHeight="1">
      <c r="A10" s="704"/>
      <c r="B10" s="704"/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36" ht="15" customHeight="1">
      <c r="A11" s="704"/>
      <c r="B11" s="704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</row>
    <row r="12" spans="1:36" ht="15" customHeight="1">
      <c r="A12" s="704"/>
      <c r="B12" s="704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36" ht="15" customHeight="1">
      <c r="A13" s="704"/>
      <c r="B13" s="704"/>
      <c r="C13" s="704" t="s">
        <v>277</v>
      </c>
      <c r="D13" s="704" t="s">
        <v>255</v>
      </c>
      <c r="E13" s="704"/>
      <c r="F13" s="704" t="s">
        <v>277</v>
      </c>
      <c r="G13" s="704" t="s">
        <v>255</v>
      </c>
      <c r="H13" s="704"/>
      <c r="I13" s="705" t="s">
        <v>277</v>
      </c>
      <c r="J13" s="704" t="s">
        <v>255</v>
      </c>
      <c r="K13" s="704"/>
      <c r="L13" s="705"/>
      <c r="M13" s="705"/>
      <c r="N13" s="705"/>
      <c r="O13" s="705"/>
      <c r="P13" s="705"/>
      <c r="Q13" s="7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1:36">
      <c r="A14" s="704"/>
      <c r="B14" s="704"/>
      <c r="C14" s="704"/>
      <c r="D14" s="704"/>
      <c r="E14" s="704"/>
      <c r="F14" s="704"/>
      <c r="G14" s="704"/>
      <c r="H14" s="704"/>
      <c r="I14" s="705"/>
      <c r="J14" s="704"/>
      <c r="K14" s="704"/>
      <c r="L14" s="705"/>
      <c r="M14" s="705"/>
      <c r="N14" s="705" t="s">
        <v>277</v>
      </c>
      <c r="O14" s="704" t="s">
        <v>255</v>
      </c>
      <c r="P14" s="704"/>
      <c r="Q14" s="7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36" ht="15" customHeight="1">
      <c r="A15" s="704"/>
      <c r="B15" s="704"/>
      <c r="C15" s="704"/>
      <c r="D15" s="705" t="s">
        <v>337</v>
      </c>
      <c r="E15" s="705" t="s">
        <v>338</v>
      </c>
      <c r="F15" s="704"/>
      <c r="G15" s="705" t="s">
        <v>337</v>
      </c>
      <c r="H15" s="705" t="s">
        <v>338</v>
      </c>
      <c r="I15" s="705"/>
      <c r="J15" s="704" t="s">
        <v>332</v>
      </c>
      <c r="K15" s="704" t="s">
        <v>333</v>
      </c>
      <c r="L15" s="705"/>
      <c r="M15" s="705"/>
      <c r="N15" s="705"/>
      <c r="O15" s="705" t="s">
        <v>332</v>
      </c>
      <c r="P15" s="705" t="s">
        <v>333</v>
      </c>
      <c r="Q15" s="7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ht="15" customHeight="1">
      <c r="A16" s="704"/>
      <c r="B16" s="704"/>
      <c r="C16" s="704"/>
      <c r="D16" s="705"/>
      <c r="E16" s="705"/>
      <c r="F16" s="704"/>
      <c r="G16" s="705"/>
      <c r="H16" s="705"/>
      <c r="I16" s="705"/>
      <c r="J16" s="704"/>
      <c r="K16" s="704"/>
      <c r="L16" s="705"/>
      <c r="M16" s="705"/>
      <c r="N16" s="705"/>
      <c r="O16" s="705"/>
      <c r="P16" s="705"/>
      <c r="Q16" s="7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</row>
    <row r="17" spans="1:36">
      <c r="A17" s="112">
        <v>1</v>
      </c>
      <c r="B17" s="113">
        <v>2</v>
      </c>
      <c r="C17" s="113">
        <v>3</v>
      </c>
      <c r="D17" s="113">
        <v>4</v>
      </c>
      <c r="E17" s="113">
        <v>5</v>
      </c>
      <c r="F17" s="113">
        <v>6</v>
      </c>
      <c r="G17" s="113">
        <v>7</v>
      </c>
      <c r="H17" s="113">
        <v>8</v>
      </c>
      <c r="I17" s="113">
        <v>9</v>
      </c>
      <c r="J17" s="113">
        <v>10</v>
      </c>
      <c r="K17" s="113">
        <v>11</v>
      </c>
      <c r="L17" s="113">
        <v>12</v>
      </c>
      <c r="M17" s="113">
        <v>13</v>
      </c>
      <c r="N17" s="113">
        <v>14</v>
      </c>
      <c r="O17" s="113">
        <v>15</v>
      </c>
      <c r="P17" s="113">
        <v>16</v>
      </c>
      <c r="Q17" s="113">
        <v>17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</row>
    <row r="18" spans="1:36" s="118" customFormat="1">
      <c r="A18" s="114">
        <v>1</v>
      </c>
      <c r="B18" s="115" t="s">
        <v>283</v>
      </c>
      <c r="C18" s="116">
        <v>92237321</v>
      </c>
      <c r="D18" s="116">
        <v>84214020</v>
      </c>
      <c r="E18" s="116">
        <v>8023301</v>
      </c>
      <c r="F18" s="116">
        <v>9927901</v>
      </c>
      <c r="G18" s="116">
        <v>9927297</v>
      </c>
      <c r="H18" s="116">
        <v>604</v>
      </c>
      <c r="I18" s="116">
        <v>12742206</v>
      </c>
      <c r="J18" s="116">
        <v>9656221</v>
      </c>
      <c r="K18" s="116">
        <v>3085985</v>
      </c>
      <c r="L18" s="116">
        <v>89423016</v>
      </c>
      <c r="M18" s="116">
        <v>2932746</v>
      </c>
      <c r="N18" s="116">
        <v>-5127884</v>
      </c>
      <c r="O18" s="116">
        <v>-3707422</v>
      </c>
      <c r="P18" s="116">
        <v>-1420462</v>
      </c>
      <c r="Q18" s="116">
        <v>71009551</v>
      </c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</row>
    <row r="19" spans="1:36" ht="24">
      <c r="A19" s="119">
        <v>1.1000000000000001</v>
      </c>
      <c r="B19" s="120" t="s">
        <v>284</v>
      </c>
      <c r="C19" s="121">
        <v>60697795</v>
      </c>
      <c r="D19" s="121">
        <v>53218764</v>
      </c>
      <c r="E19" s="121">
        <v>7479031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60697795</v>
      </c>
      <c r="M19" s="121">
        <v>5610256</v>
      </c>
      <c r="N19" s="121">
        <v>0</v>
      </c>
      <c r="O19" s="121">
        <v>0</v>
      </c>
      <c r="P19" s="121">
        <v>0</v>
      </c>
      <c r="Q19" s="121">
        <v>46161644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</row>
    <row r="20" spans="1:36" ht="24">
      <c r="A20" s="122">
        <v>1.2</v>
      </c>
      <c r="B20" s="123" t="s">
        <v>285</v>
      </c>
      <c r="C20" s="124">
        <v>2135485</v>
      </c>
      <c r="D20" s="124">
        <v>2122584</v>
      </c>
      <c r="E20" s="124">
        <v>12901</v>
      </c>
      <c r="F20" s="124">
        <v>20718</v>
      </c>
      <c r="G20" s="124">
        <v>20718</v>
      </c>
      <c r="H20" s="124">
        <v>0</v>
      </c>
      <c r="I20" s="124">
        <v>170808</v>
      </c>
      <c r="J20" s="124">
        <v>68783</v>
      </c>
      <c r="K20" s="124">
        <v>102025</v>
      </c>
      <c r="L20" s="124">
        <v>1985395</v>
      </c>
      <c r="M20" s="124">
        <v>96658</v>
      </c>
      <c r="N20" s="124">
        <v>-74670</v>
      </c>
      <c r="O20" s="124">
        <v>-10807</v>
      </c>
      <c r="P20" s="124">
        <v>-63863</v>
      </c>
      <c r="Q20" s="124">
        <v>1613947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6">
      <c r="A21" s="122">
        <v>1.3</v>
      </c>
      <c r="B21" s="123" t="s">
        <v>286</v>
      </c>
      <c r="C21" s="124">
        <v>299164</v>
      </c>
      <c r="D21" s="124">
        <v>299164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299164</v>
      </c>
      <c r="M21" s="124">
        <v>38731</v>
      </c>
      <c r="N21" s="124">
        <v>0</v>
      </c>
      <c r="O21" s="124">
        <v>0</v>
      </c>
      <c r="P21" s="124">
        <v>0</v>
      </c>
      <c r="Q21" s="124">
        <v>251526</v>
      </c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</row>
    <row r="22" spans="1:36" ht="24">
      <c r="A22" s="122">
        <v>1.4</v>
      </c>
      <c r="B22" s="123" t="s">
        <v>287</v>
      </c>
      <c r="C22" s="124">
        <v>43403</v>
      </c>
      <c r="D22" s="124">
        <v>43403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43403</v>
      </c>
      <c r="M22" s="124">
        <v>-383</v>
      </c>
      <c r="N22" s="124">
        <v>0</v>
      </c>
      <c r="O22" s="124">
        <v>0</v>
      </c>
      <c r="P22" s="124">
        <v>0</v>
      </c>
      <c r="Q22" s="124">
        <v>42334</v>
      </c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>
      <c r="A23" s="122">
        <v>1.5</v>
      </c>
      <c r="B23" s="123" t="s">
        <v>288</v>
      </c>
      <c r="C23" s="124">
        <v>1502625</v>
      </c>
      <c r="D23" s="124">
        <v>1485405</v>
      </c>
      <c r="E23" s="124">
        <v>17220</v>
      </c>
      <c r="F23" s="124">
        <v>309</v>
      </c>
      <c r="G23" s="124">
        <v>309</v>
      </c>
      <c r="H23" s="124">
        <v>0</v>
      </c>
      <c r="I23" s="124">
        <v>0</v>
      </c>
      <c r="J23" s="124">
        <v>0</v>
      </c>
      <c r="K23" s="124">
        <v>0</v>
      </c>
      <c r="L23" s="124">
        <v>1502934</v>
      </c>
      <c r="M23" s="124">
        <v>71132</v>
      </c>
      <c r="N23" s="124">
        <v>-1087</v>
      </c>
      <c r="O23" s="124">
        <v>-1087</v>
      </c>
      <c r="P23" s="124">
        <v>0</v>
      </c>
      <c r="Q23" s="124">
        <v>1367112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</row>
    <row r="24" spans="1:36" ht="24">
      <c r="A24" s="122">
        <v>1.6</v>
      </c>
      <c r="B24" s="123" t="s">
        <v>289</v>
      </c>
      <c r="C24" s="124">
        <v>24503</v>
      </c>
      <c r="D24" s="124">
        <v>24503</v>
      </c>
      <c r="E24" s="124">
        <v>0</v>
      </c>
      <c r="F24" s="124">
        <v>360</v>
      </c>
      <c r="G24" s="124">
        <v>360</v>
      </c>
      <c r="H24" s="124">
        <v>0</v>
      </c>
      <c r="I24" s="124">
        <v>0</v>
      </c>
      <c r="J24" s="124">
        <v>0</v>
      </c>
      <c r="K24" s="124">
        <v>0</v>
      </c>
      <c r="L24" s="124">
        <v>24863</v>
      </c>
      <c r="M24" s="124">
        <v>-2401</v>
      </c>
      <c r="N24" s="124">
        <v>-115</v>
      </c>
      <c r="O24" s="124">
        <v>-115</v>
      </c>
      <c r="P24" s="124">
        <v>0</v>
      </c>
      <c r="Q24" s="124">
        <v>24025</v>
      </c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ht="24">
      <c r="A25" s="122">
        <v>1.7</v>
      </c>
      <c r="B25" s="123" t="s">
        <v>290</v>
      </c>
      <c r="C25" s="124">
        <v>96401</v>
      </c>
      <c r="D25" s="124">
        <v>96401</v>
      </c>
      <c r="E25" s="124">
        <v>0</v>
      </c>
      <c r="F25" s="124">
        <v>1539</v>
      </c>
      <c r="G25" s="124">
        <v>1539</v>
      </c>
      <c r="H25" s="124">
        <v>0</v>
      </c>
      <c r="I25" s="124">
        <v>1088</v>
      </c>
      <c r="J25" s="124">
        <v>1088</v>
      </c>
      <c r="K25" s="124">
        <v>0</v>
      </c>
      <c r="L25" s="124">
        <v>96852</v>
      </c>
      <c r="M25" s="124">
        <v>-13864</v>
      </c>
      <c r="N25" s="124">
        <v>-369</v>
      </c>
      <c r="O25" s="124">
        <v>-369</v>
      </c>
      <c r="P25" s="124">
        <v>0</v>
      </c>
      <c r="Q25" s="124">
        <v>107136</v>
      </c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ht="48">
      <c r="A26" s="122">
        <v>1.8</v>
      </c>
      <c r="B26" s="123" t="s">
        <v>291</v>
      </c>
      <c r="C26" s="124">
        <v>599144</v>
      </c>
      <c r="D26" s="124">
        <v>593208</v>
      </c>
      <c r="E26" s="124">
        <v>5936</v>
      </c>
      <c r="F26" s="124">
        <v>5566</v>
      </c>
      <c r="G26" s="124">
        <v>5566</v>
      </c>
      <c r="H26" s="124">
        <v>0</v>
      </c>
      <c r="I26" s="124">
        <v>7297</v>
      </c>
      <c r="J26" s="124">
        <v>7297</v>
      </c>
      <c r="K26" s="124">
        <v>0</v>
      </c>
      <c r="L26" s="124">
        <v>597413</v>
      </c>
      <c r="M26" s="124">
        <v>-8217</v>
      </c>
      <c r="N26" s="124">
        <v>-4552</v>
      </c>
      <c r="O26" s="124">
        <v>-4552</v>
      </c>
      <c r="P26" s="124">
        <v>0</v>
      </c>
      <c r="Q26" s="124">
        <v>589553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36" ht="36">
      <c r="A27" s="122">
        <v>1.9</v>
      </c>
      <c r="B27" s="123" t="s">
        <v>292</v>
      </c>
      <c r="C27" s="124">
        <v>26838801</v>
      </c>
      <c r="D27" s="124">
        <v>26330588</v>
      </c>
      <c r="E27" s="124">
        <v>508213</v>
      </c>
      <c r="F27" s="124">
        <v>9899409</v>
      </c>
      <c r="G27" s="124">
        <v>9898805</v>
      </c>
      <c r="H27" s="124">
        <v>604</v>
      </c>
      <c r="I27" s="124">
        <v>12563013</v>
      </c>
      <c r="J27" s="124">
        <v>9579053</v>
      </c>
      <c r="K27" s="124">
        <v>2983960</v>
      </c>
      <c r="L27" s="124">
        <v>24175197</v>
      </c>
      <c r="M27" s="124">
        <v>-2859166</v>
      </c>
      <c r="N27" s="124">
        <v>-5047091</v>
      </c>
      <c r="O27" s="124">
        <v>-3690492</v>
      </c>
      <c r="P27" s="124">
        <v>-1356599</v>
      </c>
      <c r="Q27" s="124">
        <v>20852274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1:36">
      <c r="A28" s="125">
        <v>1.1000000000000001</v>
      </c>
      <c r="B28" s="126" t="s">
        <v>293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</row>
    <row r="29" spans="1:36" s="118" customFormat="1">
      <c r="A29" s="114">
        <v>2</v>
      </c>
      <c r="B29" s="115" t="s">
        <v>294</v>
      </c>
      <c r="C29" s="116">
        <v>127052818</v>
      </c>
      <c r="D29" s="116">
        <v>125141593</v>
      </c>
      <c r="E29" s="116">
        <v>1911225</v>
      </c>
      <c r="F29" s="116">
        <v>4249812</v>
      </c>
      <c r="G29" s="116">
        <v>4067493</v>
      </c>
      <c r="H29" s="116">
        <v>182319</v>
      </c>
      <c r="I29" s="116">
        <v>5169889</v>
      </c>
      <c r="J29" s="116">
        <v>3766204</v>
      </c>
      <c r="K29" s="116">
        <v>1403685</v>
      </c>
      <c r="L29" s="116">
        <v>126132741</v>
      </c>
      <c r="M29" s="116">
        <v>5806298</v>
      </c>
      <c r="N29" s="116">
        <v>994191</v>
      </c>
      <c r="O29" s="116">
        <v>1030367</v>
      </c>
      <c r="P29" s="116">
        <v>-36176</v>
      </c>
      <c r="Q29" s="116">
        <v>110613149</v>
      </c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</row>
    <row r="30" spans="1:36">
      <c r="A30" s="119">
        <v>2.1</v>
      </c>
      <c r="B30" s="120" t="s">
        <v>295</v>
      </c>
      <c r="C30" s="121">
        <v>54676374</v>
      </c>
      <c r="D30" s="121">
        <v>54397129</v>
      </c>
      <c r="E30" s="121">
        <v>279245</v>
      </c>
      <c r="F30" s="121">
        <v>8001</v>
      </c>
      <c r="G30" s="121">
        <v>0</v>
      </c>
      <c r="H30" s="121">
        <v>8001</v>
      </c>
      <c r="I30" s="121">
        <v>739228</v>
      </c>
      <c r="J30" s="121">
        <v>135361</v>
      </c>
      <c r="K30" s="121">
        <v>603867</v>
      </c>
      <c r="L30" s="121">
        <v>53945147</v>
      </c>
      <c r="M30" s="121">
        <v>0</v>
      </c>
      <c r="N30" s="121">
        <v>0</v>
      </c>
      <c r="O30" s="121">
        <v>0</v>
      </c>
      <c r="P30" s="121">
        <v>0</v>
      </c>
      <c r="Q30" s="121">
        <v>48737176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</row>
    <row r="31" spans="1:36">
      <c r="A31" s="122">
        <v>2.2000000000000002</v>
      </c>
      <c r="B31" s="123" t="s">
        <v>296</v>
      </c>
      <c r="C31" s="124">
        <v>34530487</v>
      </c>
      <c r="D31" s="124">
        <v>34509838</v>
      </c>
      <c r="E31" s="124">
        <v>20649</v>
      </c>
      <c r="F31" s="124">
        <v>0</v>
      </c>
      <c r="G31" s="124">
        <v>0</v>
      </c>
      <c r="H31" s="124">
        <v>0</v>
      </c>
      <c r="I31" s="124">
        <v>115</v>
      </c>
      <c r="J31" s="124">
        <v>0</v>
      </c>
      <c r="K31" s="124">
        <v>115</v>
      </c>
      <c r="L31" s="124">
        <v>34530372</v>
      </c>
      <c r="M31" s="124">
        <v>0</v>
      </c>
      <c r="N31" s="124">
        <v>0</v>
      </c>
      <c r="O31" s="124">
        <v>0</v>
      </c>
      <c r="P31" s="124">
        <v>0</v>
      </c>
      <c r="Q31" s="124">
        <v>30841860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</row>
    <row r="32" spans="1:36">
      <c r="A32" s="128" t="s">
        <v>297</v>
      </c>
      <c r="B32" s="123" t="s">
        <v>298</v>
      </c>
      <c r="C32" s="124">
        <v>28214755</v>
      </c>
      <c r="D32" s="124">
        <v>28200165</v>
      </c>
      <c r="E32" s="124">
        <v>14590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28214755</v>
      </c>
      <c r="M32" s="124">
        <v>0</v>
      </c>
      <c r="N32" s="124">
        <v>0</v>
      </c>
      <c r="O32" s="124">
        <v>0</v>
      </c>
      <c r="P32" s="124">
        <v>0</v>
      </c>
      <c r="Q32" s="124">
        <v>24856741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1:36">
      <c r="A33" s="128" t="s">
        <v>299</v>
      </c>
      <c r="B33" s="123" t="s">
        <v>300</v>
      </c>
      <c r="C33" s="124">
        <v>4768626</v>
      </c>
      <c r="D33" s="124">
        <v>4765862</v>
      </c>
      <c r="E33" s="124">
        <v>2764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4768626</v>
      </c>
      <c r="M33" s="124">
        <v>0</v>
      </c>
      <c r="N33" s="124">
        <v>0</v>
      </c>
      <c r="O33" s="124">
        <v>0</v>
      </c>
      <c r="P33" s="124">
        <v>0</v>
      </c>
      <c r="Q33" s="124">
        <v>4665647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</row>
    <row r="34" spans="1:36">
      <c r="A34" s="128" t="s">
        <v>301</v>
      </c>
      <c r="B34" s="123" t="s">
        <v>302</v>
      </c>
      <c r="C34" s="124">
        <v>1547106</v>
      </c>
      <c r="D34" s="124">
        <v>1543811</v>
      </c>
      <c r="E34" s="124">
        <v>3295</v>
      </c>
      <c r="F34" s="124">
        <v>0</v>
      </c>
      <c r="G34" s="124">
        <v>0</v>
      </c>
      <c r="H34" s="124">
        <v>0</v>
      </c>
      <c r="I34" s="124">
        <v>115</v>
      </c>
      <c r="J34" s="124">
        <v>0</v>
      </c>
      <c r="K34" s="124">
        <v>115</v>
      </c>
      <c r="L34" s="124">
        <v>1546991</v>
      </c>
      <c r="M34" s="124">
        <v>0</v>
      </c>
      <c r="N34" s="124">
        <v>0</v>
      </c>
      <c r="O34" s="124">
        <v>0</v>
      </c>
      <c r="P34" s="124">
        <v>0</v>
      </c>
      <c r="Q34" s="124">
        <v>1319472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</row>
    <row r="35" spans="1:36">
      <c r="A35" s="122">
        <v>2.2999999999999998</v>
      </c>
      <c r="B35" s="123" t="s">
        <v>303</v>
      </c>
      <c r="C35" s="124">
        <v>11440950</v>
      </c>
      <c r="D35" s="124">
        <v>11287805</v>
      </c>
      <c r="E35" s="124">
        <v>153145</v>
      </c>
      <c r="F35" s="124">
        <v>3531480</v>
      </c>
      <c r="G35" s="124">
        <v>3523952</v>
      </c>
      <c r="H35" s="124">
        <v>7528</v>
      </c>
      <c r="I35" s="124">
        <v>3512036</v>
      </c>
      <c r="J35" s="124">
        <v>3014998</v>
      </c>
      <c r="K35" s="124">
        <v>497038</v>
      </c>
      <c r="L35" s="124">
        <v>11460394</v>
      </c>
      <c r="M35" s="124">
        <v>5098859</v>
      </c>
      <c r="N35" s="124">
        <v>1238567</v>
      </c>
      <c r="O35" s="124">
        <v>1263677</v>
      </c>
      <c r="P35" s="124">
        <v>-25110</v>
      </c>
      <c r="Q35" s="124">
        <v>6692250</v>
      </c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</row>
    <row r="36" spans="1:36" s="143" customFormat="1" ht="24">
      <c r="A36" s="139">
        <v>2.4</v>
      </c>
      <c r="B36" s="140" t="s">
        <v>304</v>
      </c>
      <c r="C36" s="141">
        <v>26405007</v>
      </c>
      <c r="D36" s="141">
        <v>24946821</v>
      </c>
      <c r="E36" s="141">
        <v>1458186</v>
      </c>
      <c r="F36" s="141">
        <v>710331</v>
      </c>
      <c r="G36" s="141">
        <v>543541</v>
      </c>
      <c r="H36" s="141">
        <v>166790</v>
      </c>
      <c r="I36" s="141">
        <v>918510</v>
      </c>
      <c r="J36" s="141">
        <v>615845</v>
      </c>
      <c r="K36" s="141">
        <v>302665</v>
      </c>
      <c r="L36" s="141">
        <v>26196828</v>
      </c>
      <c r="M36" s="141">
        <v>707439</v>
      </c>
      <c r="N36" s="141">
        <v>-244376</v>
      </c>
      <c r="O36" s="141">
        <v>-233310</v>
      </c>
      <c r="P36" s="141">
        <v>-11066</v>
      </c>
      <c r="Q36" s="182">
        <v>24341863</v>
      </c>
      <c r="R36" s="183">
        <f>Q36-'НБ выпл'!M32</f>
        <v>5969204</v>
      </c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</row>
    <row r="37" spans="1:36">
      <c r="A37" s="129" t="s">
        <v>305</v>
      </c>
      <c r="B37" s="123" t="s">
        <v>306</v>
      </c>
      <c r="C37" s="127">
        <v>2866382</v>
      </c>
      <c r="D37" s="127">
        <v>2598208</v>
      </c>
      <c r="E37" s="127">
        <v>268174</v>
      </c>
      <c r="F37" s="127">
        <v>166790</v>
      </c>
      <c r="G37" s="127">
        <v>0</v>
      </c>
      <c r="H37" s="127">
        <v>166790</v>
      </c>
      <c r="I37" s="127">
        <v>1024</v>
      </c>
      <c r="J37" s="127">
        <v>0</v>
      </c>
      <c r="K37" s="127">
        <v>1024</v>
      </c>
      <c r="L37" s="127">
        <v>2746551</v>
      </c>
      <c r="M37" s="127">
        <v>96564</v>
      </c>
      <c r="N37" s="127">
        <v>386</v>
      </c>
      <c r="O37" s="127">
        <v>0</v>
      </c>
      <c r="P37" s="127">
        <v>386</v>
      </c>
      <c r="Q37" s="127">
        <v>2575284</v>
      </c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</row>
    <row r="38" spans="1:36">
      <c r="A38" s="130">
        <v>2.5</v>
      </c>
      <c r="B38" s="126" t="s">
        <v>293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</row>
    <row r="39" spans="1:36" s="118" customFormat="1" ht="24">
      <c r="A39" s="114">
        <v>3</v>
      </c>
      <c r="B39" s="115" t="s">
        <v>307</v>
      </c>
      <c r="C39" s="116">
        <v>131191807</v>
      </c>
      <c r="D39" s="116">
        <v>120585958</v>
      </c>
      <c r="E39" s="116">
        <v>10605849</v>
      </c>
      <c r="F39" s="116">
        <v>20186267</v>
      </c>
      <c r="G39" s="116">
        <v>1265162</v>
      </c>
      <c r="H39" s="116">
        <v>18921105</v>
      </c>
      <c r="I39" s="116">
        <v>71923867</v>
      </c>
      <c r="J39" s="116">
        <v>1254450</v>
      </c>
      <c r="K39" s="116">
        <v>70669417</v>
      </c>
      <c r="L39" s="116">
        <v>79454207</v>
      </c>
      <c r="M39" s="116">
        <v>-6620388</v>
      </c>
      <c r="N39" s="116">
        <v>-7828643</v>
      </c>
      <c r="O39" s="116">
        <v>-7888897</v>
      </c>
      <c r="P39" s="116">
        <v>60254</v>
      </c>
      <c r="Q39" s="116">
        <v>73676265</v>
      </c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</row>
    <row r="40" spans="1:36">
      <c r="A40" s="119">
        <v>3.1</v>
      </c>
      <c r="B40" s="120" t="s">
        <v>308</v>
      </c>
      <c r="C40" s="121">
        <v>20033325</v>
      </c>
      <c r="D40" s="121">
        <v>19593464</v>
      </c>
      <c r="E40" s="121">
        <v>439861</v>
      </c>
      <c r="F40" s="121">
        <v>222038</v>
      </c>
      <c r="G40" s="121">
        <v>170543</v>
      </c>
      <c r="H40" s="121">
        <v>51495</v>
      </c>
      <c r="I40" s="121">
        <v>897534</v>
      </c>
      <c r="J40" s="121">
        <v>168252</v>
      </c>
      <c r="K40" s="121">
        <v>729282</v>
      </c>
      <c r="L40" s="121">
        <v>19357829</v>
      </c>
      <c r="M40" s="121">
        <v>1234705</v>
      </c>
      <c r="N40" s="121">
        <v>-54883</v>
      </c>
      <c r="O40" s="121">
        <v>-28138</v>
      </c>
      <c r="P40" s="121">
        <v>-26745</v>
      </c>
      <c r="Q40" s="121">
        <v>17319897</v>
      </c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</row>
    <row r="41" spans="1:36" ht="24">
      <c r="A41" s="122">
        <v>3.2</v>
      </c>
      <c r="B41" s="123" t="s">
        <v>309</v>
      </c>
      <c r="C41" s="124">
        <v>868536</v>
      </c>
      <c r="D41" s="124">
        <v>868103</v>
      </c>
      <c r="E41" s="124">
        <v>433</v>
      </c>
      <c r="F41" s="124">
        <v>64585</v>
      </c>
      <c r="G41" s="124">
        <v>63241</v>
      </c>
      <c r="H41" s="124">
        <v>1344</v>
      </c>
      <c r="I41" s="124">
        <v>340964</v>
      </c>
      <c r="J41" s="124">
        <v>65798</v>
      </c>
      <c r="K41" s="124">
        <v>275166</v>
      </c>
      <c r="L41" s="124">
        <v>592157</v>
      </c>
      <c r="M41" s="124">
        <v>-183505</v>
      </c>
      <c r="N41" s="124">
        <v>-143841</v>
      </c>
      <c r="O41" s="124">
        <v>-9855</v>
      </c>
      <c r="P41" s="124">
        <v>-133986</v>
      </c>
      <c r="Q41" s="124">
        <v>607737</v>
      </c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</row>
    <row r="42" spans="1:36">
      <c r="A42" s="122">
        <v>3.3</v>
      </c>
      <c r="B42" s="123" t="s">
        <v>310</v>
      </c>
      <c r="C42" s="124">
        <v>2497629</v>
      </c>
      <c r="D42" s="124">
        <v>2479917</v>
      </c>
      <c r="E42" s="124">
        <v>17712</v>
      </c>
      <c r="F42" s="124">
        <v>577734</v>
      </c>
      <c r="G42" s="124">
        <v>2258</v>
      </c>
      <c r="H42" s="124">
        <v>575476</v>
      </c>
      <c r="I42" s="124">
        <v>2037827</v>
      </c>
      <c r="J42" s="124">
        <v>1994</v>
      </c>
      <c r="K42" s="124">
        <v>2035833</v>
      </c>
      <c r="L42" s="124">
        <v>1037536</v>
      </c>
      <c r="M42" s="124">
        <v>194944</v>
      </c>
      <c r="N42" s="124">
        <v>186322</v>
      </c>
      <c r="O42" s="124">
        <v>-190651</v>
      </c>
      <c r="P42" s="124">
        <v>376973</v>
      </c>
      <c r="Q42" s="124">
        <v>1013732</v>
      </c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</row>
    <row r="43" spans="1:36">
      <c r="A43" s="122">
        <v>3.4</v>
      </c>
      <c r="B43" s="123" t="s">
        <v>311</v>
      </c>
      <c r="C43" s="124">
        <v>1693499</v>
      </c>
      <c r="D43" s="124">
        <v>1328213</v>
      </c>
      <c r="E43" s="124">
        <v>365286</v>
      </c>
      <c r="F43" s="124">
        <v>340464</v>
      </c>
      <c r="G43" s="124">
        <v>9459</v>
      </c>
      <c r="H43" s="124">
        <v>331005</v>
      </c>
      <c r="I43" s="124">
        <v>1447022</v>
      </c>
      <c r="J43" s="124">
        <v>10820</v>
      </c>
      <c r="K43" s="124">
        <v>1436202</v>
      </c>
      <c r="L43" s="124">
        <v>586941</v>
      </c>
      <c r="M43" s="124">
        <v>260930</v>
      </c>
      <c r="N43" s="124">
        <v>242236</v>
      </c>
      <c r="O43" s="124">
        <v>-13038</v>
      </c>
      <c r="P43" s="124">
        <v>255274</v>
      </c>
      <c r="Q43" s="124">
        <v>550350</v>
      </c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</row>
    <row r="44" spans="1:36">
      <c r="A44" s="122">
        <v>3.5</v>
      </c>
      <c r="B44" s="123" t="s">
        <v>312</v>
      </c>
      <c r="C44" s="124">
        <v>3427671</v>
      </c>
      <c r="D44" s="124">
        <v>3375848</v>
      </c>
      <c r="E44" s="124">
        <v>51823</v>
      </c>
      <c r="F44" s="124">
        <v>244259</v>
      </c>
      <c r="G44" s="124">
        <v>119367</v>
      </c>
      <c r="H44" s="124">
        <v>124892</v>
      </c>
      <c r="I44" s="124">
        <v>1758182</v>
      </c>
      <c r="J44" s="124">
        <v>50480</v>
      </c>
      <c r="K44" s="124">
        <v>1707702</v>
      </c>
      <c r="L44" s="124">
        <v>1913748</v>
      </c>
      <c r="M44" s="124">
        <v>-1502411</v>
      </c>
      <c r="N44" s="124">
        <v>-1474610</v>
      </c>
      <c r="O44" s="124">
        <v>-95174</v>
      </c>
      <c r="P44" s="124">
        <v>-1379436</v>
      </c>
      <c r="Q44" s="124">
        <v>1572710</v>
      </c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</row>
    <row r="45" spans="1:36" ht="36">
      <c r="A45" s="122">
        <v>3.6</v>
      </c>
      <c r="B45" s="123" t="s">
        <v>313</v>
      </c>
      <c r="C45" s="124">
        <v>59114506</v>
      </c>
      <c r="D45" s="124">
        <v>52810700</v>
      </c>
      <c r="E45" s="124">
        <v>6303806</v>
      </c>
      <c r="F45" s="124">
        <v>18322793</v>
      </c>
      <c r="G45" s="124">
        <v>604591</v>
      </c>
      <c r="H45" s="124">
        <v>17718202</v>
      </c>
      <c r="I45" s="124">
        <v>38034925</v>
      </c>
      <c r="J45" s="124">
        <v>646834</v>
      </c>
      <c r="K45" s="124">
        <v>37388091</v>
      </c>
      <c r="L45" s="124">
        <v>39402374</v>
      </c>
      <c r="M45" s="124">
        <v>5178113</v>
      </c>
      <c r="N45" s="124">
        <v>5422039</v>
      </c>
      <c r="O45" s="124">
        <v>-2328634</v>
      </c>
      <c r="P45" s="124">
        <v>7750673</v>
      </c>
      <c r="Q45" s="124">
        <v>38498858</v>
      </c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</row>
    <row r="46" spans="1:36" ht="36">
      <c r="A46" s="122">
        <v>3.7</v>
      </c>
      <c r="B46" s="123" t="s">
        <v>314</v>
      </c>
      <c r="C46" s="124">
        <v>695315</v>
      </c>
      <c r="D46" s="124">
        <v>632135</v>
      </c>
      <c r="E46" s="124">
        <v>63180</v>
      </c>
      <c r="F46" s="124">
        <v>25144</v>
      </c>
      <c r="G46" s="124">
        <v>13964</v>
      </c>
      <c r="H46" s="124">
        <v>11180</v>
      </c>
      <c r="I46" s="124">
        <v>118511</v>
      </c>
      <c r="J46" s="124">
        <v>14764</v>
      </c>
      <c r="K46" s="124">
        <v>103747</v>
      </c>
      <c r="L46" s="124">
        <v>601948</v>
      </c>
      <c r="M46" s="124">
        <v>-124507</v>
      </c>
      <c r="N46" s="124">
        <v>-145010</v>
      </c>
      <c r="O46" s="124">
        <v>-13608</v>
      </c>
      <c r="P46" s="124">
        <v>-131402</v>
      </c>
      <c r="Q46" s="124">
        <v>550550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</row>
    <row r="47" spans="1:36" ht="36">
      <c r="A47" s="122">
        <v>3.8</v>
      </c>
      <c r="B47" s="123" t="s">
        <v>315</v>
      </c>
      <c r="C47" s="124">
        <v>1152174</v>
      </c>
      <c r="D47" s="124">
        <v>1134134</v>
      </c>
      <c r="E47" s="124">
        <v>18040</v>
      </c>
      <c r="F47" s="124">
        <v>6344</v>
      </c>
      <c r="G47" s="124">
        <v>133</v>
      </c>
      <c r="H47" s="124">
        <v>6211</v>
      </c>
      <c r="I47" s="124">
        <v>990256</v>
      </c>
      <c r="J47" s="124">
        <v>-34</v>
      </c>
      <c r="K47" s="124">
        <v>990290</v>
      </c>
      <c r="L47" s="124">
        <v>168262</v>
      </c>
      <c r="M47" s="124">
        <v>-186891</v>
      </c>
      <c r="N47" s="124">
        <v>-185261</v>
      </c>
      <c r="O47" s="124">
        <v>-88274</v>
      </c>
      <c r="P47" s="124">
        <v>-96987</v>
      </c>
      <c r="Q47" s="124">
        <v>149294</v>
      </c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</row>
    <row r="48" spans="1:36" ht="36">
      <c r="A48" s="122">
        <v>3.9</v>
      </c>
      <c r="B48" s="123" t="s">
        <v>316</v>
      </c>
      <c r="C48" s="124">
        <v>808376</v>
      </c>
      <c r="D48" s="124">
        <v>534449</v>
      </c>
      <c r="E48" s="124">
        <v>273927</v>
      </c>
      <c r="F48" s="124">
        <v>15620</v>
      </c>
      <c r="G48" s="124">
        <v>9132</v>
      </c>
      <c r="H48" s="124">
        <v>6488</v>
      </c>
      <c r="I48" s="124">
        <v>690210</v>
      </c>
      <c r="J48" s="124">
        <v>5596</v>
      </c>
      <c r="K48" s="124">
        <v>684614</v>
      </c>
      <c r="L48" s="124">
        <v>133786</v>
      </c>
      <c r="M48" s="124">
        <v>23401</v>
      </c>
      <c r="N48" s="124">
        <v>386</v>
      </c>
      <c r="O48" s="124">
        <v>-22695</v>
      </c>
      <c r="P48" s="124">
        <v>23081</v>
      </c>
      <c r="Q48" s="124">
        <v>106427</v>
      </c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</row>
    <row r="49" spans="1:36" ht="48">
      <c r="A49" s="131">
        <v>3.1</v>
      </c>
      <c r="B49" s="123" t="s">
        <v>317</v>
      </c>
      <c r="C49" s="124">
        <v>31420082</v>
      </c>
      <c r="D49" s="124">
        <v>30166659</v>
      </c>
      <c r="E49" s="124">
        <v>1253423</v>
      </c>
      <c r="F49" s="124">
        <v>225307</v>
      </c>
      <c r="G49" s="124">
        <v>166928</v>
      </c>
      <c r="H49" s="124">
        <v>58379</v>
      </c>
      <c r="I49" s="124">
        <v>19742234</v>
      </c>
      <c r="J49" s="124">
        <v>183480</v>
      </c>
      <c r="K49" s="124">
        <v>19558754</v>
      </c>
      <c r="L49" s="124">
        <v>11903155</v>
      </c>
      <c r="M49" s="124">
        <v>-7446368</v>
      </c>
      <c r="N49" s="124">
        <v>-8331612</v>
      </c>
      <c r="O49" s="124">
        <v>-956269</v>
      </c>
      <c r="P49" s="124">
        <v>-7375343</v>
      </c>
      <c r="Q49" s="124">
        <v>9082107</v>
      </c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</row>
    <row r="50" spans="1:36">
      <c r="A50" s="122">
        <v>3.11</v>
      </c>
      <c r="B50" s="123" t="s">
        <v>318</v>
      </c>
      <c r="C50" s="124">
        <v>1764369</v>
      </c>
      <c r="D50" s="124">
        <v>1764285</v>
      </c>
      <c r="E50" s="124">
        <v>84</v>
      </c>
      <c r="F50" s="124">
        <v>95289</v>
      </c>
      <c r="G50" s="124">
        <v>95289</v>
      </c>
      <c r="H50" s="124">
        <v>0</v>
      </c>
      <c r="I50" s="124">
        <v>241861</v>
      </c>
      <c r="J50" s="124">
        <v>95020</v>
      </c>
      <c r="K50" s="124">
        <v>146841</v>
      </c>
      <c r="L50" s="124">
        <v>1617797</v>
      </c>
      <c r="M50" s="124">
        <v>-656675</v>
      </c>
      <c r="N50" s="124">
        <v>-73122</v>
      </c>
      <c r="O50" s="124">
        <v>22480</v>
      </c>
      <c r="P50" s="124">
        <v>-95602</v>
      </c>
      <c r="Q50" s="124">
        <v>2160079</v>
      </c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</row>
    <row r="51" spans="1:36">
      <c r="A51" s="122">
        <v>3.12</v>
      </c>
      <c r="B51" s="123" t="s">
        <v>319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</row>
    <row r="52" spans="1:36">
      <c r="A52" s="122">
        <v>3.13</v>
      </c>
      <c r="B52" s="123" t="s">
        <v>320</v>
      </c>
      <c r="C52" s="124">
        <v>439592</v>
      </c>
      <c r="D52" s="124">
        <v>439592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439592</v>
      </c>
      <c r="M52" s="124">
        <v>374633</v>
      </c>
      <c r="N52" s="124">
        <v>0</v>
      </c>
      <c r="O52" s="124">
        <v>0</v>
      </c>
      <c r="P52" s="124">
        <v>0</v>
      </c>
      <c r="Q52" s="124">
        <v>64959</v>
      </c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</row>
    <row r="53" spans="1:36" ht="24">
      <c r="A53" s="122">
        <v>3.14</v>
      </c>
      <c r="B53" s="123" t="s">
        <v>321</v>
      </c>
      <c r="C53" s="124">
        <v>4789460</v>
      </c>
      <c r="D53" s="124">
        <v>2971463</v>
      </c>
      <c r="E53" s="124">
        <v>1817997</v>
      </c>
      <c r="F53" s="124">
        <v>35355</v>
      </c>
      <c r="G53" s="124">
        <v>9616</v>
      </c>
      <c r="H53" s="124">
        <v>25739</v>
      </c>
      <c r="I53" s="124">
        <v>3770415</v>
      </c>
      <c r="J53" s="124">
        <v>10980</v>
      </c>
      <c r="K53" s="124">
        <v>3759435</v>
      </c>
      <c r="L53" s="124">
        <v>1054400</v>
      </c>
      <c r="M53" s="124">
        <v>-3920076</v>
      </c>
      <c r="N53" s="124">
        <v>-3256553</v>
      </c>
      <c r="O53" s="124">
        <v>-4113488</v>
      </c>
      <c r="P53" s="124">
        <v>856935</v>
      </c>
      <c r="Q53" s="124">
        <v>1541564</v>
      </c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</row>
    <row r="54" spans="1:36" ht="48">
      <c r="A54" s="122">
        <v>3.15</v>
      </c>
      <c r="B54" s="123" t="s">
        <v>322</v>
      </c>
      <c r="C54" s="124">
        <v>447198</v>
      </c>
      <c r="D54" s="124">
        <v>447198</v>
      </c>
      <c r="E54" s="124">
        <v>0</v>
      </c>
      <c r="F54" s="124">
        <v>10694</v>
      </c>
      <c r="G54" s="124">
        <v>0</v>
      </c>
      <c r="H54" s="124">
        <v>10694</v>
      </c>
      <c r="I54" s="124">
        <v>182795</v>
      </c>
      <c r="J54" s="124">
        <v>0</v>
      </c>
      <c r="K54" s="124">
        <v>182795</v>
      </c>
      <c r="L54" s="124">
        <v>275097</v>
      </c>
      <c r="M54" s="124">
        <v>31359</v>
      </c>
      <c r="N54" s="124">
        <v>-18533</v>
      </c>
      <c r="O54" s="124">
        <v>-17306</v>
      </c>
      <c r="P54" s="124">
        <v>-1227</v>
      </c>
      <c r="Q54" s="124">
        <v>214877</v>
      </c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</row>
    <row r="55" spans="1:36">
      <c r="A55" s="122">
        <v>3.16</v>
      </c>
      <c r="B55" s="123" t="s">
        <v>323</v>
      </c>
      <c r="C55" s="124">
        <v>318610</v>
      </c>
      <c r="D55" s="124">
        <v>318333</v>
      </c>
      <c r="E55" s="124">
        <v>277</v>
      </c>
      <c r="F55" s="124">
        <v>641</v>
      </c>
      <c r="G55" s="124">
        <v>641</v>
      </c>
      <c r="H55" s="124">
        <v>0</v>
      </c>
      <c r="I55" s="124">
        <v>-23052</v>
      </c>
      <c r="J55" s="124">
        <v>466</v>
      </c>
      <c r="K55" s="124">
        <v>-23518</v>
      </c>
      <c r="L55" s="124">
        <v>342303</v>
      </c>
      <c r="M55" s="124">
        <v>65664</v>
      </c>
      <c r="N55" s="124">
        <v>-34247</v>
      </c>
      <c r="O55" s="124">
        <v>-34247</v>
      </c>
      <c r="P55" s="124">
        <v>0</v>
      </c>
      <c r="Q55" s="124">
        <v>214092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</row>
    <row r="56" spans="1:36">
      <c r="A56" s="122">
        <v>3.17</v>
      </c>
      <c r="B56" s="123" t="s">
        <v>324</v>
      </c>
      <c r="C56" s="124">
        <v>1721465</v>
      </c>
      <c r="D56" s="124">
        <v>1721465</v>
      </c>
      <c r="E56" s="124">
        <v>0</v>
      </c>
      <c r="F56" s="124">
        <v>0</v>
      </c>
      <c r="G56" s="124">
        <v>0</v>
      </c>
      <c r="H56" s="124">
        <v>0</v>
      </c>
      <c r="I56" s="124">
        <v>1694183</v>
      </c>
      <c r="J56" s="124">
        <v>0</v>
      </c>
      <c r="K56" s="124">
        <v>1694183</v>
      </c>
      <c r="L56" s="124">
        <v>27282</v>
      </c>
      <c r="M56" s="124">
        <v>36296</v>
      </c>
      <c r="N56" s="124">
        <v>38046</v>
      </c>
      <c r="O56" s="124">
        <v>0</v>
      </c>
      <c r="P56" s="124">
        <v>38046</v>
      </c>
      <c r="Q56" s="124">
        <v>29032</v>
      </c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  <row r="57" spans="1:36">
      <c r="A57" s="130">
        <v>3.18</v>
      </c>
      <c r="B57" s="126" t="s">
        <v>293</v>
      </c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</row>
    <row r="58" spans="1:36" s="118" customFormat="1">
      <c r="A58" s="114">
        <v>4</v>
      </c>
      <c r="B58" s="115" t="s">
        <v>3</v>
      </c>
      <c r="C58" s="116">
        <v>350481946</v>
      </c>
      <c r="D58" s="116">
        <v>329941571</v>
      </c>
      <c r="E58" s="116">
        <v>20540375</v>
      </c>
      <c r="F58" s="116">
        <v>34363980</v>
      </c>
      <c r="G58" s="116">
        <v>15259952</v>
      </c>
      <c r="H58" s="116">
        <v>19104028</v>
      </c>
      <c r="I58" s="116">
        <v>89835962</v>
      </c>
      <c r="J58" s="116">
        <v>14676875</v>
      </c>
      <c r="K58" s="116">
        <v>75159087</v>
      </c>
      <c r="L58" s="116">
        <v>295009964</v>
      </c>
      <c r="M58" s="116">
        <v>2118656</v>
      </c>
      <c r="N58" s="116">
        <v>-11962336</v>
      </c>
      <c r="O58" s="116">
        <v>-10565952</v>
      </c>
      <c r="P58" s="116">
        <v>-1396384</v>
      </c>
      <c r="Q58" s="116">
        <v>255298965</v>
      </c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</row>
    <row r="59" spans="1:36" s="133" customFormat="1" ht="20.25" customHeight="1">
      <c r="A59" s="706"/>
      <c r="B59" s="706"/>
      <c r="C59" s="706"/>
      <c r="D59" s="706"/>
      <c r="E59" s="706"/>
      <c r="F59" s="706"/>
      <c r="G59" s="706"/>
      <c r="H59" s="706"/>
      <c r="I59" s="706"/>
      <c r="J59" s="706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</row>
    <row r="60" spans="1:36" s="133" customFormat="1" ht="20.25" customHeight="1">
      <c r="A60" s="134"/>
      <c r="B60" s="134"/>
      <c r="C60" s="134"/>
      <c r="D60" s="134"/>
      <c r="E60" s="134"/>
      <c r="F60" s="134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</row>
    <row r="61" spans="1:36" s="133" customFormat="1" ht="20.25" customHeight="1">
      <c r="A61" s="134"/>
      <c r="B61" s="134"/>
      <c r="C61" s="134"/>
      <c r="D61" s="134"/>
      <c r="E61" s="134"/>
      <c r="F61" s="134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</row>
    <row r="62" spans="1:36" s="133" customFormat="1" ht="20.25" customHeight="1">
      <c r="A62" s="134"/>
      <c r="B62" s="134"/>
      <c r="C62" s="134"/>
      <c r="D62" s="134"/>
      <c r="E62" s="134"/>
      <c r="F62" s="134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</row>
    <row r="63" spans="1:36" s="136" customFormat="1">
      <c r="A63" s="702"/>
      <c r="B63" s="702"/>
      <c r="C63" s="702"/>
      <c r="D63" s="702"/>
      <c r="E63" s="702"/>
      <c r="F63" s="702"/>
      <c r="G63" s="702"/>
      <c r="H63" s="702"/>
      <c r="I63" s="702"/>
      <c r="J63" s="702"/>
      <c r="K63" s="702"/>
      <c r="L63" s="702"/>
      <c r="M63" s="702"/>
      <c r="N63" s="702"/>
      <c r="O63" s="702"/>
      <c r="P63" s="702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</row>
    <row r="64" spans="1:36" s="136" customFormat="1">
      <c r="A64" s="137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</row>
    <row r="65" spans="1:36" s="133" customFormat="1">
      <c r="A65" s="707"/>
      <c r="B65" s="707"/>
      <c r="C65" s="707"/>
      <c r="D65" s="707"/>
      <c r="E65" s="707"/>
      <c r="F65" s="707"/>
      <c r="G65" s="707"/>
      <c r="H65" s="707"/>
      <c r="I65" s="707"/>
      <c r="J65" s="707"/>
      <c r="K65" s="707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</row>
  </sheetData>
  <mergeCells count="31">
    <mergeCell ref="A59:J59"/>
    <mergeCell ref="A63:P63"/>
    <mergeCell ref="A65:K65"/>
    <mergeCell ref="D15:D16"/>
    <mergeCell ref="E15:E16"/>
    <mergeCell ref="G15:G16"/>
    <mergeCell ref="H15:H16"/>
    <mergeCell ref="J15:J16"/>
    <mergeCell ref="K15:K16"/>
    <mergeCell ref="I13:I16"/>
    <mergeCell ref="J13:K14"/>
    <mergeCell ref="N14:N16"/>
    <mergeCell ref="O14:P14"/>
    <mergeCell ref="O15:O16"/>
    <mergeCell ref="P15:P16"/>
    <mergeCell ref="A2:Q2"/>
    <mergeCell ref="A3:Q3"/>
    <mergeCell ref="A4:Q4"/>
    <mergeCell ref="A8:A16"/>
    <mergeCell ref="B8:B16"/>
    <mergeCell ref="C8:E12"/>
    <mergeCell ref="F8:H12"/>
    <mergeCell ref="I8:K12"/>
    <mergeCell ref="L8:L16"/>
    <mergeCell ref="M8:M16"/>
    <mergeCell ref="N8:P13"/>
    <mergeCell ref="Q8:Q16"/>
    <mergeCell ref="C13:C16"/>
    <mergeCell ref="D13:E14"/>
    <mergeCell ref="F13:F16"/>
    <mergeCell ref="G13:H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workbookViewId="0">
      <selection activeCell="Q28" sqref="Q28"/>
    </sheetView>
  </sheetViews>
  <sheetFormatPr defaultRowHeight="12.75"/>
  <cols>
    <col min="1" max="1" width="39.42578125" style="1" customWidth="1"/>
    <col min="2" max="2" width="10.42578125" style="1" customWidth="1"/>
    <col min="3" max="3" width="10.140625" style="1" customWidth="1"/>
    <col min="4" max="15" width="10.28515625" style="1" bestFit="1" customWidth="1"/>
    <col min="16" max="16" width="12.7109375" style="1" customWidth="1"/>
    <col min="17" max="17" width="10" style="1" bestFit="1" customWidth="1"/>
    <col min="18" max="16384" width="9.140625" style="1"/>
  </cols>
  <sheetData>
    <row r="1" spans="1:17">
      <c r="A1" s="710" t="s">
        <v>646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408"/>
      <c r="Q1" s="408"/>
    </row>
    <row r="2" spans="1:17" ht="13.5" thickBot="1">
      <c r="A2" s="711" t="s">
        <v>647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408"/>
    </row>
    <row r="3" spans="1:17" ht="13.5" thickBot="1">
      <c r="A3" s="362"/>
      <c r="B3" s="385">
        <v>2004</v>
      </c>
      <c r="C3" s="385">
        <v>2005</v>
      </c>
      <c r="D3" s="386">
        <v>2006</v>
      </c>
      <c r="E3" s="385">
        <v>2007</v>
      </c>
      <c r="F3" s="385">
        <v>2008</v>
      </c>
      <c r="G3" s="385">
        <v>2009</v>
      </c>
      <c r="H3" s="387">
        <v>2010</v>
      </c>
      <c r="I3" s="387">
        <v>2011</v>
      </c>
      <c r="J3" s="387">
        <v>2012</v>
      </c>
      <c r="K3" s="387">
        <v>2013</v>
      </c>
      <c r="L3" s="387">
        <v>2014</v>
      </c>
      <c r="M3" s="388">
        <v>2015</v>
      </c>
      <c r="N3" s="388">
        <v>2016</v>
      </c>
      <c r="O3" s="388">
        <v>2017</v>
      </c>
      <c r="P3" s="388">
        <v>2018</v>
      </c>
      <c r="Q3" s="363"/>
    </row>
    <row r="4" spans="1:17">
      <c r="A4" s="364" t="s">
        <v>648</v>
      </c>
      <c r="B4" s="365">
        <v>1218922.8</v>
      </c>
      <c r="C4" s="365">
        <v>1408697.8</v>
      </c>
      <c r="D4" s="365">
        <v>1736760</v>
      </c>
      <c r="E4" s="365">
        <v>2092794.4</v>
      </c>
      <c r="F4" s="366">
        <v>2442827.2000000002</v>
      </c>
      <c r="G4" s="365">
        <v>2551402.9</v>
      </c>
      <c r="H4" s="365">
        <v>3197147.8</v>
      </c>
      <c r="I4" s="365">
        <v>3865840.6</v>
      </c>
      <c r="J4" s="367">
        <v>4567661.2</v>
      </c>
      <c r="K4" s="367">
        <v>5474274</v>
      </c>
      <c r="L4" s="367">
        <v>6332253</v>
      </c>
      <c r="M4" s="396">
        <v>6555820.9000000004</v>
      </c>
      <c r="N4" s="397">
        <v>7974442.1179999998</v>
      </c>
      <c r="O4" s="397">
        <v>8892857.6999999993</v>
      </c>
      <c r="P4" s="397">
        <v>10045772.327</v>
      </c>
      <c r="Q4" s="363"/>
    </row>
    <row r="5" spans="1:17" ht="25.5">
      <c r="A5" s="404" t="s">
        <v>649</v>
      </c>
      <c r="B5" s="401">
        <v>418588.6</v>
      </c>
      <c r="C5" s="401">
        <v>489722.6</v>
      </c>
      <c r="D5" s="401">
        <v>592440.9</v>
      </c>
      <c r="E5" s="401">
        <v>689259.5</v>
      </c>
      <c r="F5" s="401">
        <v>819658.8</v>
      </c>
      <c r="G5" s="401">
        <v>929793.4</v>
      </c>
      <c r="H5" s="401">
        <v>1050172.6000000001</v>
      </c>
      <c r="I5" s="401">
        <v>1225896.3999999999</v>
      </c>
      <c r="J5" s="402">
        <v>1417667.2</v>
      </c>
      <c r="K5" s="402">
        <v>1609856.8</v>
      </c>
      <c r="L5" s="402">
        <v>1820822.8</v>
      </c>
      <c r="M5" s="405">
        <v>1886933.5</v>
      </c>
      <c r="N5" s="406">
        <v>2204286.4</v>
      </c>
      <c r="O5" s="406">
        <v>2690812.1</v>
      </c>
      <c r="P5" s="406">
        <v>3035758.6</v>
      </c>
      <c r="Q5" s="407"/>
    </row>
    <row r="6" spans="1:17" ht="38.25">
      <c r="A6" s="369" t="s">
        <v>650</v>
      </c>
      <c r="B6" s="370">
        <v>73843.399999999994</v>
      </c>
      <c r="C6" s="370">
        <v>85201.9</v>
      </c>
      <c r="D6" s="370">
        <v>113070.7</v>
      </c>
      <c r="E6" s="370">
        <v>130909</v>
      </c>
      <c r="F6" s="370">
        <v>135094.29999999999</v>
      </c>
      <c r="G6" s="370">
        <v>156240.79999999999</v>
      </c>
      <c r="H6" s="370">
        <v>181004</v>
      </c>
      <c r="I6" s="370">
        <v>221189.2</v>
      </c>
      <c r="J6" s="370">
        <v>255165.3</v>
      </c>
      <c r="K6" s="370">
        <v>275628.3</v>
      </c>
      <c r="L6" s="370">
        <v>299374.2</v>
      </c>
      <c r="M6" s="389">
        <v>326659.59999999998</v>
      </c>
      <c r="N6" s="370">
        <v>381077.5</v>
      </c>
      <c r="O6" s="370">
        <v>412040.6</v>
      </c>
      <c r="P6" s="370">
        <v>478459.859</v>
      </c>
      <c r="Q6" s="408"/>
    </row>
    <row r="7" spans="1:17">
      <c r="A7" s="369" t="s">
        <v>651</v>
      </c>
      <c r="B7" s="371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90"/>
      <c r="N7" s="393"/>
      <c r="O7" s="393"/>
      <c r="P7" s="393"/>
      <c r="Q7" s="408"/>
    </row>
    <row r="8" spans="1:17" ht="25.5">
      <c r="A8" s="369" t="s">
        <v>652</v>
      </c>
      <c r="B8" s="370">
        <v>62033</v>
      </c>
      <c r="C8" s="370">
        <v>72077.8</v>
      </c>
      <c r="D8" s="370">
        <v>99099</v>
      </c>
      <c r="E8" s="370">
        <v>108434.7</v>
      </c>
      <c r="F8" s="370">
        <v>114302.1</v>
      </c>
      <c r="G8" s="370">
        <v>131631.4</v>
      </c>
      <c r="H8" s="370">
        <v>149091.29999999999</v>
      </c>
      <c r="I8" s="370">
        <v>179107.9</v>
      </c>
      <c r="J8" s="370">
        <v>205019.6</v>
      </c>
      <c r="K8" s="370">
        <v>220177.9</v>
      </c>
      <c r="L8" s="370">
        <v>237151.8</v>
      </c>
      <c r="M8" s="361">
        <v>257183.3</v>
      </c>
      <c r="N8" s="372">
        <v>299172.92499999999</v>
      </c>
      <c r="O8" s="372">
        <v>319861.59999999998</v>
      </c>
      <c r="P8" s="395">
        <v>373363.5</v>
      </c>
      <c r="Q8" s="408"/>
    </row>
    <row r="9" spans="1:17">
      <c r="A9" s="369" t="s">
        <v>653</v>
      </c>
      <c r="B9" s="370">
        <v>11810.4</v>
      </c>
      <c r="C9" s="370">
        <v>13124.1</v>
      </c>
      <c r="D9" s="370">
        <v>13971.7</v>
      </c>
      <c r="E9" s="370">
        <v>22474.3</v>
      </c>
      <c r="F9" s="370">
        <v>20792.2</v>
      </c>
      <c r="G9" s="370">
        <v>24609.4</v>
      </c>
      <c r="H9" s="370">
        <v>31912.7</v>
      </c>
      <c r="I9" s="370">
        <v>42081.3</v>
      </c>
      <c r="J9" s="370">
        <v>50145.7</v>
      </c>
      <c r="K9" s="370">
        <v>55450.400000000001</v>
      </c>
      <c r="L9" s="370">
        <v>62222.400000000001</v>
      </c>
      <c r="M9" s="390">
        <v>69476.3</v>
      </c>
      <c r="N9" s="372">
        <v>81904.547999999995</v>
      </c>
      <c r="O9" s="372">
        <v>92179</v>
      </c>
      <c r="P9" s="372">
        <v>105096.326</v>
      </c>
      <c r="Q9" s="408"/>
    </row>
    <row r="10" spans="1:17">
      <c r="A10" s="373" t="s">
        <v>654</v>
      </c>
      <c r="B10" s="370">
        <v>8507.6</v>
      </c>
      <c r="C10" s="370">
        <v>9752.7999999999993</v>
      </c>
      <c r="D10" s="370">
        <v>12019</v>
      </c>
      <c r="E10" s="370">
        <v>14700.6</v>
      </c>
      <c r="F10" s="370">
        <v>17465.099999999999</v>
      </c>
      <c r="G10" s="370">
        <v>23122.2</v>
      </c>
      <c r="H10" s="370">
        <v>27736.5</v>
      </c>
      <c r="I10" s="374">
        <v>31804.1</v>
      </c>
      <c r="J10" s="372">
        <v>36068.1</v>
      </c>
      <c r="K10" s="372">
        <v>47649.9</v>
      </c>
      <c r="L10" s="370">
        <v>46034</v>
      </c>
      <c r="M10" s="389">
        <v>48672.3</v>
      </c>
      <c r="N10" s="370">
        <v>51895.936999999998</v>
      </c>
      <c r="O10" s="370">
        <v>75576</v>
      </c>
      <c r="P10" s="370">
        <v>80773.951000000001</v>
      </c>
      <c r="Q10" s="408"/>
    </row>
    <row r="11" spans="1:17">
      <c r="A11" s="373" t="s">
        <v>655</v>
      </c>
      <c r="B11" s="370">
        <v>36138</v>
      </c>
      <c r="C11" s="370">
        <v>45008.6</v>
      </c>
      <c r="D11" s="370">
        <v>50125.2</v>
      </c>
      <c r="E11" s="370">
        <v>64371.1</v>
      </c>
      <c r="F11" s="370">
        <v>83418.899999999994</v>
      </c>
      <c r="G11" s="370">
        <v>103117.6</v>
      </c>
      <c r="H11" s="370">
        <v>116044.2</v>
      </c>
      <c r="I11" s="374">
        <v>135223.4</v>
      </c>
      <c r="J11" s="374">
        <v>158368.4</v>
      </c>
      <c r="K11" s="372">
        <v>184847.4</v>
      </c>
      <c r="L11" s="370">
        <v>182402.5</v>
      </c>
      <c r="M11" s="390">
        <v>214513</v>
      </c>
      <c r="N11" s="372">
        <v>253241.07399999999</v>
      </c>
      <c r="O11" s="372">
        <v>283419.59999999998</v>
      </c>
      <c r="P11" s="372">
        <v>324138.42099999997</v>
      </c>
      <c r="Q11" s="408"/>
    </row>
    <row r="12" spans="1:17">
      <c r="A12" s="375" t="s">
        <v>656</v>
      </c>
      <c r="B12" s="376">
        <v>42641.8</v>
      </c>
      <c r="C12" s="376">
        <v>53350.8</v>
      </c>
      <c r="D12" s="376">
        <v>67235.5</v>
      </c>
      <c r="E12" s="370">
        <v>69633.7</v>
      </c>
      <c r="F12" s="376">
        <v>68627.199999999997</v>
      </c>
      <c r="G12" s="376">
        <v>70026.7</v>
      </c>
      <c r="H12" s="376">
        <v>93724.2</v>
      </c>
      <c r="I12" s="398">
        <v>106908.02</v>
      </c>
      <c r="J12" s="377">
        <v>131215.4</v>
      </c>
      <c r="K12" s="377">
        <v>162536.20000000001</v>
      </c>
      <c r="L12" s="370">
        <v>222105.8</v>
      </c>
      <c r="M12" s="391">
        <v>186594.6</v>
      </c>
      <c r="N12" s="377">
        <v>207144.405</v>
      </c>
      <c r="O12" s="377">
        <v>216715.9</v>
      </c>
      <c r="P12" s="377">
        <v>377177.66100000002</v>
      </c>
      <c r="Q12" s="378"/>
    </row>
    <row r="13" spans="1:17">
      <c r="A13" s="369" t="s">
        <v>657</v>
      </c>
      <c r="B13" s="376">
        <v>11998.1</v>
      </c>
      <c r="C13" s="376">
        <v>14733.3</v>
      </c>
      <c r="D13" s="376">
        <v>17380.8</v>
      </c>
      <c r="E13" s="370">
        <v>18229.2</v>
      </c>
      <c r="F13" s="376">
        <v>22380.400000000001</v>
      </c>
      <c r="G13" s="376">
        <v>21444.2</v>
      </c>
      <c r="H13" s="376">
        <v>24981.9</v>
      </c>
      <c r="I13" s="398">
        <v>27089.8</v>
      </c>
      <c r="J13" s="377">
        <v>36139.1</v>
      </c>
      <c r="K13" s="377">
        <v>35198.400000000001</v>
      </c>
      <c r="L13" s="370">
        <v>54687.1</v>
      </c>
      <c r="M13" s="391">
        <v>45862.2</v>
      </c>
      <c r="N13" s="377">
        <v>33745.1</v>
      </c>
      <c r="O13" s="377">
        <v>37195.699999999997</v>
      </c>
      <c r="P13" s="377">
        <v>79547.163</v>
      </c>
      <c r="Q13" s="378"/>
    </row>
    <row r="14" spans="1:17">
      <c r="A14" s="373" t="s">
        <v>658</v>
      </c>
      <c r="B14" s="370">
        <v>19312.5</v>
      </c>
      <c r="C14" s="370">
        <v>21171.200000000001</v>
      </c>
      <c r="D14" s="370">
        <v>25210</v>
      </c>
      <c r="E14" s="370">
        <v>25422.3</v>
      </c>
      <c r="F14" s="370">
        <v>34687.599999999999</v>
      </c>
      <c r="G14" s="370">
        <v>37814.6</v>
      </c>
      <c r="H14" s="370">
        <v>38026.9</v>
      </c>
      <c r="I14" s="374">
        <v>42498.8</v>
      </c>
      <c r="J14" s="372">
        <v>43463.3</v>
      </c>
      <c r="K14" s="372">
        <v>53662.400000000001</v>
      </c>
      <c r="L14" s="370">
        <v>55437.1</v>
      </c>
      <c r="M14" s="390">
        <v>59485.599999999999</v>
      </c>
      <c r="N14" s="372">
        <v>63057.366999999998</v>
      </c>
      <c r="O14" s="372">
        <v>85977.7</v>
      </c>
      <c r="P14" s="372">
        <v>120719.319</v>
      </c>
      <c r="Q14" s="408"/>
    </row>
    <row r="15" spans="1:17" ht="25.5">
      <c r="A15" s="373" t="s">
        <v>659</v>
      </c>
      <c r="B15" s="370">
        <v>20383.599999999999</v>
      </c>
      <c r="C15" s="370">
        <v>25533.3</v>
      </c>
      <c r="D15" s="370">
        <v>27980.7</v>
      </c>
      <c r="E15" s="370">
        <v>32222.7</v>
      </c>
      <c r="F15" s="370">
        <v>37868.800000000003</v>
      </c>
      <c r="G15" s="370">
        <v>46066.8</v>
      </c>
      <c r="H15" s="370">
        <v>58864.4</v>
      </c>
      <c r="I15" s="374">
        <v>68790.8</v>
      </c>
      <c r="J15" s="372">
        <v>85526.1</v>
      </c>
      <c r="K15" s="372">
        <v>98994.6</v>
      </c>
      <c r="L15" s="370">
        <v>109724.3</v>
      </c>
      <c r="M15" s="391">
        <v>101272</v>
      </c>
      <c r="N15" s="377">
        <v>111563.378</v>
      </c>
      <c r="O15" s="377">
        <v>116511</v>
      </c>
      <c r="P15" s="377">
        <v>146186.22399999999</v>
      </c>
      <c r="Q15" s="408"/>
    </row>
    <row r="16" spans="1:17">
      <c r="A16" s="375" t="s">
        <v>660</v>
      </c>
      <c r="B16" s="376">
        <v>26920.9</v>
      </c>
      <c r="C16" s="376">
        <v>33319.599999999999</v>
      </c>
      <c r="D16" s="376">
        <v>47064.7</v>
      </c>
      <c r="E16" s="376">
        <v>55868.1</v>
      </c>
      <c r="F16" s="376">
        <v>49907.5</v>
      </c>
      <c r="G16" s="376">
        <v>74424.800000000003</v>
      </c>
      <c r="H16" s="376">
        <v>83637.3</v>
      </c>
      <c r="I16" s="398">
        <v>81792.600000000006</v>
      </c>
      <c r="J16" s="377">
        <v>87909.8</v>
      </c>
      <c r="K16" s="377">
        <v>106559</v>
      </c>
      <c r="L16" s="370">
        <v>117128.1</v>
      </c>
      <c r="M16" s="390">
        <v>117375.6</v>
      </c>
      <c r="N16" s="372">
        <v>141895.201</v>
      </c>
      <c r="O16" s="372">
        <v>171096.5</v>
      </c>
      <c r="P16" s="372">
        <v>175387.77600000001</v>
      </c>
      <c r="Q16" s="378"/>
    </row>
    <row r="17" spans="1:17">
      <c r="A17" s="373" t="s">
        <v>661</v>
      </c>
      <c r="B17" s="370">
        <v>64574</v>
      </c>
      <c r="C17" s="370">
        <v>76820.5</v>
      </c>
      <c r="D17" s="370">
        <v>94920.1</v>
      </c>
      <c r="E17" s="370">
        <v>118475.9</v>
      </c>
      <c r="F17" s="370">
        <v>161425</v>
      </c>
      <c r="G17" s="370">
        <v>162851.4</v>
      </c>
      <c r="H17" s="370">
        <v>165627.5</v>
      </c>
      <c r="I17" s="374">
        <v>189137.2</v>
      </c>
      <c r="J17" s="372">
        <v>221943.4</v>
      </c>
      <c r="K17" s="372">
        <v>249994.6</v>
      </c>
      <c r="L17" s="370">
        <v>252366.1</v>
      </c>
      <c r="M17" s="391">
        <v>312574.90000000002</v>
      </c>
      <c r="N17" s="377">
        <v>387176.32900000003</v>
      </c>
      <c r="O17" s="377">
        <v>425199.3</v>
      </c>
      <c r="P17" s="377">
        <v>469969.14600000001</v>
      </c>
    </row>
    <row r="18" spans="1:17">
      <c r="A18" s="373" t="s">
        <v>662</v>
      </c>
      <c r="B18" s="370">
        <v>18360.400000000001</v>
      </c>
      <c r="C18" s="370">
        <v>22062.2</v>
      </c>
      <c r="D18" s="370">
        <v>28539.8</v>
      </c>
      <c r="E18" s="370">
        <v>37737.300000000003</v>
      </c>
      <c r="F18" s="370">
        <v>50131.199999999997</v>
      </c>
      <c r="G18" s="370">
        <v>47958.5</v>
      </c>
      <c r="H18" s="370">
        <v>51829.599999999999</v>
      </c>
      <c r="I18" s="374">
        <v>62738.400000000001</v>
      </c>
      <c r="J18" s="372">
        <v>65120.9</v>
      </c>
      <c r="K18" s="372">
        <v>82711.42</v>
      </c>
      <c r="L18" s="370">
        <v>61675.6</v>
      </c>
      <c r="M18" s="390">
        <v>87913</v>
      </c>
      <c r="N18" s="372">
        <v>105977.183</v>
      </c>
      <c r="O18" s="372">
        <v>108437.2</v>
      </c>
      <c r="P18" s="372">
        <v>118554.656</v>
      </c>
    </row>
    <row r="19" spans="1:17">
      <c r="A19" s="373" t="s">
        <v>663</v>
      </c>
      <c r="B19" s="370">
        <v>3407.2</v>
      </c>
      <c r="C19" s="370">
        <v>4810.6000000000004</v>
      </c>
      <c r="D19" s="370">
        <v>8567.2000000000007</v>
      </c>
      <c r="E19" s="370">
        <v>12942.6</v>
      </c>
      <c r="F19" s="370">
        <v>13845.4</v>
      </c>
      <c r="G19" s="370">
        <v>12237.6</v>
      </c>
      <c r="H19" s="370">
        <v>12699.8</v>
      </c>
      <c r="I19" s="374">
        <v>14213.3</v>
      </c>
      <c r="J19" s="372">
        <v>15814.4</v>
      </c>
      <c r="K19" s="372">
        <v>18305.2</v>
      </c>
      <c r="L19" s="370"/>
      <c r="M19" s="390"/>
      <c r="N19" s="393"/>
      <c r="O19" s="393"/>
      <c r="P19" s="393"/>
    </row>
    <row r="20" spans="1:17">
      <c r="A20" s="373" t="s">
        <v>664</v>
      </c>
      <c r="B20" s="370">
        <v>13401.2</v>
      </c>
      <c r="C20" s="370">
        <v>16314.3</v>
      </c>
      <c r="D20" s="370">
        <v>19924.5</v>
      </c>
      <c r="E20" s="370">
        <v>24658.400000000001</v>
      </c>
      <c r="F20" s="370">
        <v>38011.4</v>
      </c>
      <c r="G20" s="370">
        <v>37806.9</v>
      </c>
      <c r="H20" s="370">
        <v>29502.1</v>
      </c>
      <c r="I20" s="374">
        <v>30508.2</v>
      </c>
      <c r="J20" s="372">
        <v>36056.5</v>
      </c>
      <c r="K20" s="372">
        <v>38755.599999999999</v>
      </c>
      <c r="L20" s="370">
        <v>21962.9</v>
      </c>
      <c r="M20" s="390">
        <v>34531</v>
      </c>
      <c r="N20" s="372">
        <v>45777.360999999997</v>
      </c>
      <c r="O20" s="372">
        <v>50678.1</v>
      </c>
      <c r="P20" s="372">
        <v>61935.212</v>
      </c>
    </row>
    <row r="21" spans="1:17">
      <c r="A21" s="369" t="s">
        <v>665</v>
      </c>
      <c r="B21" s="370">
        <v>3652.4</v>
      </c>
      <c r="C21" s="370">
        <v>4045.4</v>
      </c>
      <c r="D21" s="370">
        <v>3533.4</v>
      </c>
      <c r="E21" s="370">
        <v>5588</v>
      </c>
      <c r="F21" s="370">
        <v>10198</v>
      </c>
      <c r="G21" s="370">
        <v>11045.1</v>
      </c>
      <c r="H21" s="370">
        <v>6508.5</v>
      </c>
      <c r="I21" s="374">
        <v>4712.8</v>
      </c>
      <c r="J21" s="372">
        <v>5456.3</v>
      </c>
      <c r="K21" s="372">
        <v>4562.5</v>
      </c>
      <c r="L21" s="370">
        <v>5784.6</v>
      </c>
      <c r="M21" s="390">
        <v>11489.7</v>
      </c>
      <c r="N21" s="372">
        <v>12512.775</v>
      </c>
      <c r="O21" s="372">
        <v>16117.5</v>
      </c>
      <c r="P21" s="372">
        <v>22310.539000000001</v>
      </c>
    </row>
    <row r="22" spans="1:17">
      <c r="A22" s="373" t="s">
        <v>666</v>
      </c>
      <c r="B22" s="370">
        <v>17483.099999999999</v>
      </c>
      <c r="C22" s="370">
        <v>19368</v>
      </c>
      <c r="D22" s="370">
        <v>21816.799999999999</v>
      </c>
      <c r="E22" s="370">
        <v>27485.8</v>
      </c>
      <c r="F22" s="370">
        <v>31736</v>
      </c>
      <c r="G22" s="370">
        <v>33630.9</v>
      </c>
      <c r="H22" s="370">
        <v>35077.9</v>
      </c>
      <c r="I22" s="374">
        <v>33723.599999999999</v>
      </c>
      <c r="J22" s="372">
        <v>42450</v>
      </c>
      <c r="K22" s="372">
        <v>41180</v>
      </c>
      <c r="L22" s="370">
        <v>40879.4</v>
      </c>
      <c r="M22" s="390">
        <v>49735.7</v>
      </c>
      <c r="N22" s="372">
        <v>66128.217999999993</v>
      </c>
      <c r="O22" s="372">
        <v>67521.600000000006</v>
      </c>
      <c r="P22" s="372">
        <v>71081.345000000001</v>
      </c>
    </row>
    <row r="23" spans="1:17">
      <c r="A23" s="373" t="s">
        <v>667</v>
      </c>
      <c r="B23" s="370">
        <v>15329.4</v>
      </c>
      <c r="C23" s="370">
        <v>19075.900000000001</v>
      </c>
      <c r="D23" s="370">
        <v>24638.9</v>
      </c>
      <c r="E23" s="370">
        <v>28594.400000000001</v>
      </c>
      <c r="F23" s="370">
        <v>41546.400000000001</v>
      </c>
      <c r="G23" s="370">
        <v>43455.199999999997</v>
      </c>
      <c r="H23" s="370">
        <v>49217.8</v>
      </c>
      <c r="I23" s="374">
        <v>62167.199999999997</v>
      </c>
      <c r="J23" s="372">
        <v>78316</v>
      </c>
      <c r="K23" s="372">
        <v>87347.6</v>
      </c>
      <c r="L23" s="370">
        <v>96920.8</v>
      </c>
      <c r="M23" s="390">
        <v>100405.8</v>
      </c>
      <c r="N23" s="372">
        <v>124560.819</v>
      </c>
      <c r="O23" s="372">
        <v>154613</v>
      </c>
      <c r="P23" s="372">
        <v>169874.08499999999</v>
      </c>
    </row>
    <row r="24" spans="1:17">
      <c r="A24" s="373" t="s">
        <v>668</v>
      </c>
      <c r="B24" s="370">
        <v>21636.1</v>
      </c>
      <c r="C24" s="370">
        <v>25357.599999999999</v>
      </c>
      <c r="D24" s="370">
        <v>30056.5</v>
      </c>
      <c r="E24" s="370">
        <v>35023.9</v>
      </c>
      <c r="F24" s="370">
        <v>47720.7</v>
      </c>
      <c r="G24" s="370">
        <v>49130.3</v>
      </c>
      <c r="H24" s="370">
        <v>49561.2</v>
      </c>
      <c r="I24" s="374">
        <v>54795.5</v>
      </c>
      <c r="J24" s="372">
        <v>48905.5</v>
      </c>
      <c r="K24" s="372">
        <v>59655.77</v>
      </c>
      <c r="L24" s="370">
        <v>58798.6</v>
      </c>
      <c r="M24" s="390">
        <v>71205.2</v>
      </c>
      <c r="N24" s="372">
        <v>66446.091</v>
      </c>
      <c r="O24" s="372">
        <v>80434.899999999994</v>
      </c>
      <c r="P24" s="372">
        <v>86514.606</v>
      </c>
    </row>
    <row r="25" spans="1:17" ht="25.5">
      <c r="A25" s="399" t="s">
        <v>669</v>
      </c>
      <c r="B25" s="400">
        <v>800334.2</v>
      </c>
      <c r="C25" s="400">
        <v>918975.2</v>
      </c>
      <c r="D25" s="400">
        <v>1144319.1000000001</v>
      </c>
      <c r="E25" s="400">
        <v>1403534.9</v>
      </c>
      <c r="F25" s="401">
        <v>1623168.4</v>
      </c>
      <c r="G25" s="401">
        <v>1621609.5</v>
      </c>
      <c r="H25" s="401">
        <v>2146975.2000000002</v>
      </c>
      <c r="I25" s="401">
        <v>2639944.2000000002</v>
      </c>
      <c r="J25" s="402">
        <v>3149994</v>
      </c>
      <c r="K25" s="402">
        <v>3864417.2</v>
      </c>
      <c r="L25" s="402">
        <v>4511430.2</v>
      </c>
      <c r="M25" s="403">
        <v>4668887.4000000004</v>
      </c>
      <c r="N25" s="402">
        <v>5770155.7659999998</v>
      </c>
      <c r="O25" s="402">
        <v>6202045.5999999996</v>
      </c>
      <c r="P25" s="402">
        <v>7010013.7000000002</v>
      </c>
    </row>
    <row r="26" spans="1:17" s="414" customFormat="1">
      <c r="A26" s="409" t="s">
        <v>670</v>
      </c>
      <c r="B26" s="410">
        <v>23580.5</v>
      </c>
      <c r="C26" s="410">
        <v>20775.099999999999</v>
      </c>
      <c r="D26" s="410">
        <v>28629.4</v>
      </c>
      <c r="E26" s="410">
        <v>32778.800000000003</v>
      </c>
      <c r="F26" s="410">
        <v>45269.9</v>
      </c>
      <c r="G26" s="410">
        <v>67202.8</v>
      </c>
      <c r="H26" s="410">
        <v>87690.2</v>
      </c>
      <c r="I26" s="411">
        <v>90440.1</v>
      </c>
      <c r="J26" s="412">
        <v>118698.7</v>
      </c>
      <c r="K26" s="412">
        <v>115335.2</v>
      </c>
      <c r="L26" s="412">
        <v>128482.7</v>
      </c>
      <c r="M26" s="413">
        <v>189350.1</v>
      </c>
      <c r="N26" s="412">
        <v>299218.36800000002</v>
      </c>
      <c r="O26" s="412">
        <v>247229.2</v>
      </c>
      <c r="P26" s="412">
        <v>248585.427</v>
      </c>
      <c r="Q26" s="414">
        <f>P26*1000</f>
        <v>248585427</v>
      </c>
    </row>
    <row r="27" spans="1:17" s="414" customFormat="1">
      <c r="A27" s="409" t="s">
        <v>671</v>
      </c>
      <c r="B27" s="410">
        <v>2546.5</v>
      </c>
      <c r="C27" s="410">
        <v>2989.8</v>
      </c>
      <c r="D27" s="410">
        <v>3545.8</v>
      </c>
      <c r="E27" s="410">
        <v>4920.6000000000004</v>
      </c>
      <c r="F27" s="410">
        <v>7211</v>
      </c>
      <c r="G27" s="410">
        <v>17590.5</v>
      </c>
      <c r="H27" s="410">
        <v>21004.2</v>
      </c>
      <c r="I27" s="411">
        <v>22920.799999999999</v>
      </c>
      <c r="J27" s="412">
        <v>32128.1</v>
      </c>
      <c r="K27" s="412">
        <v>29918</v>
      </c>
      <c r="L27" s="412">
        <v>45528</v>
      </c>
      <c r="M27" s="413">
        <v>70859.399999999994</v>
      </c>
      <c r="N27" s="412">
        <v>105075.63</v>
      </c>
      <c r="O27" s="412">
        <v>102934.1</v>
      </c>
      <c r="P27" s="412">
        <v>105179.81600000001</v>
      </c>
      <c r="Q27" s="414">
        <f>P27*1000</f>
        <v>105179816</v>
      </c>
    </row>
    <row r="28" spans="1:17" ht="25.5">
      <c r="A28" s="373" t="s">
        <v>672</v>
      </c>
      <c r="B28" s="370">
        <v>24633.1</v>
      </c>
      <c r="C28" s="370">
        <v>28189.599999999999</v>
      </c>
      <c r="D28" s="370">
        <v>31853.8</v>
      </c>
      <c r="E28" s="370">
        <v>42566.6</v>
      </c>
      <c r="F28" s="370">
        <v>50883.4</v>
      </c>
      <c r="G28" s="370">
        <v>46338.5</v>
      </c>
      <c r="H28" s="370">
        <v>69279.7</v>
      </c>
      <c r="I28" s="374">
        <v>78765.7</v>
      </c>
      <c r="J28" s="372">
        <v>91237.4</v>
      </c>
      <c r="K28" s="372">
        <v>124124.2</v>
      </c>
      <c r="L28" s="372">
        <v>130045.9</v>
      </c>
      <c r="M28" s="390">
        <v>150344.70000000001</v>
      </c>
      <c r="N28" s="372">
        <v>160955.084</v>
      </c>
      <c r="O28" s="372">
        <v>186277.5</v>
      </c>
      <c r="P28" s="372">
        <v>222508.18100000001</v>
      </c>
    </row>
    <row r="29" spans="1:17">
      <c r="A29" s="373" t="s">
        <v>673</v>
      </c>
      <c r="B29" s="370">
        <v>24584.1</v>
      </c>
      <c r="C29" s="370">
        <v>28357.8</v>
      </c>
      <c r="D29" s="370">
        <v>31127.3</v>
      </c>
      <c r="E29" s="370">
        <v>33011.9</v>
      </c>
      <c r="F29" s="370">
        <v>42144.3</v>
      </c>
      <c r="G29" s="370">
        <v>63572.800000000003</v>
      </c>
      <c r="H29" s="370">
        <v>53686.6</v>
      </c>
      <c r="I29" s="374">
        <v>53457.5</v>
      </c>
      <c r="J29" s="372">
        <v>53942.3</v>
      </c>
      <c r="K29" s="372">
        <v>68109.5</v>
      </c>
      <c r="L29" s="372">
        <v>77424.899999999994</v>
      </c>
      <c r="M29" s="390">
        <v>57640.6</v>
      </c>
      <c r="N29" s="372">
        <v>53354.546000000002</v>
      </c>
      <c r="O29" s="372">
        <v>75302.5</v>
      </c>
      <c r="P29" s="372">
        <v>66724.202999999994</v>
      </c>
    </row>
    <row r="30" spans="1:17">
      <c r="A30" s="373" t="s">
        <v>674</v>
      </c>
      <c r="B30" s="370">
        <v>104547.6</v>
      </c>
      <c r="C30" s="370">
        <v>104285.6</v>
      </c>
      <c r="D30" s="370">
        <v>111767.6</v>
      </c>
      <c r="E30" s="370">
        <v>116865.2</v>
      </c>
      <c r="F30" s="370">
        <v>137299</v>
      </c>
      <c r="G30" s="370">
        <v>123924.8</v>
      </c>
      <c r="H30" s="370">
        <v>200684.6</v>
      </c>
      <c r="I30" s="374">
        <v>243391.4</v>
      </c>
      <c r="J30" s="372">
        <v>295159.7</v>
      </c>
      <c r="K30" s="372">
        <v>422172.4</v>
      </c>
      <c r="L30" s="372">
        <v>557444.4</v>
      </c>
      <c r="M30" s="390">
        <v>510937.59999999998</v>
      </c>
      <c r="N30" s="372">
        <v>573798.47499999998</v>
      </c>
      <c r="O30" s="372">
        <v>776951.4</v>
      </c>
      <c r="P30" s="372">
        <v>963720.95299999998</v>
      </c>
    </row>
    <row r="31" spans="1:17">
      <c r="A31" s="373" t="s">
        <v>675</v>
      </c>
      <c r="B31" s="370">
        <v>44797.599999999999</v>
      </c>
      <c r="C31" s="370">
        <v>49214.2</v>
      </c>
      <c r="D31" s="370">
        <v>49981.3</v>
      </c>
      <c r="E31" s="370">
        <v>56708.5</v>
      </c>
      <c r="F31" s="370">
        <v>62212</v>
      </c>
      <c r="G31" s="370">
        <v>66774.5</v>
      </c>
      <c r="H31" s="370">
        <v>94006.2</v>
      </c>
      <c r="I31" s="374">
        <v>109200.8</v>
      </c>
      <c r="J31" s="372">
        <v>133875.5</v>
      </c>
      <c r="K31" s="372">
        <v>166018.4</v>
      </c>
      <c r="L31" s="372">
        <v>163564.1</v>
      </c>
      <c r="M31" s="390">
        <v>165642.20000000001</v>
      </c>
      <c r="N31" s="372">
        <v>174305.90299999999</v>
      </c>
      <c r="O31" s="372">
        <v>236991.9</v>
      </c>
      <c r="P31" s="372">
        <v>280880.86700000003</v>
      </c>
    </row>
    <row r="32" spans="1:17" ht="25.5">
      <c r="A32" s="373" t="s">
        <v>676</v>
      </c>
      <c r="B32" s="370">
        <v>4001</v>
      </c>
      <c r="C32" s="370">
        <v>4161</v>
      </c>
      <c r="D32" s="370">
        <v>3411</v>
      </c>
      <c r="E32" s="370">
        <v>5052.6000000000004</v>
      </c>
      <c r="F32" s="370">
        <v>6273.9</v>
      </c>
      <c r="G32" s="370">
        <v>5549.7</v>
      </c>
      <c r="H32" s="370">
        <v>8363.2000000000007</v>
      </c>
      <c r="I32" s="374">
        <v>9153.6</v>
      </c>
      <c r="J32" s="372">
        <v>9710.2000000000007</v>
      </c>
      <c r="K32" s="372">
        <v>15213.1</v>
      </c>
      <c r="L32" s="372">
        <v>24679.200000000001</v>
      </c>
      <c r="M32" s="390">
        <v>23954.799999999999</v>
      </c>
      <c r="N32" s="372">
        <v>26653.300999999999</v>
      </c>
      <c r="O32" s="372">
        <v>29508.1</v>
      </c>
      <c r="P32" s="372">
        <v>28194.776999999998</v>
      </c>
    </row>
    <row r="33" spans="1:16">
      <c r="A33" s="373" t="s">
        <v>677</v>
      </c>
      <c r="B33" s="370">
        <v>18410.599999999999</v>
      </c>
      <c r="C33" s="370">
        <v>19310</v>
      </c>
      <c r="D33" s="370">
        <v>23722.2</v>
      </c>
      <c r="E33" s="370">
        <v>30842.7</v>
      </c>
      <c r="F33" s="370">
        <v>45737.5</v>
      </c>
      <c r="G33" s="370">
        <v>46893.5</v>
      </c>
      <c r="H33" s="370">
        <v>57391</v>
      </c>
      <c r="I33" s="374">
        <v>83571.399999999994</v>
      </c>
      <c r="J33" s="372">
        <v>99495.8</v>
      </c>
      <c r="K33" s="372">
        <v>117572.8</v>
      </c>
      <c r="L33" s="372">
        <v>123962.8</v>
      </c>
      <c r="M33" s="390">
        <v>155631.5</v>
      </c>
      <c r="N33" s="372">
        <v>264749.08399999997</v>
      </c>
      <c r="O33" s="372">
        <v>182091.5</v>
      </c>
      <c r="P33" s="372">
        <v>186617.579</v>
      </c>
    </row>
    <row r="34" spans="1:16" ht="76.5">
      <c r="A34" s="373" t="s">
        <v>678</v>
      </c>
      <c r="B34" s="370">
        <v>10277.4</v>
      </c>
      <c r="C34" s="370">
        <v>10843.1</v>
      </c>
      <c r="D34" s="370">
        <v>11554.7</v>
      </c>
      <c r="E34" s="370">
        <v>14812</v>
      </c>
      <c r="F34" s="370">
        <v>17799.8</v>
      </c>
      <c r="G34" s="370">
        <v>14476</v>
      </c>
      <c r="H34" s="370">
        <v>26421.7</v>
      </c>
      <c r="I34" s="374">
        <v>32555.8</v>
      </c>
      <c r="J34" s="372">
        <v>36125.199999999997</v>
      </c>
      <c r="K34" s="372">
        <v>40945.599999999999</v>
      </c>
      <c r="L34" s="372">
        <v>39256.800000000003</v>
      </c>
      <c r="M34" s="390">
        <v>61639.1</v>
      </c>
      <c r="N34" s="372">
        <v>89028.96</v>
      </c>
      <c r="O34" s="372">
        <v>97940</v>
      </c>
      <c r="P34" s="372">
        <v>74786.152000000002</v>
      </c>
    </row>
    <row r="35" spans="1:16">
      <c r="A35" s="373" t="s">
        <v>679</v>
      </c>
      <c r="B35" s="370">
        <v>11070.3</v>
      </c>
      <c r="C35" s="370">
        <v>11072.8</v>
      </c>
      <c r="D35" s="370">
        <v>7937.1</v>
      </c>
      <c r="E35" s="370">
        <v>16011.9</v>
      </c>
      <c r="F35" s="370">
        <v>16882.7</v>
      </c>
      <c r="G35" s="370">
        <v>18397.7</v>
      </c>
      <c r="H35" s="370">
        <v>21999</v>
      </c>
      <c r="I35" s="374">
        <v>20834.400000000001</v>
      </c>
      <c r="J35" s="372">
        <v>27062.9</v>
      </c>
      <c r="K35" s="372">
        <v>30459.4</v>
      </c>
      <c r="L35" s="372">
        <v>42477.8</v>
      </c>
      <c r="M35" s="390">
        <v>53772</v>
      </c>
      <c r="N35" s="372">
        <v>62209.415999999997</v>
      </c>
      <c r="O35" s="372">
        <v>64859.9</v>
      </c>
      <c r="P35" s="372">
        <v>125633.23699999999</v>
      </c>
    </row>
    <row r="36" spans="1:16" ht="38.25">
      <c r="A36" s="373" t="s">
        <v>680</v>
      </c>
      <c r="B36" s="370">
        <v>6667.7</v>
      </c>
      <c r="C36" s="370">
        <v>6598.4</v>
      </c>
      <c r="D36" s="370">
        <v>7097.2</v>
      </c>
      <c r="E36" s="370">
        <v>7116</v>
      </c>
      <c r="F36" s="370">
        <v>7783.3</v>
      </c>
      <c r="G36" s="370">
        <v>19220.5</v>
      </c>
      <c r="H36" s="370">
        <v>23242.6</v>
      </c>
      <c r="I36" s="370">
        <v>22598</v>
      </c>
      <c r="J36" s="370">
        <v>18706.900000000001</v>
      </c>
      <c r="K36" s="370">
        <v>22887.5</v>
      </c>
      <c r="L36" s="372">
        <v>17835.3</v>
      </c>
      <c r="M36" s="390">
        <v>9192.2000000000007</v>
      </c>
      <c r="N36" s="372">
        <v>36394.752999999997</v>
      </c>
      <c r="O36" s="372">
        <v>9236.2999999999993</v>
      </c>
      <c r="P36" s="372">
        <v>9927.9449999999997</v>
      </c>
    </row>
    <row r="37" spans="1:16">
      <c r="A37" s="373" t="s">
        <v>681</v>
      </c>
      <c r="B37" s="370">
        <v>40978.699999999997</v>
      </c>
      <c r="C37" s="370">
        <v>57629.7</v>
      </c>
      <c r="D37" s="370">
        <v>78276.2</v>
      </c>
      <c r="E37" s="370">
        <v>87022.6</v>
      </c>
      <c r="F37" s="370">
        <v>89112.6</v>
      </c>
      <c r="G37" s="370">
        <v>70192.7</v>
      </c>
      <c r="H37" s="370">
        <v>98002.7</v>
      </c>
      <c r="I37" s="370">
        <v>131940.70000000001</v>
      </c>
      <c r="J37" s="370">
        <v>152811.29999999999</v>
      </c>
      <c r="K37" s="370">
        <v>187001.60000000001</v>
      </c>
      <c r="L37" s="372">
        <v>190559.8</v>
      </c>
      <c r="M37" s="390">
        <v>188807.4</v>
      </c>
      <c r="N37" s="372">
        <v>315698.83399999997</v>
      </c>
      <c r="O37" s="372">
        <v>353218.7</v>
      </c>
      <c r="P37" s="372">
        <v>398999.06099999999</v>
      </c>
    </row>
    <row r="38" spans="1:16">
      <c r="A38" s="373" t="s">
        <v>682</v>
      </c>
      <c r="B38" s="370">
        <v>27761.4</v>
      </c>
      <c r="C38" s="370">
        <v>33051.699999999997</v>
      </c>
      <c r="D38" s="370">
        <v>36216.300000000003</v>
      </c>
      <c r="E38" s="370">
        <v>46460</v>
      </c>
      <c r="F38" s="370">
        <v>43924.1</v>
      </c>
      <c r="G38" s="370">
        <v>39675.699999999997</v>
      </c>
      <c r="H38" s="370">
        <v>50958.2</v>
      </c>
      <c r="I38" s="370">
        <v>70570</v>
      </c>
      <c r="J38" s="370">
        <v>91808.8</v>
      </c>
      <c r="K38" s="370">
        <v>78949.3</v>
      </c>
      <c r="L38" s="372">
        <v>110287.7</v>
      </c>
      <c r="M38" s="390">
        <v>99127.8</v>
      </c>
      <c r="N38" s="372">
        <v>89749.966</v>
      </c>
      <c r="O38" s="372">
        <v>72386.7</v>
      </c>
      <c r="P38" s="372">
        <v>103682.76700000001</v>
      </c>
    </row>
    <row r="39" spans="1:16">
      <c r="A39" s="373" t="s">
        <v>683</v>
      </c>
      <c r="B39" s="370">
        <v>2017</v>
      </c>
      <c r="C39" s="370">
        <v>2317.3000000000002</v>
      </c>
      <c r="D39" s="370">
        <v>4289.2</v>
      </c>
      <c r="E39" s="370">
        <v>5849.9</v>
      </c>
      <c r="F39" s="370">
        <v>7938.4</v>
      </c>
      <c r="G39" s="370">
        <v>3800.6</v>
      </c>
      <c r="H39" s="370">
        <v>5665.1</v>
      </c>
      <c r="I39" s="370">
        <v>5745.7</v>
      </c>
      <c r="J39" s="370">
        <v>5026.1000000000004</v>
      </c>
      <c r="K39" s="370">
        <v>6616.9</v>
      </c>
      <c r="L39" s="372">
        <v>9296.2999999999993</v>
      </c>
      <c r="M39" s="361">
        <v>10634.1</v>
      </c>
      <c r="N39" s="372">
        <v>4589.0820000000003</v>
      </c>
      <c r="O39" s="372">
        <v>3344.6</v>
      </c>
      <c r="P39" s="394" t="s">
        <v>684</v>
      </c>
    </row>
    <row r="40" spans="1:16">
      <c r="A40" s="373" t="s">
        <v>685</v>
      </c>
      <c r="B40" s="370">
        <v>545.1</v>
      </c>
      <c r="C40" s="370">
        <v>307.3</v>
      </c>
      <c r="D40" s="370">
        <v>364.8</v>
      </c>
      <c r="E40" s="370">
        <v>302.8</v>
      </c>
      <c r="F40" s="370">
        <v>708.5</v>
      </c>
      <c r="G40" s="370">
        <v>1041</v>
      </c>
      <c r="H40" s="370">
        <v>1489.9</v>
      </c>
      <c r="I40" s="370">
        <v>2201.3000000000002</v>
      </c>
      <c r="J40" s="370">
        <v>2643.1</v>
      </c>
      <c r="K40" s="370">
        <v>5400</v>
      </c>
      <c r="L40" s="372">
        <v>7536.4</v>
      </c>
      <c r="M40" s="390">
        <v>10085</v>
      </c>
      <c r="N40" s="372">
        <v>3499.0430000000001</v>
      </c>
      <c r="O40" s="372">
        <v>1853.3</v>
      </c>
      <c r="P40" s="372">
        <v>4373.8</v>
      </c>
    </row>
    <row r="41" spans="1:16">
      <c r="A41" s="373" t="s">
        <v>686</v>
      </c>
      <c r="B41" s="370">
        <v>4334.8999999999996</v>
      </c>
      <c r="C41" s="370">
        <v>4577</v>
      </c>
      <c r="D41" s="370">
        <v>6048.5</v>
      </c>
      <c r="E41" s="370">
        <v>7322.1</v>
      </c>
      <c r="F41" s="370">
        <v>8236.9</v>
      </c>
      <c r="G41" s="370">
        <v>8267.6</v>
      </c>
      <c r="H41" s="370">
        <v>8976.1</v>
      </c>
      <c r="I41" s="370">
        <v>7447.9</v>
      </c>
      <c r="J41" s="370">
        <v>10503.1</v>
      </c>
      <c r="K41" s="370">
        <v>16670.3</v>
      </c>
      <c r="L41" s="372">
        <v>12176</v>
      </c>
      <c r="M41" s="390">
        <v>33549.1</v>
      </c>
      <c r="N41" s="372">
        <v>28121.57</v>
      </c>
      <c r="O41" s="372">
        <v>44525.3</v>
      </c>
      <c r="P41" s="372">
        <v>35122.392</v>
      </c>
    </row>
    <row r="42" spans="1:16">
      <c r="A42" s="373" t="s">
        <v>687</v>
      </c>
      <c r="B42" s="370">
        <v>13145.7</v>
      </c>
      <c r="C42" s="370">
        <v>13963.7</v>
      </c>
      <c r="D42" s="370">
        <v>15255.6</v>
      </c>
      <c r="E42" s="370">
        <v>15784.8</v>
      </c>
      <c r="F42" s="370">
        <v>19846.900000000001</v>
      </c>
      <c r="G42" s="370">
        <v>21771.7</v>
      </c>
      <c r="H42" s="370">
        <v>32860.6</v>
      </c>
      <c r="I42" s="370">
        <v>37286</v>
      </c>
      <c r="J42" s="370">
        <v>33965.300000000003</v>
      </c>
      <c r="K42" s="370">
        <v>39917.4</v>
      </c>
      <c r="L42" s="372">
        <v>39690.199999999997</v>
      </c>
      <c r="M42" s="390">
        <v>49256.6</v>
      </c>
      <c r="N42" s="372">
        <v>47855.087</v>
      </c>
      <c r="O42" s="372">
        <v>42911.3</v>
      </c>
      <c r="P42" s="372">
        <v>58777.343000000001</v>
      </c>
    </row>
    <row r="43" spans="1:16">
      <c r="A43" s="373" t="s">
        <v>688</v>
      </c>
      <c r="B43" s="370">
        <v>3376</v>
      </c>
      <c r="C43" s="370">
        <v>3319.8</v>
      </c>
      <c r="D43" s="370">
        <v>2165.1</v>
      </c>
      <c r="E43" s="370">
        <v>3170.5</v>
      </c>
      <c r="F43" s="370">
        <v>3541.1</v>
      </c>
      <c r="G43" s="370">
        <v>3510.3</v>
      </c>
      <c r="H43" s="370">
        <v>6232.4</v>
      </c>
      <c r="I43" s="370">
        <v>5773.9</v>
      </c>
      <c r="J43" s="370">
        <v>5021.8999999999996</v>
      </c>
      <c r="K43" s="370">
        <v>5300.7</v>
      </c>
      <c r="L43" s="372">
        <v>4087.6</v>
      </c>
      <c r="M43" s="390">
        <v>1433.6</v>
      </c>
      <c r="N43" s="372">
        <v>3722.1039999999998</v>
      </c>
      <c r="O43" s="372">
        <v>4150.6000000000004</v>
      </c>
      <c r="P43" s="372">
        <v>3317.7139999999999</v>
      </c>
    </row>
    <row r="44" spans="1:16">
      <c r="A44" s="373" t="s">
        <v>689</v>
      </c>
      <c r="B44" s="370">
        <v>9465.4</v>
      </c>
      <c r="C44" s="370">
        <v>10357.200000000001</v>
      </c>
      <c r="D44" s="370">
        <v>11699.6</v>
      </c>
      <c r="E44" s="370">
        <v>14270.1</v>
      </c>
      <c r="F44" s="370">
        <v>17238.599999999999</v>
      </c>
      <c r="G44" s="370">
        <v>19777.400000000001</v>
      </c>
      <c r="H44" s="370">
        <v>24426</v>
      </c>
      <c r="I44" s="370">
        <v>24954.799999999999</v>
      </c>
      <c r="J44" s="370">
        <v>25653.4</v>
      </c>
      <c r="K44" s="370">
        <v>34391.5</v>
      </c>
      <c r="L44" s="372">
        <v>41907.699999999997</v>
      </c>
      <c r="M44" s="390">
        <v>35516.199999999997</v>
      </c>
      <c r="N44" s="372">
        <v>53571.061000000002</v>
      </c>
      <c r="O44" s="372">
        <v>38350.400000000001</v>
      </c>
      <c r="P44" s="372">
        <v>40520.743999999999</v>
      </c>
    </row>
    <row r="45" spans="1:16" ht="25.5">
      <c r="A45" s="373" t="s">
        <v>690</v>
      </c>
      <c r="B45" s="370">
        <v>16549.400000000001</v>
      </c>
      <c r="C45" s="370">
        <v>24982.5</v>
      </c>
      <c r="D45" s="370">
        <v>44714.400000000001</v>
      </c>
      <c r="E45" s="370">
        <v>48101.9</v>
      </c>
      <c r="F45" s="370">
        <v>67769.600000000006</v>
      </c>
      <c r="G45" s="370">
        <v>76147.199999999997</v>
      </c>
      <c r="H45" s="370">
        <v>97100.3</v>
      </c>
      <c r="I45" s="370">
        <v>122215.7</v>
      </c>
      <c r="J45" s="370">
        <v>120435.3</v>
      </c>
      <c r="K45" s="370">
        <v>140370.5</v>
      </c>
      <c r="L45" s="372">
        <v>189605.7</v>
      </c>
      <c r="M45" s="390">
        <v>284993.5</v>
      </c>
      <c r="N45" s="372">
        <v>369596.321</v>
      </c>
      <c r="O45" s="372">
        <v>519696.6</v>
      </c>
      <c r="P45" s="372">
        <v>440911.44799999997</v>
      </c>
    </row>
    <row r="46" spans="1:16">
      <c r="A46" s="373" t="s">
        <v>691</v>
      </c>
      <c r="B46" s="370">
        <v>3181.5</v>
      </c>
      <c r="C46" s="370">
        <v>3620.7</v>
      </c>
      <c r="D46" s="370">
        <v>4016.1</v>
      </c>
      <c r="E46" s="370">
        <v>6294.4</v>
      </c>
      <c r="F46" s="370">
        <v>9971.2999999999993</v>
      </c>
      <c r="G46" s="370">
        <v>17106.599999999999</v>
      </c>
      <c r="H46" s="370">
        <v>13600.3</v>
      </c>
      <c r="I46" s="370">
        <v>13704.6</v>
      </c>
      <c r="J46" s="370">
        <v>13417.2</v>
      </c>
      <c r="K46" s="370">
        <v>19354.7</v>
      </c>
      <c r="L46" s="372">
        <v>22823.599999999999</v>
      </c>
      <c r="M46" s="390">
        <v>14305.3</v>
      </c>
      <c r="N46" s="372">
        <v>12746.612999999999</v>
      </c>
      <c r="O46" s="372">
        <v>12653.7</v>
      </c>
      <c r="P46" s="372">
        <v>14878.871999999999</v>
      </c>
    </row>
    <row r="47" spans="1:16">
      <c r="A47" s="373" t="s">
        <v>692</v>
      </c>
      <c r="B47" s="370">
        <v>2716.1</v>
      </c>
      <c r="C47" s="370">
        <v>3487.1</v>
      </c>
      <c r="D47" s="370">
        <v>5765.7</v>
      </c>
      <c r="E47" s="370">
        <v>5688.2</v>
      </c>
      <c r="F47" s="370">
        <v>7752.4</v>
      </c>
      <c r="G47" s="370">
        <v>6984</v>
      </c>
      <c r="H47" s="370">
        <v>7844.2</v>
      </c>
      <c r="I47" s="370">
        <v>8943.6</v>
      </c>
      <c r="J47" s="370">
        <v>8508.1</v>
      </c>
      <c r="K47" s="370">
        <v>9416.1</v>
      </c>
      <c r="L47" s="372">
        <v>12055.3</v>
      </c>
      <c r="M47" s="390">
        <v>3381.3</v>
      </c>
      <c r="N47" s="372">
        <v>3579.4009999999998</v>
      </c>
      <c r="O47" s="372">
        <v>5463.1</v>
      </c>
      <c r="P47" s="372">
        <v>13255.337</v>
      </c>
    </row>
    <row r="48" spans="1:16">
      <c r="A48" s="373" t="s">
        <v>693</v>
      </c>
      <c r="B48" s="370">
        <v>12190.9</v>
      </c>
      <c r="C48" s="370">
        <v>12875.6</v>
      </c>
      <c r="D48" s="370">
        <v>12811.2</v>
      </c>
      <c r="E48" s="370">
        <v>16905</v>
      </c>
      <c r="F48" s="370">
        <v>20743.2</v>
      </c>
      <c r="G48" s="370">
        <v>21050.1</v>
      </c>
      <c r="H48" s="370">
        <v>26784.400000000001</v>
      </c>
      <c r="I48" s="370">
        <v>31820.7</v>
      </c>
      <c r="J48" s="370">
        <v>39136.9</v>
      </c>
      <c r="K48" s="370">
        <v>48022.8</v>
      </c>
      <c r="L48" s="372">
        <v>64461.3</v>
      </c>
      <c r="M48" s="390">
        <v>89970.3</v>
      </c>
      <c r="N48" s="372">
        <v>70369.391000000003</v>
      </c>
      <c r="O48" s="372">
        <v>73897.899999999994</v>
      </c>
      <c r="P48" s="372">
        <v>102450.398</v>
      </c>
    </row>
    <row r="49" spans="1:16" ht="38.25">
      <c r="A49" s="373" t="s">
        <v>694</v>
      </c>
      <c r="B49" s="370">
        <v>37690.400000000001</v>
      </c>
      <c r="C49" s="370">
        <v>31161.4</v>
      </c>
      <c r="D49" s="370">
        <v>53793.7</v>
      </c>
      <c r="E49" s="370">
        <v>70538.7</v>
      </c>
      <c r="F49" s="370">
        <v>75176.100000000006</v>
      </c>
      <c r="G49" s="370">
        <v>74292.100000000006</v>
      </c>
      <c r="H49" s="370">
        <v>98197.7</v>
      </c>
      <c r="I49" s="370">
        <v>124455.1</v>
      </c>
      <c r="J49" s="370">
        <v>144250.5</v>
      </c>
      <c r="K49" s="370">
        <v>176322.6</v>
      </c>
      <c r="L49" s="372">
        <v>134430.9</v>
      </c>
      <c r="M49" s="390">
        <v>145996.70000000001</v>
      </c>
      <c r="N49" s="372">
        <v>125304.946</v>
      </c>
      <c r="O49" s="372">
        <v>110450.1</v>
      </c>
      <c r="P49" s="372">
        <v>153427.15400000001</v>
      </c>
    </row>
    <row r="50" spans="1:16" ht="25.5">
      <c r="A50" s="373" t="s">
        <v>695</v>
      </c>
      <c r="B50" s="370">
        <v>3175</v>
      </c>
      <c r="C50" s="370">
        <v>4060.9</v>
      </c>
      <c r="D50" s="370">
        <v>5814.8</v>
      </c>
      <c r="E50" s="370">
        <v>6331.3</v>
      </c>
      <c r="F50" s="370">
        <v>7770.8</v>
      </c>
      <c r="G50" s="370">
        <v>10380.200000000001</v>
      </c>
      <c r="H50" s="370">
        <v>15683.8</v>
      </c>
      <c r="I50" s="370">
        <v>14240.4</v>
      </c>
      <c r="J50" s="370">
        <v>16243.8</v>
      </c>
      <c r="K50" s="370">
        <v>20872.099999999999</v>
      </c>
      <c r="L50" s="372">
        <v>17841.400000000001</v>
      </c>
      <c r="M50" s="390">
        <v>14283.1</v>
      </c>
      <c r="N50" s="372">
        <v>29206.802</v>
      </c>
      <c r="O50" s="372">
        <v>12275.5</v>
      </c>
      <c r="P50" s="372">
        <v>17568.401000000002</v>
      </c>
    </row>
    <row r="51" spans="1:16">
      <c r="A51" s="373" t="s">
        <v>696</v>
      </c>
      <c r="B51" s="370">
        <v>12815.2</v>
      </c>
      <c r="C51" s="370">
        <v>10773.9</v>
      </c>
      <c r="D51" s="370">
        <v>20799.900000000001</v>
      </c>
      <c r="E51" s="370">
        <v>38555.599999999999</v>
      </c>
      <c r="F51" s="370">
        <v>32553.9</v>
      </c>
      <c r="G51" s="370">
        <v>31606.9</v>
      </c>
      <c r="H51" s="370">
        <v>33019.800000000003</v>
      </c>
      <c r="I51" s="370">
        <v>46784.4</v>
      </c>
      <c r="J51" s="370">
        <v>72743.5</v>
      </c>
      <c r="K51" s="370">
        <v>76242.8</v>
      </c>
      <c r="L51" s="372">
        <v>94651.8</v>
      </c>
      <c r="M51" s="390">
        <v>148983.9</v>
      </c>
      <c r="N51" s="372">
        <v>146425.26800000001</v>
      </c>
      <c r="O51" s="372">
        <v>206160.1</v>
      </c>
      <c r="P51" s="372">
        <v>291022.891</v>
      </c>
    </row>
    <row r="52" spans="1:16">
      <c r="A52" s="373" t="s">
        <v>697</v>
      </c>
      <c r="B52" s="370">
        <v>7708.5</v>
      </c>
      <c r="C52" s="370">
        <v>7282.4</v>
      </c>
      <c r="D52" s="370">
        <v>7978.2</v>
      </c>
      <c r="E52" s="370">
        <v>11886.5</v>
      </c>
      <c r="F52" s="370">
        <v>19154.3</v>
      </c>
      <c r="G52" s="370">
        <v>21173.5</v>
      </c>
      <c r="H52" s="370">
        <v>23636.799999999999</v>
      </c>
      <c r="I52" s="370">
        <v>23708.3</v>
      </c>
      <c r="J52" s="370">
        <v>27495.5</v>
      </c>
      <c r="K52" s="370">
        <v>35813.42</v>
      </c>
      <c r="L52" s="372">
        <v>39887.699999999997</v>
      </c>
      <c r="M52" s="390">
        <v>47476.9</v>
      </c>
      <c r="N52" s="372">
        <v>85231.534</v>
      </c>
      <c r="O52" s="372">
        <v>61093.8</v>
      </c>
      <c r="P52" s="372">
        <v>70120.245999999999</v>
      </c>
    </row>
    <row r="53" spans="1:16">
      <c r="A53" s="373" t="s">
        <v>698</v>
      </c>
      <c r="B53" s="370">
        <v>8667</v>
      </c>
      <c r="C53" s="370">
        <v>9572.2000000000007</v>
      </c>
      <c r="D53" s="370">
        <v>10431</v>
      </c>
      <c r="E53" s="370">
        <v>14520.3</v>
      </c>
      <c r="F53" s="370">
        <v>40619.199999999997</v>
      </c>
      <c r="G53" s="370">
        <v>21387.7</v>
      </c>
      <c r="H53" s="370">
        <v>21005.7</v>
      </c>
      <c r="I53" s="370">
        <v>24518.9</v>
      </c>
      <c r="J53" s="370">
        <v>29024.7</v>
      </c>
      <c r="K53" s="370">
        <v>28101.4</v>
      </c>
      <c r="L53" s="372">
        <v>30828.6</v>
      </c>
      <c r="M53" s="390">
        <v>40245.699999999997</v>
      </c>
      <c r="N53" s="372">
        <v>77909.975999999995</v>
      </c>
      <c r="O53" s="372">
        <v>90983</v>
      </c>
      <c r="P53" s="372">
        <v>67035.05</v>
      </c>
    </row>
    <row r="54" spans="1:16">
      <c r="A54" s="373" t="s">
        <v>699</v>
      </c>
      <c r="B54" s="370">
        <v>5324.1</v>
      </c>
      <c r="C54" s="370">
        <v>5847.1</v>
      </c>
      <c r="D54" s="370">
        <v>6534.1</v>
      </c>
      <c r="E54" s="370">
        <v>7589.3</v>
      </c>
      <c r="F54" s="370">
        <v>9201.7000000000007</v>
      </c>
      <c r="G54" s="370">
        <v>15906.9</v>
      </c>
      <c r="H54" s="370">
        <v>18793.900000000001</v>
      </c>
      <c r="I54" s="370">
        <v>21796.1</v>
      </c>
      <c r="J54" s="370">
        <v>21608.1</v>
      </c>
      <c r="K54" s="370">
        <v>33109.9</v>
      </c>
      <c r="L54" s="372">
        <v>36332</v>
      </c>
      <c r="M54" s="390">
        <v>49583.8</v>
      </c>
      <c r="N54" s="372">
        <v>108997.33</v>
      </c>
      <c r="O54" s="372">
        <v>51839.7</v>
      </c>
      <c r="P54" s="372">
        <v>69320.5</v>
      </c>
    </row>
    <row r="55" spans="1:16">
      <c r="A55" s="373" t="s">
        <v>700</v>
      </c>
      <c r="B55" s="370">
        <v>16069.1</v>
      </c>
      <c r="C55" s="370">
        <v>17167.5</v>
      </c>
      <c r="D55" s="370">
        <v>20466.900000000001</v>
      </c>
      <c r="E55" s="370">
        <v>25632.5</v>
      </c>
      <c r="F55" s="370">
        <v>32584.1</v>
      </c>
      <c r="G55" s="370" t="s">
        <v>701</v>
      </c>
      <c r="H55" s="370" t="s">
        <v>701</v>
      </c>
      <c r="I55" s="370" t="s">
        <v>701</v>
      </c>
      <c r="J55" s="370" t="s">
        <v>701</v>
      </c>
      <c r="K55" s="370" t="s">
        <v>701</v>
      </c>
      <c r="L55" s="370" t="s">
        <v>701</v>
      </c>
      <c r="M55" s="389" t="s">
        <v>701</v>
      </c>
      <c r="N55" s="370"/>
      <c r="O55" s="370" t="s">
        <v>702</v>
      </c>
      <c r="P55" s="393"/>
    </row>
    <row r="56" spans="1:16">
      <c r="A56" s="373" t="s">
        <v>703</v>
      </c>
      <c r="B56" s="365" t="s">
        <v>701</v>
      </c>
      <c r="C56" s="365" t="s">
        <v>701</v>
      </c>
      <c r="D56" s="365" t="s">
        <v>701</v>
      </c>
      <c r="E56" s="365" t="s">
        <v>701</v>
      </c>
      <c r="F56" s="365" t="s">
        <v>701</v>
      </c>
      <c r="G56" s="370">
        <v>31120</v>
      </c>
      <c r="H56" s="370">
        <v>34746.1</v>
      </c>
      <c r="I56" s="370">
        <v>38604.699999999997</v>
      </c>
      <c r="J56" s="370">
        <v>44077.599999999999</v>
      </c>
      <c r="K56" s="370">
        <v>63807.9</v>
      </c>
      <c r="L56" s="372">
        <v>78625.5</v>
      </c>
      <c r="M56" s="390">
        <v>83062.2</v>
      </c>
      <c r="N56" s="372">
        <v>84270.945000000007</v>
      </c>
      <c r="O56" s="372">
        <v>102072.6</v>
      </c>
      <c r="P56" s="372">
        <v>121802.71</v>
      </c>
    </row>
    <row r="57" spans="1:16" ht="25.5">
      <c r="A57" s="373" t="s">
        <v>704</v>
      </c>
      <c r="B57" s="365" t="s">
        <v>701</v>
      </c>
      <c r="C57" s="365" t="s">
        <v>701</v>
      </c>
      <c r="D57" s="365" t="s">
        <v>701</v>
      </c>
      <c r="E57" s="365" t="s">
        <v>701</v>
      </c>
      <c r="F57" s="365" t="s">
        <v>701</v>
      </c>
      <c r="G57" s="370">
        <v>21137.5</v>
      </c>
      <c r="H57" s="370">
        <v>31612.1</v>
      </c>
      <c r="I57" s="370">
        <v>34173.5</v>
      </c>
      <c r="J57" s="370">
        <v>43049.8</v>
      </c>
      <c r="K57" s="370">
        <v>46844</v>
      </c>
      <c r="L57" s="372">
        <v>53082.400000000001</v>
      </c>
      <c r="M57" s="390">
        <v>56252.4</v>
      </c>
      <c r="N57" s="372">
        <v>104337.09699999999</v>
      </c>
      <c r="O57" s="370">
        <v>80854.600000000006</v>
      </c>
      <c r="P57" s="370">
        <v>88837.721999999994</v>
      </c>
    </row>
    <row r="58" spans="1:16" ht="38.25">
      <c r="A58" s="373" t="s">
        <v>705</v>
      </c>
      <c r="B58" s="370">
        <v>1617</v>
      </c>
      <c r="C58" s="370">
        <v>1695.6</v>
      </c>
      <c r="D58" s="370">
        <v>1910.2</v>
      </c>
      <c r="E58" s="370">
        <v>1869.9</v>
      </c>
      <c r="F58" s="370">
        <v>1501</v>
      </c>
      <c r="G58" s="370">
        <v>4704.2</v>
      </c>
      <c r="H58" s="370">
        <v>7602</v>
      </c>
      <c r="I58" s="370">
        <v>8088.4</v>
      </c>
      <c r="J58" s="370">
        <v>8089.5</v>
      </c>
      <c r="K58" s="370">
        <v>14560.1</v>
      </c>
      <c r="L58" s="372">
        <v>19777.400000000001</v>
      </c>
      <c r="M58" s="390">
        <v>17594.599999999999</v>
      </c>
      <c r="N58" s="372">
        <v>15085.736999999999</v>
      </c>
      <c r="O58" s="372">
        <v>21408.6</v>
      </c>
      <c r="P58" s="372">
        <v>35642.722999999904</v>
      </c>
    </row>
    <row r="59" spans="1:16" ht="38.25">
      <c r="A59" s="373" t="s">
        <v>706</v>
      </c>
      <c r="B59" s="370">
        <v>111052.2</v>
      </c>
      <c r="C59" s="370">
        <v>149726.5</v>
      </c>
      <c r="D59" s="370">
        <v>215522.8</v>
      </c>
      <c r="E59" s="370">
        <v>259779.7</v>
      </c>
      <c r="F59" s="370">
        <v>340217.1</v>
      </c>
      <c r="G59" s="370">
        <v>7565.8</v>
      </c>
      <c r="H59" s="370">
        <v>16892.3</v>
      </c>
      <c r="I59" s="370">
        <v>19963.599999999999</v>
      </c>
      <c r="J59" s="370">
        <v>24963.5</v>
      </c>
      <c r="K59" s="370">
        <v>40121.800000000003</v>
      </c>
      <c r="L59" s="372">
        <v>38282.699999999997</v>
      </c>
      <c r="M59" s="390">
        <v>38956.1</v>
      </c>
      <c r="N59" s="372">
        <v>48089.599999999999</v>
      </c>
      <c r="O59" s="372">
        <v>48048.4</v>
      </c>
      <c r="P59" s="372">
        <v>48272.663999999997</v>
      </c>
    </row>
    <row r="60" spans="1:16">
      <c r="A60" s="373" t="s">
        <v>707</v>
      </c>
      <c r="B60" s="370">
        <v>68020.100000000006</v>
      </c>
      <c r="C60" s="370">
        <v>73361.399999999994</v>
      </c>
      <c r="D60" s="370">
        <v>113390.2</v>
      </c>
      <c r="E60" s="370">
        <v>182570.6</v>
      </c>
      <c r="F60" s="370">
        <v>135502</v>
      </c>
      <c r="G60" s="370">
        <v>87305.4</v>
      </c>
      <c r="H60" s="370">
        <v>108655.1</v>
      </c>
      <c r="I60" s="370">
        <v>157993.79999999999</v>
      </c>
      <c r="J60" s="370">
        <v>293044</v>
      </c>
      <c r="K60" s="370">
        <v>452350.4</v>
      </c>
      <c r="L60" s="372">
        <v>558669.19999999995</v>
      </c>
      <c r="M60" s="392">
        <v>309520.8</v>
      </c>
      <c r="N60" s="372">
        <v>323396.59999999998</v>
      </c>
      <c r="O60" s="372">
        <v>374763.3</v>
      </c>
      <c r="P60" s="372">
        <v>447779.7</v>
      </c>
    </row>
    <row r="61" spans="1:16">
      <c r="A61" s="373" t="s">
        <v>708</v>
      </c>
      <c r="B61" s="370">
        <v>6815.8</v>
      </c>
      <c r="C61" s="370">
        <v>7599.9</v>
      </c>
      <c r="D61" s="370">
        <v>22044.1</v>
      </c>
      <c r="E61" s="370">
        <v>21520.400000000001</v>
      </c>
      <c r="F61" s="370">
        <v>7172.2</v>
      </c>
      <c r="G61" s="370">
        <v>12183.9</v>
      </c>
      <c r="H61" s="370">
        <v>18817.8</v>
      </c>
      <c r="I61" s="370">
        <v>18563.099999999999</v>
      </c>
      <c r="J61" s="370">
        <v>20384.400000000001</v>
      </c>
      <c r="K61" s="370">
        <v>21409.3</v>
      </c>
      <c r="L61" s="372">
        <v>31632.799999999999</v>
      </c>
      <c r="M61" s="392">
        <v>24857.3</v>
      </c>
      <c r="N61" s="372">
        <v>6780.7</v>
      </c>
      <c r="O61" s="395">
        <v>12964.3</v>
      </c>
      <c r="P61" s="393">
        <v>8199.2999999999993</v>
      </c>
    </row>
    <row r="62" spans="1:16">
      <c r="A62" s="373" t="s">
        <v>709</v>
      </c>
      <c r="B62" s="370">
        <v>2902.8</v>
      </c>
      <c r="C62" s="370">
        <v>3955.2</v>
      </c>
      <c r="D62" s="370">
        <v>5394.6</v>
      </c>
      <c r="E62" s="370">
        <v>7974.6</v>
      </c>
      <c r="F62" s="370">
        <v>12835.1</v>
      </c>
      <c r="G62" s="370">
        <v>17109.5</v>
      </c>
      <c r="H62" s="370">
        <v>17431.599999999999</v>
      </c>
      <c r="I62" s="370">
        <v>24597.9</v>
      </c>
      <c r="J62" s="370">
        <v>36598.5</v>
      </c>
      <c r="K62" s="370">
        <v>31420.5</v>
      </c>
      <c r="L62" s="372">
        <v>30435.9</v>
      </c>
      <c r="M62" s="392">
        <v>45263.5</v>
      </c>
      <c r="N62" s="372">
        <v>59757.9</v>
      </c>
      <c r="O62" s="372">
        <v>39150.300000000003</v>
      </c>
      <c r="P62" s="393">
        <v>50438.2</v>
      </c>
    </row>
    <row r="63" spans="1:16" ht="25.5">
      <c r="A63" s="373" t="s">
        <v>710</v>
      </c>
      <c r="B63" s="370">
        <v>20814.3</v>
      </c>
      <c r="C63" s="370">
        <v>20912.099999999999</v>
      </c>
      <c r="D63" s="370">
        <v>30689.5</v>
      </c>
      <c r="E63" s="370">
        <v>35653.699999999997</v>
      </c>
      <c r="F63" s="370">
        <v>38921.800000000003</v>
      </c>
      <c r="G63" s="370">
        <v>44929.8</v>
      </c>
      <c r="H63" s="370">
        <v>75250.3</v>
      </c>
      <c r="I63" s="370">
        <v>73926.600000000006</v>
      </c>
      <c r="J63" s="370">
        <v>101120.5</v>
      </c>
      <c r="K63" s="370">
        <v>83017.7</v>
      </c>
      <c r="L63" s="372">
        <v>107499.8</v>
      </c>
      <c r="M63" s="392">
        <v>176821.9</v>
      </c>
      <c r="N63" s="372">
        <v>193587.9</v>
      </c>
      <c r="O63" s="395">
        <v>175101.3</v>
      </c>
      <c r="P63" s="395">
        <v>202512.62599999999</v>
      </c>
    </row>
    <row r="64" spans="1:16">
      <c r="A64" s="368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79"/>
      <c r="N64" s="368"/>
      <c r="O64" s="368"/>
      <c r="P64" s="368"/>
    </row>
    <row r="65" spans="1:13">
      <c r="A65" s="708" t="s">
        <v>711</v>
      </c>
      <c r="B65" s="709"/>
      <c r="C65" s="709"/>
      <c r="D65" s="709"/>
      <c r="E65" s="709"/>
      <c r="F65" s="709"/>
      <c r="G65" s="709"/>
      <c r="H65" s="709"/>
      <c r="I65" s="709"/>
      <c r="J65" s="709"/>
      <c r="K65" s="709"/>
      <c r="L65" s="380"/>
      <c r="M65" s="361"/>
    </row>
    <row r="66" spans="1:13">
      <c r="A66" s="381"/>
      <c r="B66" s="382"/>
      <c r="C66" s="383"/>
      <c r="D66" s="383"/>
      <c r="E66" s="383"/>
      <c r="F66" s="383"/>
      <c r="G66" s="408"/>
      <c r="H66" s="408"/>
      <c r="I66" s="408"/>
      <c r="J66" s="408"/>
      <c r="K66" s="408"/>
      <c r="L66" s="408"/>
      <c r="M66" s="408"/>
    </row>
    <row r="67" spans="1:13">
      <c r="A67" s="381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408"/>
      <c r="M67" s="408"/>
    </row>
    <row r="68" spans="1:13">
      <c r="A68" s="381"/>
      <c r="B68" s="382"/>
      <c r="C68" s="384"/>
      <c r="D68" s="384"/>
      <c r="E68" s="384"/>
      <c r="F68" s="384"/>
      <c r="G68" s="408"/>
      <c r="H68" s="408"/>
      <c r="I68" s="408"/>
      <c r="J68" s="408"/>
      <c r="K68" s="408"/>
      <c r="L68" s="408"/>
      <c r="M68" s="408"/>
    </row>
    <row r="69" spans="1:13">
      <c r="A69" s="381"/>
      <c r="B69" s="382"/>
      <c r="C69" s="383"/>
      <c r="D69" s="383"/>
      <c r="E69" s="383"/>
      <c r="F69" s="383"/>
      <c r="G69" s="408"/>
      <c r="H69" s="408"/>
      <c r="I69" s="408"/>
      <c r="J69" s="408"/>
      <c r="K69" s="408"/>
      <c r="L69" s="408"/>
      <c r="M69" s="408"/>
    </row>
    <row r="70" spans="1:13">
      <c r="A70" s="381"/>
      <c r="B70" s="382"/>
      <c r="C70" s="384"/>
      <c r="D70" s="384"/>
      <c r="E70" s="384"/>
      <c r="F70" s="384"/>
      <c r="G70" s="408"/>
      <c r="H70" s="408"/>
      <c r="I70" s="408"/>
      <c r="J70" s="408"/>
      <c r="K70" s="408"/>
      <c r="L70" s="408"/>
      <c r="M70" s="408"/>
    </row>
    <row r="71" spans="1:13">
      <c r="A71" s="381"/>
      <c r="B71" s="382"/>
      <c r="C71" s="384"/>
      <c r="D71" s="384"/>
      <c r="E71" s="384"/>
      <c r="F71" s="384"/>
      <c r="G71" s="408"/>
      <c r="H71" s="408"/>
      <c r="I71" s="408"/>
      <c r="J71" s="408"/>
      <c r="K71" s="408"/>
      <c r="L71" s="408"/>
      <c r="M71" s="408"/>
    </row>
    <row r="72" spans="1:13">
      <c r="A72" s="381"/>
      <c r="B72" s="382"/>
      <c r="C72" s="383"/>
      <c r="D72" s="383"/>
      <c r="E72" s="383"/>
      <c r="F72" s="383"/>
      <c r="G72" s="408"/>
      <c r="H72" s="408"/>
      <c r="I72" s="408"/>
      <c r="J72" s="408"/>
      <c r="K72" s="408"/>
      <c r="L72" s="408"/>
      <c r="M72" s="408"/>
    </row>
    <row r="73" spans="1:13">
      <c r="A73" s="381"/>
      <c r="B73" s="382"/>
      <c r="C73" s="384"/>
      <c r="D73" s="384"/>
      <c r="E73" s="384"/>
      <c r="F73" s="384"/>
      <c r="G73" s="408"/>
      <c r="H73" s="408"/>
      <c r="I73" s="408"/>
      <c r="J73" s="408"/>
      <c r="K73" s="408"/>
      <c r="L73" s="408"/>
      <c r="M73" s="408"/>
    </row>
    <row r="74" spans="1:13">
      <c r="A74" s="381"/>
      <c r="B74" s="382"/>
      <c r="C74" s="384"/>
      <c r="D74" s="384"/>
      <c r="E74" s="384"/>
      <c r="F74" s="384"/>
      <c r="G74" s="408"/>
      <c r="H74" s="408"/>
      <c r="I74" s="408"/>
      <c r="J74" s="408"/>
      <c r="K74" s="408"/>
      <c r="L74" s="408"/>
      <c r="M74" s="408"/>
    </row>
    <row r="75" spans="1:13">
      <c r="A75" s="381"/>
      <c r="B75" s="382"/>
      <c r="C75" s="383"/>
      <c r="D75" s="383"/>
      <c r="E75" s="383"/>
      <c r="F75" s="383"/>
      <c r="G75" s="408"/>
      <c r="H75" s="408"/>
      <c r="I75" s="408"/>
      <c r="J75" s="408"/>
      <c r="K75" s="408"/>
      <c r="L75" s="408"/>
      <c r="M75" s="408"/>
    </row>
    <row r="76" spans="1:13">
      <c r="A76" s="381"/>
      <c r="B76" s="382"/>
      <c r="C76" s="383"/>
      <c r="D76" s="383"/>
      <c r="E76" s="383"/>
      <c r="F76" s="383"/>
      <c r="G76" s="408"/>
      <c r="H76" s="408"/>
      <c r="I76" s="408"/>
      <c r="J76" s="408"/>
      <c r="K76" s="408"/>
      <c r="L76" s="408"/>
      <c r="M76" s="408"/>
    </row>
    <row r="77" spans="1:13">
      <c r="A77" s="381"/>
      <c r="B77" s="382"/>
      <c r="C77" s="383"/>
      <c r="D77" s="383"/>
      <c r="E77" s="383"/>
      <c r="F77" s="383"/>
      <c r="G77" s="408"/>
      <c r="H77" s="408"/>
      <c r="I77" s="408"/>
      <c r="J77" s="408"/>
      <c r="K77" s="408"/>
      <c r="L77" s="408"/>
      <c r="M77" s="408"/>
    </row>
    <row r="78" spans="1:13">
      <c r="A78" s="381"/>
      <c r="B78" s="382"/>
      <c r="C78" s="383"/>
      <c r="D78" s="383"/>
      <c r="E78" s="383"/>
      <c r="F78" s="383"/>
      <c r="G78" s="408"/>
      <c r="H78" s="408"/>
      <c r="I78" s="408"/>
      <c r="J78" s="408"/>
      <c r="K78" s="408"/>
      <c r="L78" s="408"/>
      <c r="M78" s="408"/>
    </row>
    <row r="79" spans="1:13">
      <c r="A79" s="381"/>
      <c r="B79" s="382"/>
      <c r="C79" s="383"/>
      <c r="D79" s="383"/>
      <c r="E79" s="383"/>
      <c r="F79" s="383"/>
      <c r="G79" s="408"/>
      <c r="H79" s="408"/>
      <c r="I79" s="408"/>
      <c r="J79" s="408"/>
      <c r="K79" s="408"/>
      <c r="L79" s="408"/>
      <c r="M79" s="408"/>
    </row>
    <row r="80" spans="1:13">
      <c r="A80" s="381"/>
      <c r="B80" s="382"/>
      <c r="C80" s="383"/>
      <c r="D80" s="383"/>
      <c r="E80" s="383"/>
      <c r="F80" s="383"/>
      <c r="G80" s="408"/>
      <c r="H80" s="408"/>
      <c r="I80" s="408"/>
      <c r="J80" s="408"/>
      <c r="K80" s="408"/>
      <c r="L80" s="408"/>
      <c r="M80" s="408"/>
    </row>
    <row r="81" spans="1:6">
      <c r="A81" s="381"/>
      <c r="B81" s="382"/>
      <c r="C81" s="383"/>
      <c r="D81" s="383"/>
      <c r="E81" s="383"/>
      <c r="F81" s="383"/>
    </row>
    <row r="82" spans="1:6">
      <c r="A82" s="381"/>
      <c r="B82" s="382"/>
      <c r="C82" s="383"/>
      <c r="D82" s="383"/>
      <c r="E82" s="383"/>
      <c r="F82" s="383"/>
    </row>
    <row r="83" spans="1:6">
      <c r="A83" s="381"/>
      <c r="B83" s="382"/>
      <c r="C83" s="383"/>
      <c r="D83" s="383"/>
      <c r="E83" s="383"/>
      <c r="F83" s="383"/>
    </row>
    <row r="84" spans="1:6">
      <c r="A84" s="381"/>
      <c r="B84" s="382"/>
      <c r="C84" s="383"/>
      <c r="D84" s="383"/>
      <c r="E84" s="383"/>
      <c r="F84" s="383"/>
    </row>
    <row r="85" spans="1:6">
      <c r="A85" s="381"/>
      <c r="B85" s="382"/>
      <c r="C85" s="383"/>
      <c r="D85" s="383"/>
      <c r="E85" s="383"/>
      <c r="F85" s="383"/>
    </row>
    <row r="86" spans="1:6">
      <c r="A86" s="381"/>
      <c r="B86" s="382"/>
      <c r="C86" s="383"/>
      <c r="D86" s="383"/>
      <c r="E86" s="383"/>
      <c r="F86" s="383"/>
    </row>
    <row r="87" spans="1:6">
      <c r="A87" s="381"/>
      <c r="B87" s="382"/>
      <c r="C87" s="383"/>
      <c r="D87" s="383"/>
      <c r="E87" s="383"/>
      <c r="F87" s="383"/>
    </row>
    <row r="88" spans="1:6">
      <c r="A88" s="381"/>
      <c r="B88" s="382"/>
      <c r="C88" s="383"/>
      <c r="D88" s="383"/>
      <c r="E88" s="383"/>
      <c r="F88" s="383"/>
    </row>
    <row r="89" spans="1:6">
      <c r="A89" s="381"/>
      <c r="B89" s="382"/>
      <c r="C89" s="383"/>
      <c r="D89" s="383"/>
      <c r="E89" s="383"/>
      <c r="F89" s="383"/>
    </row>
    <row r="90" spans="1:6">
      <c r="A90" s="381"/>
      <c r="B90" s="382"/>
      <c r="C90" s="383"/>
      <c r="D90" s="383"/>
      <c r="E90" s="383"/>
      <c r="F90" s="383"/>
    </row>
    <row r="91" spans="1:6">
      <c r="A91" s="381"/>
      <c r="B91" s="382"/>
      <c r="C91" s="383"/>
      <c r="D91" s="383"/>
      <c r="E91" s="383"/>
      <c r="F91" s="383"/>
    </row>
    <row r="92" spans="1:6">
      <c r="A92" s="381"/>
      <c r="B92" s="382"/>
      <c r="C92" s="383"/>
      <c r="D92" s="383"/>
      <c r="E92" s="383"/>
      <c r="F92" s="383"/>
    </row>
    <row r="93" spans="1:6">
      <c r="A93" s="381"/>
      <c r="B93" s="382"/>
      <c r="C93" s="383"/>
      <c r="D93" s="383"/>
      <c r="E93" s="383"/>
      <c r="F93" s="383"/>
    </row>
    <row r="94" spans="1:6">
      <c r="A94" s="381"/>
      <c r="B94" s="382"/>
      <c r="C94" s="383"/>
      <c r="D94" s="383"/>
      <c r="E94" s="383"/>
      <c r="F94" s="383"/>
    </row>
    <row r="95" spans="1:6">
      <c r="A95" s="381"/>
      <c r="B95" s="382"/>
      <c r="C95" s="383"/>
      <c r="D95" s="383"/>
      <c r="E95" s="383"/>
      <c r="F95" s="383"/>
    </row>
    <row r="96" spans="1:6">
      <c r="A96" s="381"/>
      <c r="B96" s="382"/>
      <c r="C96" s="383"/>
      <c r="D96" s="383"/>
      <c r="E96" s="383"/>
      <c r="F96" s="383"/>
    </row>
    <row r="97" spans="1:6">
      <c r="A97" s="381"/>
      <c r="B97" s="382"/>
      <c r="C97" s="383"/>
      <c r="D97" s="383"/>
      <c r="E97" s="383"/>
      <c r="F97" s="383"/>
    </row>
    <row r="98" spans="1:6">
      <c r="A98" s="381"/>
      <c r="B98" s="382"/>
      <c r="C98" s="383"/>
      <c r="D98" s="383"/>
      <c r="E98" s="383"/>
      <c r="F98" s="383"/>
    </row>
    <row r="99" spans="1:6">
      <c r="A99" s="381"/>
      <c r="B99" s="382"/>
      <c r="C99" s="408"/>
      <c r="D99" s="408"/>
      <c r="E99" s="408"/>
      <c r="F99" s="408"/>
    </row>
    <row r="100" spans="1:6">
      <c r="A100" s="381"/>
      <c r="B100" s="382"/>
      <c r="C100" s="408"/>
      <c r="D100" s="408"/>
      <c r="E100" s="408"/>
      <c r="F100" s="408"/>
    </row>
    <row r="101" spans="1:6">
      <c r="A101" s="381"/>
      <c r="B101" s="382"/>
      <c r="C101" s="408"/>
      <c r="D101" s="408"/>
      <c r="E101" s="408"/>
      <c r="F101" s="408"/>
    </row>
    <row r="102" spans="1:6">
      <c r="A102" s="381"/>
      <c r="B102" s="382"/>
      <c r="C102" s="408"/>
      <c r="D102" s="408"/>
      <c r="E102" s="408"/>
      <c r="F102" s="408"/>
    </row>
    <row r="103" spans="1:6">
      <c r="A103" s="381"/>
      <c r="B103" s="382"/>
      <c r="C103" s="408"/>
      <c r="D103" s="408"/>
      <c r="E103" s="408"/>
      <c r="F103" s="408"/>
    </row>
    <row r="104" spans="1:6">
      <c r="A104" s="381"/>
      <c r="B104" s="382"/>
      <c r="C104" s="408"/>
      <c r="D104" s="408"/>
      <c r="E104" s="408"/>
      <c r="F104" s="408"/>
    </row>
    <row r="105" spans="1:6">
      <c r="A105" s="381"/>
      <c r="B105" s="382"/>
      <c r="C105" s="408"/>
      <c r="D105" s="408"/>
      <c r="E105" s="408"/>
      <c r="F105" s="408"/>
    </row>
    <row r="106" spans="1:6">
      <c r="A106" s="381"/>
      <c r="B106" s="382"/>
      <c r="C106" s="408"/>
      <c r="D106" s="408"/>
      <c r="E106" s="408"/>
      <c r="F106" s="408"/>
    </row>
    <row r="107" spans="1:6">
      <c r="A107" s="381"/>
      <c r="B107" s="382"/>
      <c r="C107" s="408"/>
      <c r="D107" s="408"/>
      <c r="E107" s="408"/>
      <c r="F107" s="408"/>
    </row>
    <row r="108" spans="1:6">
      <c r="A108" s="381"/>
      <c r="B108" s="382"/>
      <c r="C108" s="408"/>
      <c r="D108" s="408"/>
      <c r="E108" s="408"/>
      <c r="F108" s="408"/>
    </row>
    <row r="109" spans="1:6">
      <c r="A109" s="381"/>
      <c r="B109" s="382"/>
      <c r="C109" s="408"/>
      <c r="D109" s="408"/>
      <c r="E109" s="408"/>
      <c r="F109" s="408"/>
    </row>
    <row r="110" spans="1:6">
      <c r="A110" s="381"/>
      <c r="B110" s="382"/>
      <c r="C110" s="408"/>
      <c r="D110" s="408"/>
      <c r="E110" s="408"/>
      <c r="F110" s="408"/>
    </row>
    <row r="111" spans="1:6">
      <c r="A111" s="381"/>
      <c r="B111" s="382"/>
      <c r="C111" s="408"/>
      <c r="D111" s="408"/>
      <c r="E111" s="408"/>
      <c r="F111" s="408"/>
    </row>
    <row r="112" spans="1:6">
      <c r="A112" s="381"/>
      <c r="B112" s="382"/>
      <c r="C112" s="408"/>
      <c r="D112" s="408"/>
      <c r="E112" s="408"/>
      <c r="F112" s="408"/>
    </row>
    <row r="113" spans="1:2">
      <c r="A113" s="381"/>
      <c r="B113" s="382"/>
    </row>
    <row r="114" spans="1:2">
      <c r="A114" s="381"/>
      <c r="B114" s="382"/>
    </row>
    <row r="115" spans="1:2">
      <c r="A115" s="381"/>
      <c r="B115" s="382"/>
    </row>
    <row r="116" spans="1:2">
      <c r="A116" s="381"/>
      <c r="B116" s="382"/>
    </row>
    <row r="117" spans="1:2">
      <c r="A117" s="381"/>
      <c r="B117" s="382"/>
    </row>
    <row r="118" spans="1:2">
      <c r="A118" s="381"/>
      <c r="B118" s="382"/>
    </row>
    <row r="119" spans="1:2">
      <c r="A119" s="381"/>
      <c r="B119" s="382"/>
    </row>
    <row r="120" spans="1:2">
      <c r="A120" s="381"/>
      <c r="B120" s="382"/>
    </row>
    <row r="121" spans="1:2">
      <c r="A121" s="381"/>
      <c r="B121" s="382"/>
    </row>
    <row r="122" spans="1:2">
      <c r="A122" s="381"/>
      <c r="B122" s="382"/>
    </row>
    <row r="123" spans="1:2">
      <c r="A123" s="381"/>
      <c r="B123" s="382"/>
    </row>
    <row r="124" spans="1:2">
      <c r="A124" s="381"/>
      <c r="B124" s="382"/>
    </row>
    <row r="125" spans="1:2">
      <c r="A125" s="381"/>
      <c r="B125" s="382"/>
    </row>
    <row r="126" spans="1:2">
      <c r="A126" s="381"/>
      <c r="B126" s="382"/>
    </row>
    <row r="127" spans="1:2">
      <c r="A127" s="381"/>
      <c r="B127" s="382"/>
    </row>
    <row r="128" spans="1:2">
      <c r="A128" s="381"/>
      <c r="B128" s="382"/>
    </row>
    <row r="129" spans="1:2">
      <c r="A129" s="381"/>
      <c r="B129" s="382"/>
    </row>
    <row r="130" spans="1:2">
      <c r="A130" s="381"/>
      <c r="B130" s="382"/>
    </row>
    <row r="131" spans="1:2">
      <c r="A131" s="381"/>
      <c r="B131" s="382"/>
    </row>
    <row r="132" spans="1:2">
      <c r="A132" s="381"/>
      <c r="B132" s="382"/>
    </row>
    <row r="133" spans="1:2">
      <c r="A133" s="381"/>
      <c r="B133" s="382"/>
    </row>
    <row r="134" spans="1:2">
      <c r="A134" s="381"/>
      <c r="B134" s="382"/>
    </row>
    <row r="135" spans="1:2">
      <c r="A135" s="381"/>
      <c r="B135" s="382"/>
    </row>
    <row r="136" spans="1:2">
      <c r="A136" s="381"/>
      <c r="B136" s="382"/>
    </row>
    <row r="137" spans="1:2">
      <c r="A137" s="381"/>
      <c r="B137" s="382"/>
    </row>
    <row r="138" spans="1:2">
      <c r="A138" s="381"/>
      <c r="B138" s="382"/>
    </row>
    <row r="139" spans="1:2">
      <c r="A139" s="381"/>
      <c r="B139" s="382"/>
    </row>
    <row r="140" spans="1:2">
      <c r="A140" s="381"/>
      <c r="B140" s="382"/>
    </row>
    <row r="141" spans="1:2">
      <c r="A141" s="381"/>
      <c r="B141" s="382"/>
    </row>
    <row r="142" spans="1:2">
      <c r="A142" s="381"/>
      <c r="B142" s="382"/>
    </row>
    <row r="143" spans="1:2">
      <c r="A143" s="381"/>
      <c r="B143" s="382"/>
    </row>
    <row r="144" spans="1:2">
      <c r="A144" s="381"/>
      <c r="B144" s="382"/>
    </row>
    <row r="145" spans="1:2">
      <c r="A145" s="381"/>
      <c r="B145" s="382"/>
    </row>
    <row r="146" spans="1:2">
      <c r="A146" s="381"/>
      <c r="B146" s="382"/>
    </row>
    <row r="147" spans="1:2">
      <c r="A147" s="381"/>
      <c r="B147" s="382"/>
    </row>
    <row r="148" spans="1:2">
      <c r="A148" s="381"/>
      <c r="B148" s="382"/>
    </row>
  </sheetData>
  <mergeCells count="3">
    <mergeCell ref="A65:K65"/>
    <mergeCell ref="A1:O1"/>
    <mergeCell ref="A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2"/>
  <sheetViews>
    <sheetView zoomScale="80" zoomScaleNormal="80" workbookViewId="0">
      <selection activeCell="B34" sqref="B34"/>
    </sheetView>
  </sheetViews>
  <sheetFormatPr defaultRowHeight="12.75"/>
  <cols>
    <col min="1" max="1" width="7.140625" style="193" customWidth="1"/>
    <col min="2" max="2" width="24.5703125" style="193" customWidth="1"/>
    <col min="3" max="3" width="16.5703125" style="198" customWidth="1"/>
    <col min="4" max="4" width="15.85546875" style="193" bestFit="1" customWidth="1"/>
    <col min="5" max="5" width="13.85546875" style="193" customWidth="1"/>
    <col min="6" max="6" width="9.140625" style="193"/>
    <col min="7" max="7" width="13.7109375" style="193" customWidth="1"/>
    <col min="8" max="8" width="15.140625" style="198" customWidth="1"/>
    <col min="9" max="9" width="12.140625" style="198" customWidth="1"/>
    <col min="10" max="10" width="12.5703125" style="193" customWidth="1"/>
    <col min="11" max="11" width="12.140625" style="193" customWidth="1"/>
    <col min="12" max="12" width="11.7109375" style="193" customWidth="1"/>
    <col min="13" max="13" width="17.28515625" style="193" customWidth="1"/>
    <col min="14" max="14" width="11.42578125" style="198" customWidth="1"/>
    <col min="15" max="15" width="11.5703125" style="198" bestFit="1" customWidth="1"/>
    <col min="16" max="16" width="14" style="198" customWidth="1"/>
    <col min="17" max="17" width="12.28515625" style="198" customWidth="1"/>
    <col min="18" max="18" width="12" style="193" customWidth="1"/>
    <col min="19" max="19" width="11.28515625" style="193" customWidth="1"/>
    <col min="20" max="20" width="14.42578125" style="198" customWidth="1"/>
    <col min="21" max="16384" width="9.140625" style="193"/>
  </cols>
  <sheetData>
    <row r="1" spans="1:20">
      <c r="A1" s="627"/>
      <c r="B1" s="628"/>
      <c r="C1" s="633" t="s">
        <v>0</v>
      </c>
      <c r="D1" s="633"/>
      <c r="E1" s="634"/>
      <c r="F1" s="634"/>
      <c r="G1" s="634"/>
      <c r="H1" s="75"/>
      <c r="I1" s="633"/>
      <c r="J1" s="633"/>
      <c r="K1" s="633"/>
      <c r="L1" s="633"/>
      <c r="M1" s="633"/>
      <c r="N1" s="621" t="s">
        <v>1</v>
      </c>
      <c r="O1" s="635"/>
      <c r="P1" s="623"/>
      <c r="Q1" s="621" t="s">
        <v>2</v>
      </c>
      <c r="R1" s="622"/>
      <c r="S1" s="623"/>
      <c r="T1" s="624" t="s">
        <v>3</v>
      </c>
    </row>
    <row r="2" spans="1:20">
      <c r="A2" s="629"/>
      <c r="B2" s="630"/>
      <c r="C2" s="227" t="s">
        <v>4</v>
      </c>
      <c r="D2" s="234" t="s">
        <v>5</v>
      </c>
      <c r="E2" s="235" t="s">
        <v>6</v>
      </c>
      <c r="F2" s="235" t="s">
        <v>7</v>
      </c>
      <c r="G2" s="235" t="s">
        <v>8</v>
      </c>
      <c r="H2" s="229" t="s">
        <v>9</v>
      </c>
      <c r="I2" s="229" t="s">
        <v>10</v>
      </c>
      <c r="J2" s="235" t="s">
        <v>11</v>
      </c>
      <c r="K2" s="235" t="s">
        <v>12</v>
      </c>
      <c r="L2" s="235" t="s">
        <v>13</v>
      </c>
      <c r="M2" s="235" t="s">
        <v>14</v>
      </c>
      <c r="N2" s="229" t="s">
        <v>15</v>
      </c>
      <c r="O2" s="231" t="s">
        <v>16</v>
      </c>
      <c r="P2" s="232" t="s">
        <v>17</v>
      </c>
      <c r="Q2" s="233" t="s">
        <v>18</v>
      </c>
      <c r="R2" s="236" t="s">
        <v>19</v>
      </c>
      <c r="S2" s="237" t="s">
        <v>20</v>
      </c>
      <c r="T2" s="624"/>
    </row>
    <row r="3" spans="1:20" ht="76.5">
      <c r="A3" s="631"/>
      <c r="B3" s="632"/>
      <c r="C3" s="227" t="s">
        <v>21</v>
      </c>
      <c r="D3" s="234" t="s">
        <v>22</v>
      </c>
      <c r="E3" s="235" t="s">
        <v>23</v>
      </c>
      <c r="F3" s="235" t="s">
        <v>24</v>
      </c>
      <c r="G3" s="235" t="s">
        <v>25</v>
      </c>
      <c r="H3" s="229" t="s">
        <v>26</v>
      </c>
      <c r="I3" s="229" t="s">
        <v>27</v>
      </c>
      <c r="J3" s="235" t="s">
        <v>28</v>
      </c>
      <c r="K3" s="235" t="s">
        <v>29</v>
      </c>
      <c r="L3" s="235" t="s">
        <v>30</v>
      </c>
      <c r="M3" s="235" t="s">
        <v>31</v>
      </c>
      <c r="N3" s="229" t="s">
        <v>32</v>
      </c>
      <c r="O3" s="231" t="s">
        <v>33</v>
      </c>
      <c r="P3" s="232" t="s">
        <v>34</v>
      </c>
      <c r="Q3" s="233" t="s">
        <v>35</v>
      </c>
      <c r="R3" s="236" t="s">
        <v>36</v>
      </c>
      <c r="S3" s="237" t="s">
        <v>37</v>
      </c>
      <c r="T3" s="624"/>
    </row>
    <row r="4" spans="1:20" ht="51">
      <c r="A4" s="219" t="s">
        <v>38</v>
      </c>
      <c r="B4" s="219" t="s">
        <v>39</v>
      </c>
      <c r="C4" s="220">
        <f>C5+C8</f>
        <v>1085236130</v>
      </c>
      <c r="D4" s="220">
        <f>D5+D8</f>
        <v>1085236130</v>
      </c>
      <c r="E4" s="220">
        <f t="shared" ref="E4:G4" si="0">E5+E8</f>
        <v>0</v>
      </c>
      <c r="F4" s="220">
        <f t="shared" si="0"/>
        <v>0</v>
      </c>
      <c r="G4" s="220">
        <f t="shared" si="0"/>
        <v>0</v>
      </c>
      <c r="H4" s="220">
        <f>H5+H8</f>
        <v>976671.8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>
        <f t="shared" ref="T4:T8" si="1">C4+H4+I4+N4+O4+P4+Q4</f>
        <v>1086212801.8</v>
      </c>
    </row>
    <row r="5" spans="1:20">
      <c r="A5" s="73" t="s">
        <v>40</v>
      </c>
      <c r="B5" s="17" t="s">
        <v>41</v>
      </c>
      <c r="C5" s="228">
        <f>D5+E5+F5+G5</f>
        <v>1085236130</v>
      </c>
      <c r="D5" s="226">
        <f>D6+D7</f>
        <v>1085236130</v>
      </c>
      <c r="E5" s="226"/>
      <c r="F5" s="226"/>
      <c r="G5" s="226"/>
      <c r="H5" s="230">
        <f>H6+H7</f>
        <v>976671.8</v>
      </c>
      <c r="I5" s="230"/>
      <c r="J5" s="226"/>
      <c r="K5" s="226"/>
      <c r="L5" s="226"/>
      <c r="M5" s="226"/>
      <c r="N5" s="230"/>
      <c r="O5" s="220"/>
      <c r="P5" s="220"/>
      <c r="Q5" s="220"/>
      <c r="R5" s="19"/>
      <c r="S5" s="19"/>
      <c r="T5" s="220">
        <f t="shared" si="1"/>
        <v>1086212801.8</v>
      </c>
    </row>
    <row r="6" spans="1:20" s="515" customFormat="1" ht="11.25">
      <c r="A6" s="509" t="s">
        <v>726</v>
      </c>
      <c r="B6" s="510" t="s">
        <v>858</v>
      </c>
      <c r="C6" s="511">
        <f t="shared" ref="C6:C7" si="2">D6+E6+F6+G6</f>
        <v>1031487680</v>
      </c>
      <c r="D6" s="512">
        <v>1031487680</v>
      </c>
      <c r="E6" s="512"/>
      <c r="F6" s="512"/>
      <c r="G6" s="513"/>
      <c r="H6" s="511">
        <f>РБ!G61</f>
        <v>976671.8</v>
      </c>
      <c r="I6" s="514"/>
      <c r="J6" s="513"/>
      <c r="K6" s="513"/>
      <c r="L6" s="513"/>
      <c r="M6" s="513"/>
      <c r="N6" s="514"/>
      <c r="O6" s="511"/>
      <c r="P6" s="511"/>
      <c r="Q6" s="511"/>
      <c r="R6" s="512"/>
      <c r="S6" s="512"/>
      <c r="T6" s="511">
        <f t="shared" si="1"/>
        <v>1032464351.8</v>
      </c>
    </row>
    <row r="7" spans="1:20" s="515" customFormat="1" ht="11.25">
      <c r="A7" s="509" t="s">
        <v>727</v>
      </c>
      <c r="B7" s="516" t="s">
        <v>859</v>
      </c>
      <c r="C7" s="511">
        <f t="shared" si="2"/>
        <v>53748450</v>
      </c>
      <c r="D7" s="512">
        <v>53748450</v>
      </c>
      <c r="E7" s="512"/>
      <c r="F7" s="512"/>
      <c r="G7" s="513"/>
      <c r="H7" s="514"/>
      <c r="I7" s="514"/>
      <c r="J7" s="513"/>
      <c r="K7" s="513"/>
      <c r="L7" s="513"/>
      <c r="M7" s="513"/>
      <c r="N7" s="514"/>
      <c r="O7" s="511"/>
      <c r="P7" s="511"/>
      <c r="Q7" s="511"/>
      <c r="R7" s="512"/>
      <c r="S7" s="512"/>
      <c r="T7" s="511">
        <f t="shared" si="1"/>
        <v>53748450</v>
      </c>
    </row>
    <row r="8" spans="1:20" ht="38.25">
      <c r="A8" s="73" t="s">
        <v>42</v>
      </c>
      <c r="B8" s="17" t="s">
        <v>43</v>
      </c>
      <c r="C8" s="228"/>
      <c r="D8" s="226"/>
      <c r="E8" s="226"/>
      <c r="F8" s="226"/>
      <c r="G8" s="226"/>
      <c r="H8" s="230"/>
      <c r="I8" s="230"/>
      <c r="J8" s="226"/>
      <c r="K8" s="226"/>
      <c r="L8" s="226"/>
      <c r="M8" s="226"/>
      <c r="N8" s="230"/>
      <c r="O8" s="220"/>
      <c r="P8" s="220"/>
      <c r="Q8" s="220"/>
      <c r="R8" s="19"/>
      <c r="S8" s="19"/>
      <c r="T8" s="220">
        <f t="shared" si="1"/>
        <v>0</v>
      </c>
    </row>
    <row r="9" spans="1:20" ht="25.5">
      <c r="A9" s="221" t="s">
        <v>44</v>
      </c>
      <c r="B9" s="219" t="s">
        <v>45</v>
      </c>
      <c r="C9" s="222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>
        <f>O10+O11+O12</f>
        <v>18372659</v>
      </c>
      <c r="P9" s="220">
        <f>P10+P11+P12</f>
        <v>78100027</v>
      </c>
      <c r="Q9" s="220"/>
      <c r="R9" s="222"/>
      <c r="S9" s="222"/>
      <c r="T9" s="220">
        <f>C9+H9+I9+N9+O9+P9+Q9</f>
        <v>96472686</v>
      </c>
    </row>
    <row r="10" spans="1:20" ht="25.5">
      <c r="A10" s="16" t="s">
        <v>46</v>
      </c>
      <c r="B10" s="17" t="s">
        <v>47</v>
      </c>
      <c r="C10" s="222"/>
      <c r="D10" s="19"/>
      <c r="E10" s="19"/>
      <c r="F10" s="19"/>
      <c r="G10" s="19"/>
      <c r="H10" s="220"/>
      <c r="I10" s="220"/>
      <c r="J10" s="19"/>
      <c r="K10" s="19"/>
      <c r="L10" s="19"/>
      <c r="M10" s="19"/>
      <c r="N10" s="220"/>
      <c r="O10" s="222">
        <v>18372659</v>
      </c>
      <c r="P10" s="222"/>
      <c r="Q10" s="220"/>
      <c r="R10" s="92"/>
      <c r="S10" s="92"/>
      <c r="T10" s="220">
        <f t="shared" ref="T10:T20" si="3">C10+H10+I10+N10+O10+P10+Q10</f>
        <v>18372659</v>
      </c>
    </row>
    <row r="11" spans="1:20" ht="38.25">
      <c r="A11" s="16" t="s">
        <v>48</v>
      </c>
      <c r="B11" s="17" t="s">
        <v>49</v>
      </c>
      <c r="C11" s="222"/>
      <c r="D11" s="19"/>
      <c r="E11" s="19"/>
      <c r="F11" s="19"/>
      <c r="G11" s="19"/>
      <c r="H11" s="220"/>
      <c r="I11" s="220"/>
      <c r="J11" s="19"/>
      <c r="K11" s="19"/>
      <c r="L11" s="19"/>
      <c r="M11" s="19"/>
      <c r="N11" s="220"/>
      <c r="O11" s="222"/>
      <c r="P11" s="222"/>
      <c r="Q11" s="220"/>
      <c r="R11" s="92"/>
      <c r="S11" s="92"/>
      <c r="T11" s="220">
        <f t="shared" si="3"/>
        <v>0</v>
      </c>
    </row>
    <row r="12" spans="1:20" ht="25.5">
      <c r="A12" s="18" t="s">
        <v>50</v>
      </c>
      <c r="B12" s="17" t="s">
        <v>51</v>
      </c>
      <c r="C12" s="224"/>
      <c r="D12" s="19"/>
      <c r="E12" s="19"/>
      <c r="F12" s="19"/>
      <c r="G12" s="19"/>
      <c r="H12" s="220"/>
      <c r="I12" s="220"/>
      <c r="J12" s="19"/>
      <c r="K12" s="19"/>
      <c r="L12" s="19"/>
      <c r="M12" s="19"/>
      <c r="N12" s="220"/>
      <c r="O12" s="224"/>
      <c r="P12" s="222">
        <v>78100027</v>
      </c>
      <c r="Q12" s="220"/>
      <c r="R12" s="84"/>
      <c r="S12" s="84"/>
      <c r="T12" s="220">
        <f t="shared" si="3"/>
        <v>78100027</v>
      </c>
    </row>
    <row r="13" spans="1:20" ht="25.5">
      <c r="A13" s="223" t="s">
        <v>52</v>
      </c>
      <c r="B13" s="219" t="s">
        <v>53</v>
      </c>
      <c r="C13" s="224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4"/>
      <c r="P13" s="220">
        <v>583047921</v>
      </c>
      <c r="Q13" s="220"/>
      <c r="R13" s="224"/>
      <c r="S13" s="224"/>
      <c r="T13" s="220">
        <f t="shared" si="3"/>
        <v>583047921</v>
      </c>
    </row>
    <row r="14" spans="1:20" ht="38.25">
      <c r="A14" s="18" t="s">
        <v>54</v>
      </c>
      <c r="B14" s="17" t="s">
        <v>55</v>
      </c>
      <c r="C14" s="224"/>
      <c r="D14" s="19"/>
      <c r="E14" s="19"/>
      <c r="F14" s="19"/>
      <c r="G14" s="19"/>
      <c r="H14" s="220"/>
      <c r="I14" s="220"/>
      <c r="J14" s="19"/>
      <c r="K14" s="19"/>
      <c r="L14" s="19"/>
      <c r="M14" s="19"/>
      <c r="N14" s="220"/>
      <c r="O14" s="224"/>
      <c r="P14" s="222"/>
      <c r="Q14" s="220"/>
      <c r="R14" s="84"/>
      <c r="S14" s="84"/>
      <c r="T14" s="220">
        <f t="shared" si="3"/>
        <v>0</v>
      </c>
    </row>
    <row r="15" spans="1:20" ht="51">
      <c r="A15" s="18" t="s">
        <v>56</v>
      </c>
      <c r="B15" s="17" t="s">
        <v>57</v>
      </c>
      <c r="C15" s="224"/>
      <c r="D15" s="19"/>
      <c r="E15" s="19"/>
      <c r="F15" s="19"/>
      <c r="G15" s="19"/>
      <c r="H15" s="220"/>
      <c r="I15" s="220"/>
      <c r="J15" s="19"/>
      <c r="K15" s="19"/>
      <c r="L15" s="19"/>
      <c r="M15" s="19"/>
      <c r="N15" s="220"/>
      <c r="O15" s="224"/>
      <c r="P15" s="224"/>
      <c r="Q15" s="220"/>
      <c r="R15" s="84"/>
      <c r="S15" s="84"/>
      <c r="T15" s="220">
        <f t="shared" si="3"/>
        <v>0</v>
      </c>
    </row>
    <row r="16" spans="1:20" ht="25.5">
      <c r="A16" s="223" t="s">
        <v>58</v>
      </c>
      <c r="B16" s="219" t="s">
        <v>59</v>
      </c>
      <c r="C16" s="224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4"/>
      <c r="P16" s="224"/>
      <c r="Q16" s="220">
        <f>R16+S16</f>
        <v>0</v>
      </c>
      <c r="R16" s="224"/>
      <c r="S16" s="224">
        <f>S17+S18</f>
        <v>0</v>
      </c>
      <c r="T16" s="220">
        <f t="shared" si="3"/>
        <v>0</v>
      </c>
    </row>
    <row r="17" spans="1:20" ht="25.5">
      <c r="A17" s="18" t="s">
        <v>60</v>
      </c>
      <c r="B17" s="17" t="s">
        <v>61</v>
      </c>
      <c r="C17" s="224"/>
      <c r="D17" s="19"/>
      <c r="E17" s="19"/>
      <c r="F17" s="19"/>
      <c r="G17" s="19"/>
      <c r="H17" s="220"/>
      <c r="I17" s="220"/>
      <c r="J17" s="19"/>
      <c r="K17" s="19"/>
      <c r="L17" s="19"/>
      <c r="M17" s="19"/>
      <c r="N17" s="220"/>
      <c r="O17" s="224"/>
      <c r="P17" s="224"/>
      <c r="Q17" s="220"/>
      <c r="R17" s="84"/>
      <c r="S17" s="84"/>
      <c r="T17" s="220">
        <f t="shared" si="3"/>
        <v>0</v>
      </c>
    </row>
    <row r="18" spans="1:20" ht="25.5">
      <c r="A18" s="18" t="s">
        <v>62</v>
      </c>
      <c r="B18" s="17" t="s">
        <v>63</v>
      </c>
      <c r="C18" s="224"/>
      <c r="D18" s="19"/>
      <c r="E18" s="19"/>
      <c r="F18" s="19"/>
      <c r="G18" s="19"/>
      <c r="H18" s="220"/>
      <c r="I18" s="220"/>
      <c r="J18" s="19"/>
      <c r="K18" s="19"/>
      <c r="L18" s="19"/>
      <c r="M18" s="19"/>
      <c r="N18" s="220"/>
      <c r="O18" s="224"/>
      <c r="P18" s="224"/>
      <c r="Q18" s="220"/>
      <c r="R18" s="19"/>
      <c r="S18" s="19"/>
      <c r="T18" s="220">
        <f t="shared" si="3"/>
        <v>0</v>
      </c>
    </row>
    <row r="19" spans="1:20" ht="25.5">
      <c r="A19" s="223" t="s">
        <v>64</v>
      </c>
      <c r="B19" s="225" t="s">
        <v>65</v>
      </c>
      <c r="C19" s="224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4"/>
      <c r="P19" s="224"/>
      <c r="Q19" s="220"/>
      <c r="R19" s="224"/>
      <c r="S19" s="224"/>
      <c r="T19" s="220">
        <f t="shared" si="3"/>
        <v>0</v>
      </c>
    </row>
    <row r="20" spans="1:20">
      <c r="A20" s="625" t="s">
        <v>66</v>
      </c>
      <c r="B20" s="626"/>
      <c r="C20" s="224">
        <f t="shared" ref="C20:N20" si="4">C19+C16+C13+C9+C4</f>
        <v>1085236130</v>
      </c>
      <c r="D20" s="224">
        <f t="shared" si="4"/>
        <v>1085236130</v>
      </c>
      <c r="E20" s="224">
        <f t="shared" si="4"/>
        <v>0</v>
      </c>
      <c r="F20" s="224">
        <f t="shared" si="4"/>
        <v>0</v>
      </c>
      <c r="G20" s="224">
        <f t="shared" si="4"/>
        <v>0</v>
      </c>
      <c r="H20" s="224">
        <f t="shared" si="4"/>
        <v>976671.8</v>
      </c>
      <c r="I20" s="224">
        <f t="shared" si="4"/>
        <v>0</v>
      </c>
      <c r="J20" s="224">
        <f t="shared" si="4"/>
        <v>0</v>
      </c>
      <c r="K20" s="224">
        <f t="shared" si="4"/>
        <v>0</v>
      </c>
      <c r="L20" s="224">
        <f t="shared" si="4"/>
        <v>0</v>
      </c>
      <c r="M20" s="224">
        <f t="shared" si="4"/>
        <v>0</v>
      </c>
      <c r="N20" s="224">
        <f t="shared" si="4"/>
        <v>0</v>
      </c>
      <c r="O20" s="224">
        <f>O19+O16+O13+O9+O4</f>
        <v>18372659</v>
      </c>
      <c r="P20" s="224">
        <f t="shared" ref="P20:S20" si="5">P19+P16+P13+P9+P4</f>
        <v>661147948</v>
      </c>
      <c r="Q20" s="224">
        <f t="shared" si="5"/>
        <v>0</v>
      </c>
      <c r="R20" s="224">
        <f t="shared" si="5"/>
        <v>0</v>
      </c>
      <c r="S20" s="224">
        <f t="shared" si="5"/>
        <v>0</v>
      </c>
      <c r="T20" s="220">
        <f t="shared" si="3"/>
        <v>1765733408.8</v>
      </c>
    </row>
    <row r="21" spans="1:20">
      <c r="A21" s="87"/>
      <c r="B21" s="87"/>
      <c r="C21" s="85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5"/>
      <c r="Q21" s="85"/>
      <c r="R21" s="85"/>
      <c r="S21" s="85"/>
      <c r="T21" s="87"/>
    </row>
    <row r="22" spans="1:20">
      <c r="A22" s="22"/>
      <c r="B22" s="22"/>
      <c r="C22" s="2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22"/>
      <c r="P22" s="22"/>
      <c r="Q22" s="22"/>
      <c r="R22" s="22"/>
      <c r="S22" s="22"/>
      <c r="T22" s="22"/>
    </row>
    <row r="23" spans="1:20">
      <c r="C23" s="193"/>
      <c r="H23" s="193"/>
      <c r="I23" s="193"/>
      <c r="N23" s="193"/>
      <c r="O23" s="193"/>
      <c r="P23" s="193"/>
      <c r="Q23" s="193"/>
      <c r="T23" s="193"/>
    </row>
    <row r="24" spans="1:20">
      <c r="C24" s="193"/>
      <c r="H24" s="193"/>
      <c r="I24" s="193"/>
      <c r="N24" s="193"/>
      <c r="O24" s="193"/>
      <c r="P24" s="193"/>
      <c r="Q24" s="193"/>
      <c r="T24" s="193"/>
    </row>
    <row r="25" spans="1:20">
      <c r="C25" s="193"/>
      <c r="D25" s="551"/>
      <c r="H25" s="193"/>
      <c r="I25" s="193"/>
      <c r="N25" s="193"/>
      <c r="O25" s="193"/>
      <c r="P25" s="193"/>
      <c r="Q25" s="193"/>
      <c r="T25" s="193"/>
    </row>
    <row r="26" spans="1:20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72"/>
      <c r="R26" s="22"/>
      <c r="S26" s="22"/>
      <c r="T26" s="22"/>
    </row>
    <row r="27" spans="1:20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18"/>
      <c r="N27" s="22"/>
      <c r="O27" s="76"/>
      <c r="P27" s="72"/>
      <c r="Q27" s="22"/>
      <c r="R27" s="22"/>
      <c r="S27" s="22"/>
      <c r="T27" s="22"/>
    </row>
    <row r="28" spans="1:20">
      <c r="C28" s="193"/>
      <c r="H28" s="193"/>
      <c r="I28" s="193"/>
      <c r="N28" s="193"/>
      <c r="O28" s="193"/>
      <c r="P28" s="193"/>
      <c r="Q28" s="193"/>
      <c r="T28" s="193"/>
    </row>
    <row r="29" spans="1:20">
      <c r="A29" s="22"/>
      <c r="B29" s="22"/>
      <c r="C29" s="22"/>
      <c r="D29" s="22"/>
      <c r="E29" s="22"/>
      <c r="F29" s="22"/>
      <c r="G29" s="22"/>
      <c r="H29" s="218"/>
      <c r="I29" s="218"/>
      <c r="J29" s="218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>
      <c r="C30" s="193"/>
      <c r="H30" s="193"/>
      <c r="I30" s="193"/>
      <c r="N30" s="193"/>
      <c r="O30" s="193"/>
      <c r="P30" s="193"/>
      <c r="Q30" s="193"/>
      <c r="T30" s="193"/>
    </row>
    <row r="31" spans="1:20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76"/>
      <c r="P31" s="22"/>
      <c r="Q31" s="22"/>
      <c r="R31" s="22"/>
      <c r="S31" s="22"/>
      <c r="T31" s="22"/>
    </row>
    <row r="32" spans="1:20">
      <c r="C32" s="193"/>
      <c r="H32" s="193"/>
      <c r="I32" s="193"/>
      <c r="N32" s="193"/>
      <c r="O32" s="193"/>
      <c r="P32" s="193"/>
      <c r="Q32" s="193"/>
      <c r="T32" s="193"/>
    </row>
    <row r="33" spans="1:20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6"/>
      <c r="P33" s="22"/>
      <c r="Q33" s="22"/>
      <c r="R33" s="22"/>
      <c r="S33" s="22"/>
      <c r="T33" s="22"/>
    </row>
    <row r="34" spans="1:20">
      <c r="C34" s="193"/>
      <c r="H34" s="193"/>
      <c r="I34" s="193"/>
      <c r="N34" s="193"/>
      <c r="O34" s="193"/>
      <c r="P34" s="193"/>
      <c r="Q34" s="193"/>
      <c r="T34" s="193"/>
    </row>
    <row r="35" spans="1:20">
      <c r="C35" s="193"/>
      <c r="H35" s="193"/>
      <c r="I35" s="193"/>
      <c r="N35" s="193"/>
      <c r="O35" s="193"/>
      <c r="P35" s="193"/>
      <c r="Q35" s="193"/>
      <c r="T35" s="193"/>
    </row>
    <row r="36" spans="1:20">
      <c r="C36" s="193"/>
      <c r="H36" s="193"/>
      <c r="I36" s="193"/>
      <c r="N36" s="193"/>
      <c r="O36" s="76"/>
      <c r="P36" s="193"/>
      <c r="Q36" s="193"/>
      <c r="T36" s="193"/>
    </row>
    <row r="37" spans="1:20">
      <c r="C37" s="193"/>
      <c r="H37" s="193"/>
      <c r="I37" s="193"/>
      <c r="N37" s="193"/>
      <c r="O37" s="193"/>
      <c r="P37" s="193"/>
      <c r="Q37" s="193"/>
      <c r="T37" s="193"/>
    </row>
    <row r="38" spans="1:20">
      <c r="C38" s="193"/>
      <c r="H38" s="193"/>
      <c r="I38" s="193"/>
      <c r="N38" s="193"/>
      <c r="O38" s="193"/>
      <c r="P38" s="193"/>
      <c r="Q38" s="193"/>
      <c r="T38" s="193"/>
    </row>
    <row r="39" spans="1:20">
      <c r="C39" s="193"/>
      <c r="H39" s="193"/>
      <c r="I39" s="193"/>
      <c r="N39" s="193"/>
      <c r="O39" s="193"/>
      <c r="P39" s="193"/>
      <c r="Q39" s="193"/>
      <c r="T39" s="193"/>
    </row>
    <row r="40" spans="1:20">
      <c r="C40" s="193"/>
      <c r="H40" s="193"/>
      <c r="I40" s="193"/>
      <c r="N40" s="193"/>
      <c r="O40" s="193"/>
      <c r="P40" s="193"/>
      <c r="Q40" s="193"/>
      <c r="T40" s="193"/>
    </row>
    <row r="41" spans="1:20">
      <c r="C41" s="193"/>
      <c r="H41" s="193"/>
      <c r="I41" s="193"/>
      <c r="N41" s="193"/>
      <c r="O41" s="193"/>
      <c r="P41" s="193"/>
      <c r="Q41" s="193"/>
      <c r="T41" s="193"/>
    </row>
    <row r="42" spans="1:20">
      <c r="C42" s="193"/>
      <c r="H42" s="193"/>
      <c r="I42" s="193"/>
      <c r="N42" s="193"/>
      <c r="O42" s="193"/>
      <c r="P42" s="193"/>
      <c r="Q42" s="193"/>
      <c r="T42" s="193"/>
    </row>
    <row r="43" spans="1:20">
      <c r="C43" s="193"/>
      <c r="H43" s="193"/>
      <c r="I43" s="193"/>
      <c r="N43" s="193"/>
      <c r="O43" s="193"/>
      <c r="P43" s="193"/>
      <c r="Q43" s="193"/>
      <c r="T43" s="193"/>
    </row>
    <row r="44" spans="1:20">
      <c r="C44" s="193"/>
      <c r="H44" s="193"/>
      <c r="I44" s="193"/>
      <c r="N44" s="193"/>
      <c r="O44" s="193"/>
      <c r="P44" s="193"/>
      <c r="Q44" s="193"/>
      <c r="T44" s="193"/>
    </row>
    <row r="45" spans="1:20">
      <c r="C45" s="193"/>
      <c r="H45" s="193"/>
      <c r="I45" s="193"/>
      <c r="N45" s="193"/>
      <c r="O45" s="193"/>
      <c r="P45" s="193"/>
      <c r="Q45" s="193"/>
      <c r="T45" s="193"/>
    </row>
    <row r="46" spans="1:20">
      <c r="C46" s="193"/>
      <c r="H46" s="193"/>
      <c r="I46" s="193"/>
      <c r="N46" s="193"/>
      <c r="O46" s="193"/>
      <c r="P46" s="193"/>
      <c r="Q46" s="193"/>
      <c r="T46" s="193"/>
    </row>
    <row r="47" spans="1:20">
      <c r="C47" s="193"/>
      <c r="H47" s="193"/>
      <c r="I47" s="193"/>
      <c r="N47" s="193"/>
      <c r="O47" s="193"/>
      <c r="P47" s="193"/>
      <c r="Q47" s="193"/>
      <c r="T47" s="193"/>
    </row>
    <row r="48" spans="1:20">
      <c r="C48" s="193"/>
      <c r="H48" s="193"/>
      <c r="I48" s="193"/>
      <c r="N48" s="193"/>
      <c r="O48" s="193"/>
      <c r="P48" s="193"/>
      <c r="Q48" s="193"/>
      <c r="T48" s="193"/>
    </row>
    <row r="49" spans="3:20">
      <c r="C49" s="193"/>
      <c r="H49" s="193"/>
      <c r="I49" s="193"/>
      <c r="N49" s="193"/>
      <c r="O49" s="193"/>
      <c r="P49" s="193"/>
      <c r="Q49" s="193"/>
      <c r="T49" s="193"/>
    </row>
    <row r="50" spans="3:20">
      <c r="C50" s="193"/>
      <c r="H50" s="193"/>
      <c r="I50" s="193"/>
      <c r="N50" s="193"/>
      <c r="O50" s="193"/>
      <c r="P50" s="193"/>
      <c r="Q50" s="193"/>
      <c r="T50" s="193"/>
    </row>
    <row r="51" spans="3:20">
      <c r="C51" s="193"/>
      <c r="H51" s="193"/>
      <c r="I51" s="193"/>
      <c r="N51" s="193"/>
      <c r="O51" s="193"/>
      <c r="P51" s="193"/>
      <c r="Q51" s="193"/>
      <c r="T51" s="193"/>
    </row>
    <row r="52" spans="3:20">
      <c r="C52" s="193"/>
      <c r="H52" s="193"/>
      <c r="I52" s="193"/>
      <c r="N52" s="193"/>
      <c r="O52" s="193"/>
      <c r="P52" s="193"/>
      <c r="Q52" s="193"/>
      <c r="T52" s="193"/>
    </row>
    <row r="53" spans="3:20">
      <c r="C53" s="193"/>
      <c r="H53" s="193"/>
      <c r="I53" s="193"/>
      <c r="N53" s="193"/>
      <c r="O53" s="193"/>
      <c r="P53" s="193"/>
      <c r="Q53" s="193"/>
      <c r="T53" s="193"/>
    </row>
    <row r="54" spans="3:20">
      <c r="C54" s="193"/>
      <c r="H54" s="193"/>
      <c r="I54" s="193"/>
      <c r="N54" s="193"/>
      <c r="O54" s="193"/>
      <c r="P54" s="193"/>
      <c r="Q54" s="193"/>
      <c r="T54" s="193"/>
    </row>
    <row r="55" spans="3:20">
      <c r="C55" s="193"/>
      <c r="H55" s="193"/>
      <c r="I55" s="193"/>
      <c r="N55" s="193"/>
      <c r="O55" s="193"/>
      <c r="P55" s="193"/>
      <c r="Q55" s="193"/>
      <c r="T55" s="193"/>
    </row>
    <row r="56" spans="3:20">
      <c r="C56" s="193"/>
      <c r="H56" s="193"/>
      <c r="I56" s="193"/>
      <c r="N56" s="193"/>
      <c r="O56" s="193"/>
      <c r="P56" s="193"/>
      <c r="Q56" s="193"/>
      <c r="T56" s="193"/>
    </row>
    <row r="57" spans="3:20">
      <c r="C57" s="193"/>
      <c r="H57" s="193"/>
      <c r="I57" s="193"/>
      <c r="N57" s="193"/>
      <c r="O57" s="193"/>
      <c r="P57" s="193"/>
      <c r="Q57" s="193"/>
      <c r="T57" s="193"/>
    </row>
    <row r="58" spans="3:20">
      <c r="C58" s="193"/>
      <c r="H58" s="193"/>
      <c r="I58" s="193"/>
      <c r="N58" s="193"/>
      <c r="O58" s="193"/>
      <c r="P58" s="193"/>
      <c r="Q58" s="193"/>
      <c r="T58" s="193"/>
    </row>
    <row r="59" spans="3:20">
      <c r="C59" s="193"/>
      <c r="H59" s="193"/>
      <c r="I59" s="193"/>
      <c r="N59" s="193"/>
      <c r="O59" s="193"/>
      <c r="P59" s="193"/>
      <c r="Q59" s="193"/>
      <c r="T59" s="193"/>
    </row>
    <row r="60" spans="3:20">
      <c r="C60" s="193"/>
      <c r="H60" s="193"/>
      <c r="I60" s="193"/>
      <c r="N60" s="193"/>
      <c r="O60" s="193"/>
      <c r="P60" s="193"/>
      <c r="Q60" s="193"/>
      <c r="T60" s="193"/>
    </row>
    <row r="61" spans="3:20">
      <c r="C61" s="193"/>
      <c r="H61" s="193"/>
      <c r="I61" s="193"/>
      <c r="N61" s="193"/>
      <c r="O61" s="193"/>
      <c r="P61" s="193"/>
      <c r="Q61" s="193"/>
      <c r="T61" s="193"/>
    </row>
    <row r="62" spans="3:20">
      <c r="C62" s="193"/>
      <c r="H62" s="193"/>
      <c r="I62" s="193"/>
      <c r="N62" s="193"/>
      <c r="O62" s="193"/>
      <c r="P62" s="193"/>
      <c r="Q62" s="193"/>
      <c r="T62" s="193"/>
    </row>
    <row r="63" spans="3:20">
      <c r="C63" s="193"/>
      <c r="H63" s="193"/>
      <c r="I63" s="193"/>
      <c r="N63" s="193"/>
      <c r="O63" s="193"/>
      <c r="P63" s="193"/>
      <c r="Q63" s="193"/>
      <c r="T63" s="193"/>
    </row>
    <row r="64" spans="3:20">
      <c r="C64" s="193"/>
      <c r="H64" s="193"/>
      <c r="I64" s="193"/>
      <c r="N64" s="193"/>
      <c r="O64" s="193"/>
      <c r="P64" s="193"/>
      <c r="Q64" s="193"/>
      <c r="T64" s="193"/>
    </row>
    <row r="65" spans="3:20">
      <c r="C65" s="193"/>
      <c r="H65" s="193"/>
      <c r="I65" s="193"/>
      <c r="N65" s="193"/>
      <c r="O65" s="193"/>
      <c r="P65" s="193"/>
      <c r="Q65" s="193"/>
      <c r="T65" s="193"/>
    </row>
    <row r="66" spans="3:20">
      <c r="C66" s="193"/>
      <c r="H66" s="193"/>
      <c r="I66" s="193"/>
      <c r="N66" s="193"/>
      <c r="O66" s="193"/>
      <c r="P66" s="193"/>
      <c r="Q66" s="193"/>
      <c r="T66" s="193"/>
    </row>
    <row r="67" spans="3:20">
      <c r="C67" s="193"/>
      <c r="H67" s="193"/>
      <c r="I67" s="193"/>
      <c r="N67" s="193"/>
      <c r="O67" s="193"/>
      <c r="P67" s="193"/>
      <c r="Q67" s="193"/>
      <c r="T67" s="193"/>
    </row>
    <row r="68" spans="3:20">
      <c r="C68" s="193"/>
      <c r="H68" s="193"/>
      <c r="I68" s="193"/>
      <c r="N68" s="193"/>
      <c r="O68" s="193"/>
      <c r="P68" s="193"/>
      <c r="Q68" s="193"/>
      <c r="T68" s="193"/>
    </row>
    <row r="69" spans="3:20">
      <c r="C69" s="193"/>
      <c r="H69" s="193"/>
      <c r="I69" s="193"/>
      <c r="N69" s="193"/>
      <c r="O69" s="193"/>
      <c r="P69" s="193"/>
      <c r="Q69" s="193"/>
      <c r="T69" s="193"/>
    </row>
    <row r="70" spans="3:20">
      <c r="C70" s="193"/>
      <c r="H70" s="193"/>
      <c r="I70" s="193"/>
      <c r="N70" s="193"/>
      <c r="O70" s="193"/>
      <c r="P70" s="193"/>
      <c r="Q70" s="193"/>
      <c r="T70" s="193"/>
    </row>
    <row r="71" spans="3:20">
      <c r="C71" s="193"/>
      <c r="H71" s="193"/>
      <c r="I71" s="193"/>
      <c r="N71" s="193"/>
      <c r="O71" s="193"/>
      <c r="P71" s="193"/>
      <c r="Q71" s="193"/>
      <c r="T71" s="193"/>
    </row>
    <row r="72" spans="3:20">
      <c r="C72" s="193"/>
      <c r="H72" s="193"/>
      <c r="I72" s="193"/>
      <c r="N72" s="193"/>
      <c r="O72" s="193"/>
      <c r="P72" s="193"/>
      <c r="Q72" s="193"/>
      <c r="T72" s="193"/>
    </row>
    <row r="73" spans="3:20">
      <c r="C73" s="193"/>
      <c r="H73" s="193"/>
      <c r="I73" s="193"/>
      <c r="N73" s="193"/>
      <c r="O73" s="193"/>
      <c r="P73" s="193"/>
      <c r="Q73" s="193"/>
      <c r="T73" s="193"/>
    </row>
    <row r="74" spans="3:20">
      <c r="C74" s="193"/>
      <c r="H74" s="193"/>
      <c r="I74" s="193"/>
      <c r="N74" s="193"/>
      <c r="O74" s="193"/>
      <c r="P74" s="193"/>
      <c r="Q74" s="193"/>
      <c r="T74" s="193"/>
    </row>
    <row r="75" spans="3:20">
      <c r="C75" s="193"/>
      <c r="H75" s="193"/>
      <c r="I75" s="193"/>
      <c r="N75" s="193"/>
      <c r="O75" s="193"/>
      <c r="P75" s="193"/>
      <c r="Q75" s="193"/>
      <c r="T75" s="193"/>
    </row>
    <row r="76" spans="3:20">
      <c r="C76" s="193"/>
      <c r="H76" s="193"/>
      <c r="I76" s="193"/>
      <c r="N76" s="193"/>
      <c r="O76" s="193"/>
      <c r="P76" s="193"/>
      <c r="Q76" s="193"/>
      <c r="T76" s="193"/>
    </row>
    <row r="77" spans="3:20">
      <c r="C77" s="193"/>
      <c r="H77" s="193"/>
      <c r="I77" s="193"/>
      <c r="N77" s="193"/>
      <c r="O77" s="193"/>
      <c r="P77" s="193"/>
      <c r="Q77" s="193"/>
      <c r="T77" s="193"/>
    </row>
    <row r="78" spans="3:20">
      <c r="C78" s="193"/>
      <c r="H78" s="193"/>
      <c r="I78" s="193"/>
      <c r="N78" s="193"/>
      <c r="O78" s="193"/>
      <c r="P78" s="193"/>
      <c r="Q78" s="193"/>
      <c r="T78" s="193"/>
    </row>
    <row r="79" spans="3:20">
      <c r="C79" s="193"/>
      <c r="H79" s="193"/>
      <c r="I79" s="193"/>
      <c r="N79" s="193"/>
      <c r="O79" s="193"/>
      <c r="P79" s="193"/>
      <c r="Q79" s="193"/>
      <c r="T79" s="193"/>
    </row>
    <row r="80" spans="3:20">
      <c r="C80" s="193"/>
      <c r="H80" s="193"/>
      <c r="I80" s="193"/>
      <c r="N80" s="193"/>
      <c r="O80" s="193"/>
      <c r="P80" s="193"/>
      <c r="Q80" s="193"/>
      <c r="T80" s="193"/>
    </row>
    <row r="81" spans="3:20">
      <c r="C81" s="193"/>
      <c r="H81" s="193"/>
      <c r="I81" s="193"/>
      <c r="N81" s="193"/>
      <c r="O81" s="193"/>
      <c r="P81" s="193"/>
      <c r="Q81" s="193"/>
      <c r="T81" s="193"/>
    </row>
    <row r="82" spans="3:20">
      <c r="C82" s="193"/>
      <c r="H82" s="193"/>
      <c r="I82" s="193"/>
      <c r="N82" s="193"/>
      <c r="O82" s="193"/>
      <c r="P82" s="193"/>
      <c r="Q82" s="193"/>
      <c r="T82" s="193"/>
    </row>
    <row r="83" spans="3:20">
      <c r="C83" s="193"/>
      <c r="H83" s="193"/>
      <c r="I83" s="193"/>
      <c r="N83" s="193"/>
      <c r="O83" s="193"/>
      <c r="P83" s="193"/>
      <c r="Q83" s="193"/>
      <c r="T83" s="193"/>
    </row>
    <row r="84" spans="3:20">
      <c r="C84" s="193"/>
      <c r="H84" s="193"/>
      <c r="I84" s="193"/>
      <c r="N84" s="193"/>
      <c r="O84" s="193"/>
      <c r="P84" s="193"/>
      <c r="Q84" s="193"/>
      <c r="T84" s="193"/>
    </row>
    <row r="85" spans="3:20">
      <c r="C85" s="193"/>
      <c r="H85" s="193"/>
      <c r="I85" s="193"/>
      <c r="N85" s="193"/>
      <c r="O85" s="193"/>
      <c r="P85" s="193"/>
      <c r="Q85" s="193"/>
      <c r="T85" s="193"/>
    </row>
    <row r="86" spans="3:20">
      <c r="C86" s="193"/>
      <c r="H86" s="193"/>
      <c r="I86" s="193"/>
      <c r="N86" s="193"/>
      <c r="O86" s="193"/>
      <c r="P86" s="193"/>
      <c r="Q86" s="193"/>
      <c r="T86" s="193"/>
    </row>
    <row r="87" spans="3:20">
      <c r="C87" s="193"/>
      <c r="H87" s="193"/>
      <c r="I87" s="193"/>
      <c r="N87" s="193"/>
      <c r="O87" s="193"/>
      <c r="P87" s="193"/>
      <c r="Q87" s="193"/>
      <c r="T87" s="193"/>
    </row>
    <row r="88" spans="3:20">
      <c r="C88" s="193"/>
      <c r="H88" s="193"/>
      <c r="I88" s="193"/>
      <c r="N88" s="193"/>
      <c r="O88" s="193"/>
      <c r="P88" s="193"/>
      <c r="Q88" s="193"/>
      <c r="T88" s="193"/>
    </row>
    <row r="89" spans="3:20">
      <c r="C89" s="193"/>
      <c r="H89" s="193"/>
      <c r="I89" s="193"/>
      <c r="N89" s="193"/>
      <c r="O89" s="193"/>
      <c r="P89" s="193"/>
      <c r="Q89" s="193"/>
      <c r="T89" s="193"/>
    </row>
    <row r="90" spans="3:20">
      <c r="C90" s="193"/>
      <c r="H90" s="193"/>
      <c r="I90" s="193"/>
      <c r="N90" s="193"/>
      <c r="O90" s="193"/>
      <c r="P90" s="193"/>
      <c r="Q90" s="193"/>
      <c r="T90" s="193"/>
    </row>
    <row r="91" spans="3:20">
      <c r="C91" s="193"/>
      <c r="H91" s="193"/>
      <c r="I91" s="193"/>
      <c r="N91" s="193"/>
      <c r="O91" s="193"/>
      <c r="P91" s="193"/>
      <c r="Q91" s="193"/>
      <c r="T91" s="193"/>
    </row>
    <row r="92" spans="3:20">
      <c r="C92" s="193"/>
      <c r="H92" s="193"/>
      <c r="I92" s="193"/>
      <c r="N92" s="193"/>
      <c r="O92" s="193"/>
      <c r="P92" s="193"/>
      <c r="Q92" s="193"/>
      <c r="T92" s="193"/>
    </row>
    <row r="93" spans="3:20">
      <c r="C93" s="193"/>
      <c r="H93" s="193"/>
      <c r="I93" s="193"/>
      <c r="N93" s="193"/>
      <c r="O93" s="193"/>
      <c r="P93" s="193"/>
      <c r="Q93" s="193"/>
      <c r="T93" s="193"/>
    </row>
    <row r="94" spans="3:20">
      <c r="C94" s="193"/>
      <c r="H94" s="193"/>
      <c r="I94" s="193"/>
      <c r="N94" s="193"/>
      <c r="O94" s="193"/>
      <c r="P94" s="193"/>
      <c r="Q94" s="193"/>
      <c r="T94" s="193"/>
    </row>
    <row r="95" spans="3:20">
      <c r="C95" s="193"/>
      <c r="H95" s="193"/>
      <c r="I95" s="193"/>
      <c r="N95" s="193"/>
      <c r="O95" s="193"/>
      <c r="P95" s="193"/>
      <c r="Q95" s="193"/>
      <c r="T95" s="193"/>
    </row>
    <row r="96" spans="3:20">
      <c r="C96" s="193"/>
      <c r="H96" s="193"/>
      <c r="I96" s="193"/>
      <c r="N96" s="193"/>
      <c r="O96" s="193"/>
      <c r="P96" s="193"/>
      <c r="Q96" s="193"/>
      <c r="T96" s="193"/>
    </row>
    <row r="97" spans="3:20">
      <c r="C97" s="193"/>
      <c r="H97" s="193"/>
      <c r="I97" s="193"/>
      <c r="N97" s="193"/>
      <c r="O97" s="193"/>
      <c r="P97" s="193"/>
      <c r="Q97" s="193"/>
      <c r="T97" s="193"/>
    </row>
    <row r="98" spans="3:20">
      <c r="C98" s="193"/>
      <c r="H98" s="193"/>
      <c r="I98" s="193"/>
      <c r="N98" s="193"/>
      <c r="O98" s="193"/>
      <c r="P98" s="193"/>
      <c r="Q98" s="193"/>
      <c r="T98" s="193"/>
    </row>
    <row r="99" spans="3:20">
      <c r="C99" s="193"/>
      <c r="H99" s="193"/>
      <c r="I99" s="193"/>
      <c r="N99" s="193"/>
      <c r="O99" s="193"/>
      <c r="P99" s="193"/>
      <c r="Q99" s="193"/>
      <c r="T99" s="193"/>
    </row>
    <row r="100" spans="3:20">
      <c r="C100" s="193"/>
      <c r="H100" s="193"/>
      <c r="I100" s="193"/>
      <c r="N100" s="193"/>
      <c r="O100" s="193"/>
      <c r="P100" s="193"/>
      <c r="Q100" s="193"/>
      <c r="T100" s="193"/>
    </row>
    <row r="101" spans="3:20">
      <c r="C101" s="193"/>
      <c r="H101" s="193"/>
      <c r="I101" s="193"/>
      <c r="N101" s="193"/>
      <c r="O101" s="193"/>
      <c r="P101" s="193"/>
      <c r="Q101" s="193"/>
      <c r="T101" s="193"/>
    </row>
    <row r="102" spans="3:20">
      <c r="C102" s="193"/>
      <c r="H102" s="193"/>
      <c r="I102" s="193"/>
      <c r="N102" s="193"/>
      <c r="O102" s="193"/>
      <c r="P102" s="193"/>
      <c r="Q102" s="193"/>
      <c r="T102" s="193"/>
    </row>
    <row r="103" spans="3:20">
      <c r="C103" s="193"/>
      <c r="H103" s="193"/>
      <c r="I103" s="193"/>
      <c r="N103" s="193"/>
      <c r="O103" s="193"/>
      <c r="P103" s="193"/>
      <c r="Q103" s="193"/>
      <c r="T103" s="193"/>
    </row>
    <row r="104" spans="3:20">
      <c r="C104" s="193"/>
      <c r="H104" s="193"/>
      <c r="I104" s="193"/>
      <c r="N104" s="193"/>
      <c r="O104" s="193"/>
      <c r="P104" s="193"/>
      <c r="Q104" s="193"/>
      <c r="T104" s="193"/>
    </row>
    <row r="105" spans="3:20">
      <c r="C105" s="193"/>
      <c r="H105" s="193"/>
      <c r="I105" s="193"/>
      <c r="N105" s="193"/>
      <c r="O105" s="193"/>
      <c r="P105" s="193"/>
      <c r="Q105" s="193"/>
      <c r="T105" s="193"/>
    </row>
    <row r="106" spans="3:20">
      <c r="C106" s="193"/>
      <c r="H106" s="193"/>
      <c r="I106" s="193"/>
      <c r="N106" s="193"/>
      <c r="O106" s="193"/>
      <c r="P106" s="193"/>
      <c r="Q106" s="193"/>
      <c r="T106" s="193"/>
    </row>
    <row r="107" spans="3:20">
      <c r="C107" s="193"/>
      <c r="H107" s="193"/>
      <c r="I107" s="193"/>
      <c r="N107" s="193"/>
      <c r="O107" s="193"/>
      <c r="P107" s="193"/>
      <c r="Q107" s="193"/>
      <c r="T107" s="193"/>
    </row>
    <row r="108" spans="3:20">
      <c r="C108" s="193"/>
      <c r="H108" s="193"/>
      <c r="I108" s="193"/>
      <c r="N108" s="193"/>
      <c r="O108" s="193"/>
      <c r="P108" s="193"/>
      <c r="Q108" s="193"/>
      <c r="T108" s="193"/>
    </row>
    <row r="109" spans="3:20">
      <c r="C109" s="193"/>
      <c r="H109" s="193"/>
      <c r="I109" s="193"/>
      <c r="N109" s="193"/>
      <c r="O109" s="193"/>
      <c r="P109" s="193"/>
      <c r="Q109" s="193"/>
      <c r="T109" s="193"/>
    </row>
    <row r="110" spans="3:20">
      <c r="C110" s="193"/>
      <c r="H110" s="193"/>
      <c r="I110" s="193"/>
      <c r="N110" s="193"/>
      <c r="O110" s="193"/>
      <c r="P110" s="193"/>
      <c r="Q110" s="193"/>
      <c r="T110" s="193"/>
    </row>
    <row r="111" spans="3:20">
      <c r="C111" s="193"/>
      <c r="H111" s="193"/>
      <c r="I111" s="193"/>
      <c r="N111" s="193"/>
      <c r="O111" s="193"/>
      <c r="P111" s="193"/>
      <c r="Q111" s="193"/>
      <c r="T111" s="193"/>
    </row>
    <row r="112" spans="3:20">
      <c r="C112" s="193"/>
      <c r="H112" s="193"/>
      <c r="I112" s="193"/>
      <c r="N112" s="193"/>
      <c r="O112" s="193"/>
      <c r="P112" s="193"/>
      <c r="Q112" s="193"/>
      <c r="T112" s="193"/>
    </row>
    <row r="113" spans="3:20">
      <c r="C113" s="193"/>
      <c r="H113" s="193"/>
      <c r="I113" s="193"/>
      <c r="N113" s="193"/>
      <c r="O113" s="193"/>
      <c r="P113" s="193"/>
      <c r="Q113" s="193"/>
      <c r="T113" s="193"/>
    </row>
    <row r="114" spans="3:20">
      <c r="C114" s="193"/>
      <c r="H114" s="193"/>
      <c r="I114" s="193"/>
      <c r="N114" s="193"/>
      <c r="O114" s="193"/>
      <c r="P114" s="193"/>
      <c r="Q114" s="193"/>
      <c r="T114" s="193"/>
    </row>
    <row r="115" spans="3:20">
      <c r="C115" s="193"/>
      <c r="H115" s="193"/>
      <c r="I115" s="193"/>
      <c r="N115" s="193"/>
      <c r="O115" s="193"/>
      <c r="P115" s="193"/>
      <c r="Q115" s="193"/>
      <c r="T115" s="193"/>
    </row>
    <row r="116" spans="3:20">
      <c r="C116" s="193"/>
      <c r="H116" s="193"/>
      <c r="I116" s="193"/>
      <c r="N116" s="193"/>
      <c r="O116" s="193"/>
      <c r="P116" s="193"/>
      <c r="Q116" s="193"/>
      <c r="T116" s="193"/>
    </row>
    <row r="117" spans="3:20">
      <c r="C117" s="193"/>
      <c r="H117" s="193"/>
      <c r="I117" s="193"/>
      <c r="N117" s="193"/>
      <c r="O117" s="193"/>
      <c r="P117" s="193"/>
      <c r="Q117" s="193"/>
      <c r="T117" s="193"/>
    </row>
    <row r="118" spans="3:20">
      <c r="C118" s="193"/>
      <c r="H118" s="193"/>
      <c r="I118" s="193"/>
      <c r="N118" s="193"/>
      <c r="O118" s="193"/>
      <c r="P118" s="193"/>
      <c r="Q118" s="193"/>
      <c r="T118" s="193"/>
    </row>
    <row r="119" spans="3:20">
      <c r="C119" s="193"/>
      <c r="H119" s="193"/>
      <c r="I119" s="193"/>
      <c r="N119" s="193"/>
      <c r="O119" s="193"/>
      <c r="P119" s="193"/>
      <c r="Q119" s="193"/>
      <c r="T119" s="193"/>
    </row>
    <row r="120" spans="3:20">
      <c r="C120" s="193"/>
      <c r="H120" s="193"/>
      <c r="I120" s="193"/>
      <c r="N120" s="193"/>
      <c r="O120" s="193"/>
      <c r="P120" s="193"/>
      <c r="Q120" s="193"/>
      <c r="T120" s="193"/>
    </row>
    <row r="121" spans="3:20">
      <c r="C121" s="193"/>
      <c r="H121" s="193"/>
      <c r="I121" s="193"/>
      <c r="N121" s="193"/>
      <c r="O121" s="193"/>
      <c r="P121" s="193"/>
      <c r="Q121" s="193"/>
      <c r="T121" s="193"/>
    </row>
    <row r="122" spans="3:20">
      <c r="C122" s="193"/>
      <c r="H122" s="193"/>
      <c r="I122" s="193"/>
      <c r="N122" s="193"/>
      <c r="O122" s="193"/>
      <c r="P122" s="193"/>
      <c r="Q122" s="193"/>
      <c r="T122" s="193"/>
    </row>
    <row r="123" spans="3:20">
      <c r="C123" s="193"/>
      <c r="H123" s="193"/>
      <c r="I123" s="193"/>
      <c r="N123" s="193"/>
      <c r="O123" s="193"/>
      <c r="P123" s="193"/>
      <c r="Q123" s="193"/>
      <c r="T123" s="193"/>
    </row>
    <row r="124" spans="3:20">
      <c r="C124" s="193"/>
      <c r="H124" s="193"/>
      <c r="I124" s="193"/>
      <c r="N124" s="193"/>
      <c r="O124" s="193"/>
      <c r="P124" s="193"/>
      <c r="Q124" s="193"/>
      <c r="T124" s="193"/>
    </row>
    <row r="125" spans="3:20">
      <c r="C125" s="193"/>
      <c r="H125" s="193"/>
      <c r="I125" s="193"/>
      <c r="N125" s="193"/>
      <c r="O125" s="193"/>
      <c r="P125" s="193"/>
      <c r="Q125" s="193"/>
      <c r="T125" s="193"/>
    </row>
    <row r="126" spans="3:20">
      <c r="C126" s="193"/>
      <c r="H126" s="193"/>
      <c r="I126" s="193"/>
      <c r="N126" s="193"/>
      <c r="O126" s="193"/>
      <c r="P126" s="193"/>
      <c r="Q126" s="193"/>
      <c r="T126" s="193"/>
    </row>
    <row r="127" spans="3:20">
      <c r="C127" s="193"/>
      <c r="H127" s="193"/>
      <c r="I127" s="193"/>
      <c r="N127" s="193"/>
      <c r="O127" s="193"/>
      <c r="P127" s="193"/>
      <c r="Q127" s="193"/>
      <c r="T127" s="193"/>
    </row>
    <row r="128" spans="3:20">
      <c r="C128" s="193"/>
      <c r="H128" s="193"/>
      <c r="I128" s="193"/>
      <c r="N128" s="193"/>
      <c r="O128" s="193"/>
      <c r="P128" s="193"/>
      <c r="Q128" s="193"/>
      <c r="T128" s="193"/>
    </row>
    <row r="129" spans="3:20">
      <c r="C129" s="193"/>
      <c r="H129" s="193"/>
      <c r="I129" s="193"/>
      <c r="N129" s="193"/>
      <c r="O129" s="193"/>
      <c r="P129" s="193"/>
      <c r="Q129" s="193"/>
      <c r="T129" s="193"/>
    </row>
    <row r="130" spans="3:20">
      <c r="C130" s="193"/>
      <c r="H130" s="193"/>
      <c r="I130" s="193"/>
      <c r="N130" s="193"/>
      <c r="O130" s="193"/>
      <c r="P130" s="193"/>
      <c r="Q130" s="193"/>
      <c r="T130" s="193"/>
    </row>
    <row r="131" spans="3:20">
      <c r="C131" s="193"/>
      <c r="H131" s="193"/>
      <c r="I131" s="193"/>
      <c r="N131" s="193"/>
      <c r="O131" s="193"/>
      <c r="P131" s="193"/>
      <c r="Q131" s="193"/>
      <c r="T131" s="193"/>
    </row>
    <row r="132" spans="3:20">
      <c r="C132" s="193"/>
      <c r="H132" s="193"/>
      <c r="I132" s="193"/>
      <c r="N132" s="193"/>
      <c r="O132" s="193"/>
      <c r="P132" s="193"/>
      <c r="Q132" s="193"/>
      <c r="T132" s="193"/>
    </row>
    <row r="133" spans="3:20">
      <c r="C133" s="193"/>
      <c r="H133" s="193"/>
      <c r="I133" s="193"/>
      <c r="N133" s="193"/>
      <c r="O133" s="193"/>
      <c r="P133" s="193"/>
      <c r="Q133" s="193"/>
      <c r="T133" s="193"/>
    </row>
    <row r="134" spans="3:20">
      <c r="C134" s="193"/>
      <c r="H134" s="193"/>
      <c r="I134" s="193"/>
      <c r="N134" s="193"/>
      <c r="O134" s="193"/>
      <c r="P134" s="193"/>
      <c r="Q134" s="193"/>
      <c r="T134" s="193"/>
    </row>
    <row r="135" spans="3:20">
      <c r="C135" s="193"/>
      <c r="H135" s="193"/>
      <c r="I135" s="193"/>
      <c r="N135" s="193"/>
      <c r="O135" s="193"/>
      <c r="P135" s="193"/>
      <c r="Q135" s="193"/>
      <c r="T135" s="193"/>
    </row>
    <row r="136" spans="3:20">
      <c r="C136" s="193"/>
      <c r="H136" s="193"/>
      <c r="I136" s="193"/>
      <c r="N136" s="193"/>
      <c r="O136" s="193"/>
      <c r="P136" s="193"/>
      <c r="Q136" s="193"/>
      <c r="T136" s="193"/>
    </row>
    <row r="137" spans="3:20">
      <c r="C137" s="193"/>
      <c r="H137" s="193"/>
      <c r="I137" s="193"/>
      <c r="N137" s="193"/>
      <c r="O137" s="193"/>
      <c r="P137" s="193"/>
      <c r="Q137" s="193"/>
      <c r="T137" s="193"/>
    </row>
    <row r="138" spans="3:20">
      <c r="C138" s="193"/>
      <c r="H138" s="193"/>
      <c r="I138" s="193"/>
      <c r="N138" s="193"/>
      <c r="O138" s="193"/>
      <c r="P138" s="193"/>
      <c r="Q138" s="193"/>
      <c r="T138" s="193"/>
    </row>
    <row r="139" spans="3:20">
      <c r="C139" s="193"/>
      <c r="H139" s="193"/>
      <c r="I139" s="193"/>
      <c r="N139" s="193"/>
      <c r="O139" s="193"/>
      <c r="P139" s="193"/>
      <c r="Q139" s="193"/>
      <c r="T139" s="193"/>
    </row>
    <row r="140" spans="3:20">
      <c r="C140" s="193"/>
      <c r="H140" s="193"/>
      <c r="I140" s="193"/>
      <c r="N140" s="193"/>
      <c r="O140" s="193"/>
      <c r="P140" s="193"/>
      <c r="Q140" s="193"/>
      <c r="T140" s="193"/>
    </row>
    <row r="141" spans="3:20">
      <c r="C141" s="193"/>
      <c r="H141" s="193"/>
      <c r="I141" s="193"/>
      <c r="N141" s="193"/>
      <c r="O141" s="193"/>
      <c r="P141" s="193"/>
      <c r="Q141" s="193"/>
      <c r="T141" s="193"/>
    </row>
    <row r="142" spans="3:20">
      <c r="C142" s="193"/>
      <c r="H142" s="193"/>
      <c r="I142" s="193"/>
      <c r="N142" s="193"/>
      <c r="O142" s="193"/>
      <c r="P142" s="193"/>
      <c r="Q142" s="193"/>
      <c r="T142" s="193"/>
    </row>
    <row r="143" spans="3:20">
      <c r="C143" s="193"/>
      <c r="H143" s="193"/>
      <c r="I143" s="193"/>
      <c r="N143" s="193"/>
      <c r="O143" s="193"/>
      <c r="P143" s="193"/>
      <c r="Q143" s="193"/>
      <c r="T143" s="193"/>
    </row>
    <row r="144" spans="3:20">
      <c r="C144" s="193"/>
      <c r="H144" s="193"/>
      <c r="I144" s="193"/>
      <c r="N144" s="193"/>
      <c r="O144" s="193"/>
      <c r="P144" s="193"/>
      <c r="Q144" s="193"/>
      <c r="T144" s="193"/>
    </row>
    <row r="145" spans="3:20">
      <c r="C145" s="193"/>
      <c r="H145" s="193"/>
      <c r="I145" s="193"/>
      <c r="N145" s="193"/>
      <c r="O145" s="193"/>
      <c r="P145" s="193"/>
      <c r="Q145" s="193"/>
      <c r="T145" s="193"/>
    </row>
    <row r="146" spans="3:20">
      <c r="C146" s="193"/>
      <c r="H146" s="193"/>
      <c r="I146" s="193"/>
      <c r="N146" s="193"/>
      <c r="O146" s="193"/>
      <c r="P146" s="193"/>
      <c r="Q146" s="193"/>
      <c r="T146" s="193"/>
    </row>
    <row r="147" spans="3:20">
      <c r="C147" s="193"/>
      <c r="H147" s="193"/>
      <c r="I147" s="193"/>
      <c r="N147" s="193"/>
      <c r="O147" s="193"/>
      <c r="P147" s="193"/>
      <c r="Q147" s="193"/>
      <c r="T147" s="193"/>
    </row>
    <row r="148" spans="3:20">
      <c r="C148" s="193"/>
      <c r="H148" s="193"/>
      <c r="I148" s="193"/>
      <c r="N148" s="193"/>
      <c r="O148" s="193"/>
      <c r="P148" s="193"/>
      <c r="Q148" s="193"/>
      <c r="T148" s="193"/>
    </row>
    <row r="149" spans="3:20">
      <c r="C149" s="193"/>
      <c r="H149" s="193"/>
      <c r="I149" s="193"/>
      <c r="N149" s="193"/>
      <c r="O149" s="193"/>
      <c r="P149" s="193"/>
      <c r="Q149" s="193"/>
      <c r="T149" s="193"/>
    </row>
    <row r="150" spans="3:20">
      <c r="C150" s="193"/>
      <c r="H150" s="193"/>
      <c r="I150" s="193"/>
      <c r="N150" s="193"/>
      <c r="O150" s="193"/>
      <c r="P150" s="193"/>
      <c r="Q150" s="193"/>
      <c r="T150" s="193"/>
    </row>
    <row r="151" spans="3:20">
      <c r="C151" s="193"/>
      <c r="H151" s="193"/>
      <c r="I151" s="193"/>
      <c r="N151" s="193"/>
      <c r="O151" s="193"/>
      <c r="P151" s="193"/>
      <c r="Q151" s="193"/>
      <c r="T151" s="193"/>
    </row>
    <row r="152" spans="3:20">
      <c r="C152" s="193"/>
      <c r="H152" s="193"/>
      <c r="I152" s="193"/>
      <c r="N152" s="193"/>
      <c r="O152" s="193"/>
      <c r="P152" s="193"/>
      <c r="Q152" s="193"/>
      <c r="T152" s="193"/>
    </row>
    <row r="153" spans="3:20">
      <c r="C153" s="193"/>
      <c r="H153" s="193"/>
      <c r="I153" s="193"/>
      <c r="N153" s="193"/>
      <c r="O153" s="193"/>
      <c r="P153" s="193"/>
      <c r="Q153" s="193"/>
      <c r="T153" s="193"/>
    </row>
    <row r="154" spans="3:20">
      <c r="C154" s="193"/>
      <c r="H154" s="193"/>
      <c r="I154" s="193"/>
      <c r="N154" s="193"/>
      <c r="O154" s="193"/>
      <c r="P154" s="193"/>
      <c r="Q154" s="193"/>
      <c r="T154" s="193"/>
    </row>
    <row r="155" spans="3:20">
      <c r="C155" s="193"/>
      <c r="H155" s="193"/>
      <c r="I155" s="193"/>
      <c r="N155" s="193"/>
      <c r="O155" s="193"/>
      <c r="P155" s="193"/>
      <c r="Q155" s="193"/>
      <c r="T155" s="193"/>
    </row>
    <row r="156" spans="3:20">
      <c r="C156" s="193"/>
      <c r="H156" s="193"/>
      <c r="I156" s="193"/>
      <c r="N156" s="193"/>
      <c r="O156" s="193"/>
      <c r="P156" s="193"/>
      <c r="Q156" s="193"/>
      <c r="T156" s="193"/>
    </row>
    <row r="157" spans="3:20">
      <c r="C157" s="193"/>
      <c r="H157" s="193"/>
      <c r="I157" s="193"/>
      <c r="N157" s="193"/>
      <c r="O157" s="193"/>
      <c r="P157" s="193"/>
      <c r="Q157" s="193"/>
      <c r="T157" s="193"/>
    </row>
    <row r="158" spans="3:20">
      <c r="C158" s="193"/>
      <c r="H158" s="193"/>
      <c r="I158" s="193"/>
      <c r="N158" s="193"/>
      <c r="O158" s="193"/>
      <c r="P158" s="193"/>
      <c r="Q158" s="193"/>
      <c r="T158" s="193"/>
    </row>
    <row r="159" spans="3:20">
      <c r="C159" s="193"/>
      <c r="H159" s="193"/>
      <c r="I159" s="193"/>
      <c r="N159" s="193"/>
      <c r="O159" s="193"/>
      <c r="P159" s="193"/>
      <c r="Q159" s="193"/>
      <c r="T159" s="193"/>
    </row>
    <row r="160" spans="3:20">
      <c r="C160" s="193"/>
      <c r="H160" s="193"/>
      <c r="I160" s="193"/>
      <c r="N160" s="193"/>
      <c r="O160" s="193"/>
      <c r="P160" s="193"/>
      <c r="Q160" s="193"/>
      <c r="T160" s="193"/>
    </row>
    <row r="161" spans="3:20">
      <c r="C161" s="193"/>
      <c r="H161" s="193"/>
      <c r="I161" s="193"/>
      <c r="N161" s="193"/>
      <c r="O161" s="193"/>
      <c r="P161" s="193"/>
      <c r="Q161" s="193"/>
      <c r="T161" s="193"/>
    </row>
    <row r="162" spans="3:20">
      <c r="C162" s="193"/>
      <c r="H162" s="193"/>
      <c r="I162" s="193"/>
      <c r="N162" s="193"/>
      <c r="O162" s="193"/>
      <c r="P162" s="193"/>
      <c r="Q162" s="193"/>
      <c r="T162" s="193"/>
    </row>
    <row r="163" spans="3:20">
      <c r="C163" s="193"/>
      <c r="H163" s="193"/>
      <c r="I163" s="193"/>
      <c r="N163" s="193"/>
      <c r="O163" s="193"/>
      <c r="P163" s="193"/>
      <c r="Q163" s="193"/>
      <c r="T163" s="193"/>
    </row>
    <row r="164" spans="3:20">
      <c r="C164" s="193"/>
      <c r="H164" s="193"/>
      <c r="I164" s="193"/>
      <c r="N164" s="193"/>
      <c r="O164" s="193"/>
      <c r="P164" s="193"/>
      <c r="Q164" s="193"/>
      <c r="T164" s="193"/>
    </row>
    <row r="165" spans="3:20">
      <c r="C165" s="193"/>
      <c r="H165" s="193"/>
      <c r="I165" s="193"/>
      <c r="N165" s="193"/>
      <c r="O165" s="193"/>
      <c r="P165" s="193"/>
      <c r="Q165" s="193"/>
      <c r="T165" s="193"/>
    </row>
    <row r="166" spans="3:20">
      <c r="C166" s="193"/>
      <c r="H166" s="193"/>
      <c r="I166" s="193"/>
      <c r="N166" s="193"/>
      <c r="O166" s="193"/>
      <c r="P166" s="193"/>
      <c r="Q166" s="193"/>
      <c r="T166" s="193"/>
    </row>
    <row r="167" spans="3:20">
      <c r="C167" s="193"/>
      <c r="H167" s="193"/>
      <c r="I167" s="193"/>
      <c r="N167" s="193"/>
      <c r="O167" s="193"/>
      <c r="P167" s="193"/>
      <c r="Q167" s="193"/>
      <c r="T167" s="193"/>
    </row>
    <row r="168" spans="3:20">
      <c r="C168" s="193"/>
      <c r="H168" s="193"/>
      <c r="I168" s="193"/>
      <c r="N168" s="193"/>
      <c r="O168" s="193"/>
      <c r="P168" s="193"/>
      <c r="Q168" s="193"/>
      <c r="T168" s="193"/>
    </row>
    <row r="169" spans="3:20">
      <c r="C169" s="193"/>
      <c r="H169" s="193"/>
      <c r="I169" s="193"/>
      <c r="N169" s="193"/>
      <c r="O169" s="193"/>
      <c r="P169" s="193"/>
      <c r="Q169" s="193"/>
      <c r="T169" s="193"/>
    </row>
    <row r="170" spans="3:20">
      <c r="C170" s="193"/>
      <c r="H170" s="193"/>
      <c r="I170" s="193"/>
      <c r="N170" s="193"/>
      <c r="O170" s="193"/>
      <c r="P170" s="193"/>
      <c r="Q170" s="193"/>
      <c r="T170" s="193"/>
    </row>
    <row r="171" spans="3:20">
      <c r="C171" s="193"/>
      <c r="H171" s="193"/>
      <c r="I171" s="193"/>
      <c r="N171" s="193"/>
      <c r="O171" s="193"/>
      <c r="P171" s="193"/>
      <c r="Q171" s="193"/>
      <c r="T171" s="193"/>
    </row>
    <row r="172" spans="3:20">
      <c r="C172" s="193"/>
      <c r="H172" s="193"/>
      <c r="I172" s="193"/>
      <c r="N172" s="193"/>
      <c r="O172" s="193"/>
      <c r="P172" s="193"/>
      <c r="Q172" s="193"/>
      <c r="T172" s="193"/>
    </row>
    <row r="173" spans="3:20">
      <c r="C173" s="193"/>
      <c r="H173" s="193"/>
      <c r="I173" s="193"/>
      <c r="N173" s="193"/>
      <c r="O173" s="193"/>
      <c r="P173" s="193"/>
      <c r="Q173" s="193"/>
      <c r="T173" s="193"/>
    </row>
    <row r="174" spans="3:20">
      <c r="C174" s="193"/>
      <c r="H174" s="193"/>
      <c r="I174" s="193"/>
      <c r="N174" s="193"/>
      <c r="O174" s="193"/>
      <c r="P174" s="193"/>
      <c r="Q174" s="193"/>
      <c r="T174" s="193"/>
    </row>
    <row r="175" spans="3:20">
      <c r="C175" s="193"/>
      <c r="H175" s="193"/>
      <c r="I175" s="193"/>
      <c r="N175" s="193"/>
      <c r="O175" s="193"/>
      <c r="P175" s="193"/>
      <c r="Q175" s="193"/>
      <c r="T175" s="193"/>
    </row>
    <row r="176" spans="3:20">
      <c r="C176" s="193"/>
      <c r="H176" s="193"/>
      <c r="I176" s="193"/>
      <c r="N176" s="193"/>
      <c r="O176" s="193"/>
      <c r="P176" s="193"/>
      <c r="Q176" s="193"/>
      <c r="T176" s="193"/>
    </row>
    <row r="177" spans="3:20">
      <c r="C177" s="193"/>
      <c r="H177" s="193"/>
      <c r="I177" s="193"/>
      <c r="N177" s="193"/>
      <c r="O177" s="193"/>
      <c r="P177" s="193"/>
      <c r="Q177" s="193"/>
      <c r="T177" s="193"/>
    </row>
    <row r="178" spans="3:20">
      <c r="C178" s="193"/>
      <c r="H178" s="193"/>
      <c r="I178" s="193"/>
      <c r="N178" s="193"/>
      <c r="O178" s="193"/>
      <c r="P178" s="193"/>
      <c r="Q178" s="193"/>
      <c r="T178" s="193"/>
    </row>
    <row r="179" spans="3:20">
      <c r="C179" s="193"/>
      <c r="H179" s="193"/>
      <c r="I179" s="193"/>
      <c r="N179" s="193"/>
      <c r="O179" s="193"/>
      <c r="P179" s="193"/>
      <c r="Q179" s="193"/>
      <c r="T179" s="193"/>
    </row>
    <row r="180" spans="3:20">
      <c r="C180" s="193"/>
      <c r="H180" s="193"/>
      <c r="I180" s="193"/>
      <c r="N180" s="193"/>
      <c r="O180" s="193"/>
      <c r="P180" s="193"/>
      <c r="Q180" s="193"/>
      <c r="T180" s="193"/>
    </row>
    <row r="181" spans="3:20">
      <c r="C181" s="193"/>
      <c r="H181" s="193"/>
      <c r="I181" s="193"/>
      <c r="N181" s="193"/>
      <c r="O181" s="193"/>
      <c r="P181" s="193"/>
      <c r="Q181" s="193"/>
      <c r="T181" s="193"/>
    </row>
    <row r="182" spans="3:20">
      <c r="C182" s="193"/>
      <c r="H182" s="193"/>
      <c r="I182" s="193"/>
      <c r="N182" s="193"/>
      <c r="O182" s="193"/>
      <c r="P182" s="193"/>
      <c r="Q182" s="193"/>
      <c r="T182" s="193"/>
    </row>
    <row r="183" spans="3:20">
      <c r="C183" s="193"/>
      <c r="H183" s="193"/>
      <c r="I183" s="193"/>
      <c r="N183" s="193"/>
      <c r="O183" s="193"/>
      <c r="P183" s="193"/>
      <c r="Q183" s="193"/>
      <c r="T183" s="193"/>
    </row>
    <row r="184" spans="3:20">
      <c r="C184" s="193"/>
      <c r="H184" s="193"/>
      <c r="I184" s="193"/>
      <c r="N184" s="193"/>
      <c r="O184" s="193"/>
      <c r="P184" s="193"/>
      <c r="Q184" s="193"/>
      <c r="T184" s="193"/>
    </row>
    <row r="185" spans="3:20">
      <c r="C185" s="193"/>
      <c r="H185" s="193"/>
      <c r="I185" s="193"/>
      <c r="N185" s="193"/>
      <c r="O185" s="193"/>
      <c r="P185" s="193"/>
      <c r="Q185" s="193"/>
      <c r="T185" s="193"/>
    </row>
    <row r="186" spans="3:20">
      <c r="C186" s="193"/>
      <c r="H186" s="193"/>
      <c r="I186" s="193"/>
      <c r="N186" s="193"/>
      <c r="O186" s="193"/>
      <c r="P186" s="193"/>
      <c r="Q186" s="193"/>
      <c r="T186" s="193"/>
    </row>
    <row r="187" spans="3:20">
      <c r="C187" s="193"/>
      <c r="H187" s="193"/>
      <c r="I187" s="193"/>
      <c r="N187" s="193"/>
      <c r="O187" s="193"/>
      <c r="P187" s="193"/>
      <c r="Q187" s="193"/>
      <c r="T187" s="193"/>
    </row>
    <row r="188" spans="3:20">
      <c r="C188" s="193"/>
      <c r="H188" s="193"/>
      <c r="I188" s="193"/>
      <c r="N188" s="193"/>
      <c r="O188" s="193"/>
      <c r="P188" s="193"/>
      <c r="Q188" s="193"/>
      <c r="T188" s="193"/>
    </row>
    <row r="189" spans="3:20">
      <c r="C189" s="193"/>
      <c r="H189" s="193"/>
      <c r="I189" s="193"/>
      <c r="N189" s="193"/>
      <c r="O189" s="193"/>
      <c r="P189" s="193"/>
      <c r="Q189" s="193"/>
      <c r="T189" s="193"/>
    </row>
    <row r="190" spans="3:20">
      <c r="C190" s="193"/>
      <c r="H190" s="193"/>
      <c r="I190" s="193"/>
      <c r="N190" s="193"/>
      <c r="O190" s="193"/>
      <c r="P190" s="193"/>
      <c r="Q190" s="193"/>
      <c r="T190" s="193"/>
    </row>
    <row r="191" spans="3:20">
      <c r="C191" s="193"/>
      <c r="H191" s="193"/>
      <c r="I191" s="193"/>
      <c r="N191" s="193"/>
      <c r="O191" s="193"/>
      <c r="P191" s="193"/>
      <c r="Q191" s="193"/>
      <c r="T191" s="193"/>
    </row>
    <row r="192" spans="3:20">
      <c r="C192" s="193"/>
      <c r="H192" s="193"/>
      <c r="I192" s="193"/>
      <c r="N192" s="193"/>
      <c r="O192" s="193"/>
      <c r="P192" s="193"/>
      <c r="Q192" s="193"/>
      <c r="T192" s="193"/>
    </row>
    <row r="193" spans="3:20">
      <c r="C193" s="193"/>
      <c r="H193" s="193"/>
      <c r="I193" s="193"/>
      <c r="N193" s="193"/>
      <c r="O193" s="193"/>
      <c r="P193" s="193"/>
      <c r="Q193" s="193"/>
      <c r="T193" s="193"/>
    </row>
    <row r="194" spans="3:20">
      <c r="C194" s="193"/>
      <c r="H194" s="193"/>
      <c r="I194" s="193"/>
      <c r="N194" s="193"/>
      <c r="O194" s="193"/>
      <c r="P194" s="193"/>
      <c r="Q194" s="193"/>
      <c r="T194" s="193"/>
    </row>
    <row r="195" spans="3:20">
      <c r="C195" s="193"/>
      <c r="H195" s="193"/>
      <c r="I195" s="193"/>
      <c r="N195" s="193"/>
      <c r="O195" s="193"/>
      <c r="P195" s="193"/>
      <c r="Q195" s="193"/>
      <c r="T195" s="193"/>
    </row>
    <row r="196" spans="3:20">
      <c r="C196" s="193"/>
      <c r="H196" s="193"/>
      <c r="I196" s="193"/>
      <c r="N196" s="193"/>
      <c r="O196" s="193"/>
      <c r="P196" s="193"/>
      <c r="Q196" s="193"/>
      <c r="T196" s="193"/>
    </row>
    <row r="197" spans="3:20">
      <c r="C197" s="193"/>
      <c r="H197" s="193"/>
      <c r="I197" s="193"/>
      <c r="N197" s="193"/>
      <c r="O197" s="193"/>
      <c r="P197" s="193"/>
      <c r="Q197" s="193"/>
      <c r="T197" s="193"/>
    </row>
    <row r="198" spans="3:20">
      <c r="C198" s="193"/>
      <c r="H198" s="193"/>
      <c r="I198" s="193"/>
      <c r="N198" s="193"/>
      <c r="O198" s="193"/>
      <c r="P198" s="193"/>
      <c r="Q198" s="193"/>
      <c r="T198" s="193"/>
    </row>
    <row r="199" spans="3:20">
      <c r="C199" s="193"/>
      <c r="H199" s="193"/>
      <c r="I199" s="193"/>
      <c r="N199" s="193"/>
      <c r="O199" s="193"/>
      <c r="P199" s="193"/>
      <c r="Q199" s="193"/>
      <c r="T199" s="193"/>
    </row>
    <row r="200" spans="3:20">
      <c r="C200" s="193"/>
      <c r="H200" s="193"/>
      <c r="I200" s="193"/>
      <c r="N200" s="193"/>
      <c r="O200" s="193"/>
      <c r="P200" s="193"/>
      <c r="Q200" s="193"/>
      <c r="T200" s="193"/>
    </row>
    <row r="201" spans="3:20">
      <c r="C201" s="193"/>
      <c r="H201" s="193"/>
      <c r="I201" s="193"/>
      <c r="N201" s="193"/>
      <c r="O201" s="193"/>
      <c r="P201" s="193"/>
      <c r="Q201" s="193"/>
      <c r="T201" s="193"/>
    </row>
    <row r="202" spans="3:20">
      <c r="C202" s="193"/>
      <c r="H202" s="193"/>
      <c r="I202" s="193"/>
      <c r="N202" s="193"/>
      <c r="O202" s="193"/>
      <c r="P202" s="193"/>
      <c r="Q202" s="193"/>
      <c r="T202" s="193"/>
    </row>
    <row r="203" spans="3:20">
      <c r="C203" s="193"/>
      <c r="H203" s="193"/>
      <c r="I203" s="193"/>
      <c r="N203" s="193"/>
      <c r="O203" s="193"/>
      <c r="P203" s="193"/>
      <c r="Q203" s="193"/>
      <c r="T203" s="193"/>
    </row>
    <row r="204" spans="3:20">
      <c r="C204" s="193"/>
      <c r="H204" s="193"/>
      <c r="I204" s="193"/>
      <c r="N204" s="193"/>
      <c r="O204" s="193"/>
      <c r="P204" s="193"/>
      <c r="Q204" s="193"/>
      <c r="T204" s="193"/>
    </row>
    <row r="205" spans="3:20">
      <c r="C205" s="193"/>
      <c r="H205" s="193"/>
      <c r="I205" s="193"/>
      <c r="N205" s="193"/>
      <c r="O205" s="193"/>
      <c r="P205" s="193"/>
      <c r="Q205" s="193"/>
      <c r="T205" s="193"/>
    </row>
    <row r="206" spans="3:20">
      <c r="C206" s="193"/>
      <c r="H206" s="193"/>
      <c r="I206" s="193"/>
      <c r="N206" s="193"/>
      <c r="O206" s="193"/>
      <c r="P206" s="193"/>
      <c r="Q206" s="193"/>
      <c r="T206" s="193"/>
    </row>
    <row r="207" spans="3:20">
      <c r="C207" s="193"/>
      <c r="H207" s="193"/>
      <c r="I207" s="193"/>
      <c r="N207" s="193"/>
      <c r="O207" s="193"/>
      <c r="P207" s="193"/>
      <c r="Q207" s="193"/>
      <c r="T207" s="193"/>
    </row>
    <row r="208" spans="3:20">
      <c r="C208" s="193"/>
      <c r="H208" s="193"/>
      <c r="I208" s="193"/>
      <c r="N208" s="193"/>
      <c r="O208" s="193"/>
      <c r="P208" s="193"/>
      <c r="Q208" s="193"/>
      <c r="T208" s="193"/>
    </row>
    <row r="209" spans="3:20">
      <c r="C209" s="193"/>
      <c r="H209" s="193"/>
      <c r="I209" s="193"/>
      <c r="N209" s="193"/>
      <c r="O209" s="193"/>
      <c r="P209" s="193"/>
      <c r="Q209" s="193"/>
      <c r="T209" s="193"/>
    </row>
    <row r="210" spans="3:20">
      <c r="C210" s="193"/>
      <c r="H210" s="193"/>
      <c r="I210" s="193"/>
      <c r="N210" s="193"/>
      <c r="O210" s="193"/>
      <c r="P210" s="193"/>
      <c r="Q210" s="193"/>
      <c r="T210" s="193"/>
    </row>
    <row r="211" spans="3:20">
      <c r="C211" s="193"/>
      <c r="H211" s="193"/>
      <c r="I211" s="193"/>
      <c r="N211" s="193"/>
      <c r="O211" s="193"/>
      <c r="P211" s="193"/>
      <c r="Q211" s="193"/>
      <c r="T211" s="193"/>
    </row>
    <row r="212" spans="3:20">
      <c r="C212" s="193"/>
      <c r="H212" s="193"/>
      <c r="I212" s="193"/>
      <c r="N212" s="193"/>
      <c r="O212" s="193"/>
      <c r="P212" s="193"/>
      <c r="Q212" s="193"/>
      <c r="T212" s="193"/>
    </row>
    <row r="213" spans="3:20">
      <c r="C213" s="193"/>
      <c r="H213" s="193"/>
      <c r="I213" s="193"/>
      <c r="N213" s="193"/>
      <c r="O213" s="193"/>
      <c r="P213" s="193"/>
      <c r="Q213" s="193"/>
      <c r="T213" s="193"/>
    </row>
    <row r="214" spans="3:20">
      <c r="C214" s="193"/>
      <c r="H214" s="193"/>
      <c r="I214" s="193"/>
      <c r="N214" s="193"/>
      <c r="O214" s="193"/>
      <c r="P214" s="193"/>
      <c r="Q214" s="193"/>
      <c r="T214" s="193"/>
    </row>
    <row r="215" spans="3:20">
      <c r="C215" s="193"/>
      <c r="H215" s="193"/>
      <c r="I215" s="193"/>
      <c r="N215" s="193"/>
      <c r="O215" s="193"/>
      <c r="P215" s="193"/>
      <c r="Q215" s="193"/>
      <c r="T215" s="193"/>
    </row>
    <row r="216" spans="3:20">
      <c r="C216" s="193"/>
      <c r="H216" s="193"/>
      <c r="I216" s="193"/>
      <c r="N216" s="193"/>
      <c r="O216" s="193"/>
      <c r="P216" s="193"/>
      <c r="Q216" s="193"/>
      <c r="T216" s="193"/>
    </row>
    <row r="217" spans="3:20">
      <c r="C217" s="193"/>
      <c r="H217" s="193"/>
      <c r="I217" s="193"/>
      <c r="N217" s="193"/>
      <c r="O217" s="193"/>
      <c r="P217" s="193"/>
      <c r="Q217" s="193"/>
      <c r="T217" s="193"/>
    </row>
    <row r="218" spans="3:20">
      <c r="C218" s="193"/>
      <c r="H218" s="193"/>
      <c r="I218" s="193"/>
      <c r="N218" s="193"/>
      <c r="O218" s="193"/>
      <c r="P218" s="193"/>
      <c r="Q218" s="193"/>
      <c r="T218" s="193"/>
    </row>
    <row r="219" spans="3:20">
      <c r="C219" s="193"/>
      <c r="H219" s="193"/>
      <c r="I219" s="193"/>
      <c r="N219" s="193"/>
      <c r="O219" s="193"/>
      <c r="P219" s="193"/>
      <c r="Q219" s="193"/>
      <c r="T219" s="193"/>
    </row>
    <row r="220" spans="3:20">
      <c r="C220" s="193"/>
      <c r="H220" s="193"/>
      <c r="I220" s="193"/>
      <c r="N220" s="193"/>
      <c r="O220" s="193"/>
      <c r="P220" s="193"/>
      <c r="Q220" s="193"/>
      <c r="T220" s="193"/>
    </row>
    <row r="221" spans="3:20">
      <c r="C221" s="193"/>
      <c r="H221" s="193"/>
      <c r="I221" s="193"/>
      <c r="N221" s="193"/>
      <c r="O221" s="193"/>
      <c r="P221" s="193"/>
      <c r="Q221" s="193"/>
      <c r="T221" s="193"/>
    </row>
    <row r="222" spans="3:20">
      <c r="C222" s="193"/>
      <c r="H222" s="193"/>
      <c r="I222" s="193"/>
      <c r="N222" s="193"/>
      <c r="O222" s="193"/>
      <c r="P222" s="193"/>
      <c r="Q222" s="193"/>
      <c r="T222" s="193"/>
    </row>
    <row r="223" spans="3:20">
      <c r="C223" s="193"/>
      <c r="H223" s="193"/>
      <c r="I223" s="193"/>
      <c r="N223" s="193"/>
      <c r="O223" s="193"/>
      <c r="P223" s="193"/>
      <c r="Q223" s="193"/>
      <c r="T223" s="193"/>
    </row>
    <row r="224" spans="3:20">
      <c r="C224" s="193"/>
      <c r="H224" s="193"/>
      <c r="I224" s="193"/>
      <c r="N224" s="193"/>
      <c r="O224" s="193"/>
      <c r="P224" s="193"/>
      <c r="Q224" s="193"/>
      <c r="T224" s="193"/>
    </row>
    <row r="225" spans="3:20">
      <c r="C225" s="193"/>
      <c r="H225" s="193"/>
      <c r="I225" s="193"/>
      <c r="N225" s="193"/>
      <c r="O225" s="193"/>
      <c r="P225" s="193"/>
      <c r="Q225" s="193"/>
      <c r="T225" s="193"/>
    </row>
    <row r="226" spans="3:20">
      <c r="C226" s="193"/>
      <c r="H226" s="193"/>
      <c r="I226" s="193"/>
      <c r="N226" s="193"/>
      <c r="O226" s="193"/>
      <c r="P226" s="193"/>
      <c r="Q226" s="193"/>
      <c r="T226" s="193"/>
    </row>
    <row r="227" spans="3:20">
      <c r="C227" s="193"/>
      <c r="H227" s="193"/>
      <c r="I227" s="193"/>
      <c r="N227" s="193"/>
      <c r="O227" s="193"/>
      <c r="P227" s="193"/>
      <c r="Q227" s="193"/>
      <c r="T227" s="193"/>
    </row>
    <row r="228" spans="3:20">
      <c r="C228" s="193"/>
      <c r="H228" s="193"/>
      <c r="I228" s="193"/>
      <c r="N228" s="193"/>
      <c r="O228" s="193"/>
      <c r="P228" s="193"/>
      <c r="Q228" s="193"/>
      <c r="T228" s="193"/>
    </row>
    <row r="229" spans="3:20">
      <c r="C229" s="193"/>
      <c r="H229" s="193"/>
      <c r="I229" s="193"/>
      <c r="N229" s="193"/>
      <c r="O229" s="193"/>
      <c r="P229" s="193"/>
      <c r="Q229" s="193"/>
      <c r="T229" s="193"/>
    </row>
    <row r="230" spans="3:20">
      <c r="C230" s="193"/>
      <c r="H230" s="193"/>
      <c r="I230" s="193"/>
      <c r="N230" s="193"/>
      <c r="O230" s="193"/>
      <c r="P230" s="193"/>
      <c r="Q230" s="193"/>
      <c r="T230" s="193"/>
    </row>
    <row r="231" spans="3:20">
      <c r="C231" s="193"/>
      <c r="H231" s="193"/>
      <c r="I231" s="193"/>
      <c r="N231" s="193"/>
      <c r="O231" s="193"/>
      <c r="P231" s="193"/>
      <c r="Q231" s="193"/>
      <c r="T231" s="193"/>
    </row>
    <row r="232" spans="3:20">
      <c r="C232" s="193"/>
      <c r="H232" s="193"/>
      <c r="I232" s="193"/>
      <c r="N232" s="193"/>
      <c r="O232" s="193"/>
      <c r="P232" s="193"/>
      <c r="Q232" s="193"/>
      <c r="T232" s="193"/>
    </row>
    <row r="233" spans="3:20">
      <c r="C233" s="193"/>
      <c r="H233" s="193"/>
      <c r="I233" s="193"/>
      <c r="N233" s="193"/>
      <c r="O233" s="193"/>
      <c r="P233" s="193"/>
      <c r="Q233" s="193"/>
      <c r="T233" s="193"/>
    </row>
    <row r="234" spans="3:20">
      <c r="C234" s="193"/>
      <c r="H234" s="193"/>
      <c r="I234" s="193"/>
      <c r="N234" s="193"/>
      <c r="O234" s="193"/>
      <c r="P234" s="193"/>
      <c r="Q234" s="193"/>
      <c r="T234" s="193"/>
    </row>
    <row r="235" spans="3:20">
      <c r="C235" s="193"/>
      <c r="H235" s="193"/>
      <c r="I235" s="193"/>
      <c r="N235" s="193"/>
      <c r="O235" s="193"/>
      <c r="P235" s="193"/>
      <c r="Q235" s="193"/>
      <c r="T235" s="193"/>
    </row>
    <row r="236" spans="3:20">
      <c r="C236" s="193"/>
      <c r="H236" s="193"/>
      <c r="I236" s="193"/>
      <c r="N236" s="193"/>
      <c r="O236" s="193"/>
      <c r="P236" s="193"/>
      <c r="Q236" s="193"/>
      <c r="T236" s="193"/>
    </row>
    <row r="237" spans="3:20">
      <c r="C237" s="193"/>
      <c r="H237" s="193"/>
      <c r="I237" s="193"/>
      <c r="N237" s="193"/>
      <c r="O237" s="193"/>
      <c r="P237" s="193"/>
      <c r="Q237" s="193"/>
      <c r="T237" s="193"/>
    </row>
    <row r="238" spans="3:20">
      <c r="C238" s="193"/>
      <c r="H238" s="193"/>
      <c r="I238" s="193"/>
      <c r="N238" s="193"/>
      <c r="O238" s="193"/>
      <c r="P238" s="193"/>
      <c r="Q238" s="193"/>
      <c r="T238" s="193"/>
    </row>
    <row r="239" spans="3:20">
      <c r="C239" s="193"/>
      <c r="H239" s="193"/>
      <c r="I239" s="193"/>
      <c r="N239" s="193"/>
      <c r="O239" s="193"/>
      <c r="P239" s="193"/>
      <c r="Q239" s="193"/>
      <c r="T239" s="193"/>
    </row>
    <row r="240" spans="3:20">
      <c r="C240" s="193"/>
      <c r="H240" s="193"/>
      <c r="I240" s="193"/>
      <c r="N240" s="193"/>
      <c r="O240" s="193"/>
      <c r="P240" s="193"/>
      <c r="Q240" s="193"/>
      <c r="T240" s="193"/>
    </row>
    <row r="241" spans="3:20">
      <c r="C241" s="193"/>
      <c r="H241" s="193"/>
      <c r="I241" s="193"/>
      <c r="N241" s="193"/>
      <c r="O241" s="193"/>
      <c r="P241" s="193"/>
      <c r="Q241" s="193"/>
      <c r="T241" s="193"/>
    </row>
    <row r="242" spans="3:20">
      <c r="C242" s="193"/>
      <c r="H242" s="193"/>
      <c r="I242" s="193"/>
      <c r="N242" s="193"/>
      <c r="O242" s="193"/>
      <c r="P242" s="193"/>
      <c r="Q242" s="193"/>
      <c r="T242" s="193"/>
    </row>
    <row r="243" spans="3:20">
      <c r="C243" s="193"/>
      <c r="H243" s="193"/>
      <c r="I243" s="193"/>
      <c r="N243" s="193"/>
      <c r="O243" s="193"/>
      <c r="P243" s="193"/>
      <c r="Q243" s="193"/>
      <c r="T243" s="193"/>
    </row>
    <row r="244" spans="3:20">
      <c r="C244" s="193"/>
      <c r="H244" s="193"/>
      <c r="I244" s="193"/>
      <c r="N244" s="193"/>
      <c r="O244" s="193"/>
      <c r="P244" s="193"/>
      <c r="Q244" s="193"/>
      <c r="T244" s="193"/>
    </row>
    <row r="245" spans="3:20">
      <c r="C245" s="193"/>
      <c r="H245" s="193"/>
      <c r="I245" s="193"/>
      <c r="N245" s="193"/>
      <c r="O245" s="193"/>
      <c r="P245" s="193"/>
      <c r="Q245" s="193"/>
      <c r="T245" s="193"/>
    </row>
    <row r="246" spans="3:20">
      <c r="C246" s="193"/>
      <c r="H246" s="193"/>
      <c r="I246" s="193"/>
      <c r="N246" s="193"/>
      <c r="O246" s="193"/>
      <c r="P246" s="193"/>
      <c r="Q246" s="193"/>
      <c r="T246" s="193"/>
    </row>
    <row r="247" spans="3:20">
      <c r="C247" s="193"/>
      <c r="H247" s="193"/>
      <c r="I247" s="193"/>
      <c r="N247" s="193"/>
      <c r="O247" s="193"/>
      <c r="P247" s="193"/>
      <c r="Q247" s="193"/>
      <c r="T247" s="193"/>
    </row>
    <row r="248" spans="3:20">
      <c r="C248" s="193"/>
      <c r="H248" s="193"/>
      <c r="I248" s="193"/>
      <c r="N248" s="193"/>
      <c r="O248" s="193"/>
      <c r="P248" s="193"/>
      <c r="Q248" s="193"/>
      <c r="T248" s="193"/>
    </row>
    <row r="249" spans="3:20">
      <c r="C249" s="193"/>
      <c r="H249" s="193"/>
      <c r="I249" s="193"/>
      <c r="N249" s="193"/>
      <c r="O249" s="193"/>
      <c r="P249" s="193"/>
      <c r="Q249" s="193"/>
      <c r="T249" s="193"/>
    </row>
    <row r="250" spans="3:20">
      <c r="C250" s="193"/>
      <c r="H250" s="193"/>
      <c r="I250" s="193"/>
      <c r="N250" s="193"/>
      <c r="O250" s="193"/>
      <c r="P250" s="193"/>
      <c r="Q250" s="193"/>
      <c r="T250" s="193"/>
    </row>
    <row r="251" spans="3:20">
      <c r="C251" s="193"/>
      <c r="H251" s="193"/>
      <c r="I251" s="193"/>
      <c r="N251" s="193"/>
      <c r="O251" s="193"/>
      <c r="P251" s="193"/>
      <c r="Q251" s="193"/>
      <c r="T251" s="193"/>
    </row>
    <row r="252" spans="3:20">
      <c r="C252" s="193"/>
      <c r="H252" s="193"/>
      <c r="I252" s="193"/>
      <c r="N252" s="193"/>
      <c r="O252" s="193"/>
      <c r="P252" s="193"/>
      <c r="Q252" s="193"/>
      <c r="T252" s="193"/>
    </row>
    <row r="253" spans="3:20">
      <c r="C253" s="193"/>
      <c r="H253" s="193"/>
      <c r="I253" s="193"/>
      <c r="N253" s="193"/>
      <c r="O253" s="193"/>
      <c r="P253" s="193"/>
      <c r="Q253" s="193"/>
      <c r="T253" s="193"/>
    </row>
    <row r="254" spans="3:20">
      <c r="C254" s="193"/>
      <c r="H254" s="193"/>
      <c r="I254" s="193"/>
      <c r="N254" s="193"/>
      <c r="O254" s="193"/>
      <c r="P254" s="193"/>
      <c r="Q254" s="193"/>
      <c r="T254" s="193"/>
    </row>
    <row r="255" spans="3:20">
      <c r="C255" s="193"/>
      <c r="H255" s="193"/>
      <c r="I255" s="193"/>
      <c r="N255" s="193"/>
      <c r="O255" s="193"/>
      <c r="P255" s="193"/>
      <c r="Q255" s="193"/>
      <c r="T255" s="193"/>
    </row>
    <row r="256" spans="3:20">
      <c r="C256" s="193"/>
      <c r="H256" s="193"/>
      <c r="I256" s="193"/>
      <c r="N256" s="193"/>
      <c r="O256" s="193"/>
      <c r="P256" s="193"/>
      <c r="Q256" s="193"/>
      <c r="T256" s="193"/>
    </row>
    <row r="257" spans="3:20">
      <c r="C257" s="193"/>
      <c r="H257" s="193"/>
      <c r="I257" s="193"/>
      <c r="N257" s="193"/>
      <c r="O257" s="193"/>
      <c r="P257" s="193"/>
      <c r="Q257" s="193"/>
      <c r="T257" s="193"/>
    </row>
    <row r="258" spans="3:20">
      <c r="C258" s="193"/>
      <c r="H258" s="193"/>
      <c r="I258" s="193"/>
      <c r="N258" s="193"/>
      <c r="O258" s="193"/>
      <c r="P258" s="193"/>
      <c r="Q258" s="193"/>
      <c r="T258" s="193"/>
    </row>
    <row r="259" spans="3:20">
      <c r="C259" s="193"/>
      <c r="H259" s="193"/>
      <c r="I259" s="193"/>
      <c r="N259" s="193"/>
      <c r="O259" s="193"/>
      <c r="P259" s="193"/>
      <c r="Q259" s="193"/>
      <c r="T259" s="193"/>
    </row>
    <row r="260" spans="3:20">
      <c r="C260" s="193"/>
      <c r="H260" s="193"/>
      <c r="I260" s="193"/>
      <c r="N260" s="193"/>
      <c r="O260" s="193"/>
      <c r="P260" s="193"/>
      <c r="Q260" s="193"/>
      <c r="T260" s="193"/>
    </row>
    <row r="261" spans="3:20">
      <c r="C261" s="193"/>
      <c r="H261" s="193"/>
      <c r="I261" s="193"/>
      <c r="N261" s="193"/>
      <c r="O261" s="193"/>
      <c r="P261" s="193"/>
      <c r="Q261" s="193"/>
      <c r="T261" s="193"/>
    </row>
    <row r="262" spans="3:20">
      <c r="C262" s="193"/>
      <c r="H262" s="193"/>
      <c r="I262" s="193"/>
      <c r="N262" s="193"/>
      <c r="O262" s="193"/>
      <c r="P262" s="193"/>
      <c r="Q262" s="193"/>
      <c r="T262" s="193"/>
    </row>
    <row r="263" spans="3:20">
      <c r="C263" s="193"/>
      <c r="H263" s="193"/>
      <c r="I263" s="193"/>
      <c r="N263" s="193"/>
      <c r="O263" s="193"/>
      <c r="P263" s="193"/>
      <c r="Q263" s="193"/>
      <c r="T263" s="193"/>
    </row>
    <row r="264" spans="3:20">
      <c r="C264" s="193"/>
      <c r="H264" s="193"/>
      <c r="I264" s="193"/>
      <c r="N264" s="193"/>
      <c r="O264" s="193"/>
      <c r="P264" s="193"/>
      <c r="Q264" s="193"/>
      <c r="T264" s="193"/>
    </row>
    <row r="265" spans="3:20">
      <c r="C265" s="193"/>
      <c r="H265" s="193"/>
      <c r="I265" s="193"/>
      <c r="N265" s="193"/>
      <c r="O265" s="193"/>
      <c r="P265" s="193"/>
      <c r="Q265" s="193"/>
      <c r="T265" s="193"/>
    </row>
    <row r="266" spans="3:20">
      <c r="C266" s="193"/>
      <c r="H266" s="193"/>
      <c r="I266" s="193"/>
      <c r="N266" s="193"/>
      <c r="O266" s="193"/>
      <c r="P266" s="193"/>
      <c r="Q266" s="193"/>
      <c r="T266" s="193"/>
    </row>
    <row r="267" spans="3:20">
      <c r="C267" s="193"/>
      <c r="H267" s="193"/>
      <c r="I267" s="193"/>
      <c r="N267" s="193"/>
      <c r="O267" s="193"/>
      <c r="P267" s="193"/>
      <c r="Q267" s="193"/>
      <c r="T267" s="193"/>
    </row>
    <row r="268" spans="3:20">
      <c r="C268" s="193"/>
      <c r="H268" s="193"/>
      <c r="I268" s="193"/>
      <c r="N268" s="193"/>
      <c r="O268" s="193"/>
      <c r="P268" s="193"/>
      <c r="Q268" s="193"/>
      <c r="T268" s="193"/>
    </row>
    <row r="269" spans="3:20">
      <c r="C269" s="193"/>
      <c r="H269" s="193"/>
      <c r="I269" s="193"/>
      <c r="N269" s="193"/>
      <c r="O269" s="193"/>
      <c r="P269" s="193"/>
      <c r="Q269" s="193"/>
      <c r="T269" s="193"/>
    </row>
    <row r="270" spans="3:20">
      <c r="C270" s="193"/>
      <c r="H270" s="193"/>
      <c r="I270" s="193"/>
      <c r="N270" s="193"/>
      <c r="O270" s="193"/>
      <c r="P270" s="193"/>
      <c r="Q270" s="193"/>
      <c r="T270" s="193"/>
    </row>
    <row r="271" spans="3:20">
      <c r="C271" s="193"/>
      <c r="H271" s="193"/>
      <c r="I271" s="193"/>
      <c r="N271" s="193"/>
      <c r="O271" s="193"/>
      <c r="P271" s="193"/>
      <c r="Q271" s="193"/>
      <c r="T271" s="193"/>
    </row>
    <row r="272" spans="3:20">
      <c r="C272" s="193"/>
      <c r="H272" s="193"/>
      <c r="I272" s="193"/>
      <c r="N272" s="193"/>
      <c r="O272" s="193"/>
      <c r="P272" s="193"/>
      <c r="Q272" s="193"/>
      <c r="T272" s="193"/>
    </row>
    <row r="273" spans="3:20">
      <c r="C273" s="193"/>
      <c r="H273" s="193"/>
      <c r="I273" s="193"/>
      <c r="N273" s="193"/>
      <c r="O273" s="193"/>
      <c r="P273" s="193"/>
      <c r="Q273" s="193"/>
      <c r="T273" s="193"/>
    </row>
    <row r="274" spans="3:20">
      <c r="C274" s="193"/>
      <c r="H274" s="193"/>
      <c r="I274" s="193"/>
      <c r="N274" s="193"/>
      <c r="O274" s="193"/>
      <c r="P274" s="193"/>
      <c r="Q274" s="193"/>
      <c r="T274" s="193"/>
    </row>
    <row r="275" spans="3:20">
      <c r="C275" s="193"/>
      <c r="H275" s="193"/>
      <c r="I275" s="193"/>
      <c r="N275" s="193"/>
      <c r="O275" s="193"/>
      <c r="P275" s="193"/>
      <c r="Q275" s="193"/>
      <c r="T275" s="193"/>
    </row>
    <row r="276" spans="3:20">
      <c r="C276" s="193"/>
      <c r="H276" s="193"/>
      <c r="I276" s="193"/>
      <c r="N276" s="193"/>
      <c r="O276" s="193"/>
      <c r="P276" s="193"/>
      <c r="Q276" s="193"/>
      <c r="T276" s="193"/>
    </row>
    <row r="277" spans="3:20">
      <c r="C277" s="193"/>
      <c r="H277" s="193"/>
      <c r="I277" s="193"/>
      <c r="N277" s="193"/>
      <c r="O277" s="193"/>
      <c r="P277" s="193"/>
      <c r="Q277" s="193"/>
      <c r="T277" s="193"/>
    </row>
    <row r="278" spans="3:20">
      <c r="C278" s="193"/>
      <c r="H278" s="193"/>
      <c r="I278" s="193"/>
      <c r="N278" s="193"/>
      <c r="O278" s="193"/>
      <c r="P278" s="193"/>
      <c r="Q278" s="193"/>
      <c r="T278" s="193"/>
    </row>
    <row r="279" spans="3:20">
      <c r="C279" s="193"/>
      <c r="H279" s="193"/>
      <c r="I279" s="193"/>
      <c r="N279" s="193"/>
      <c r="O279" s="193"/>
      <c r="P279" s="193"/>
      <c r="Q279" s="193"/>
      <c r="T279" s="193"/>
    </row>
    <row r="280" spans="3:20">
      <c r="C280" s="193"/>
      <c r="H280" s="193"/>
      <c r="I280" s="193"/>
      <c r="N280" s="193"/>
      <c r="O280" s="193"/>
      <c r="P280" s="193"/>
      <c r="Q280" s="193"/>
      <c r="T280" s="193"/>
    </row>
    <row r="281" spans="3:20">
      <c r="C281" s="193"/>
      <c r="H281" s="193"/>
      <c r="I281" s="193"/>
      <c r="N281" s="193"/>
      <c r="O281" s="193"/>
      <c r="P281" s="193"/>
      <c r="Q281" s="193"/>
      <c r="T281" s="193"/>
    </row>
    <row r="282" spans="3:20">
      <c r="C282" s="193"/>
      <c r="H282" s="193"/>
      <c r="I282" s="193"/>
      <c r="N282" s="193"/>
      <c r="O282" s="193"/>
      <c r="P282" s="193"/>
      <c r="Q282" s="193"/>
      <c r="T282" s="193"/>
    </row>
    <row r="283" spans="3:20">
      <c r="C283" s="193"/>
      <c r="H283" s="193"/>
      <c r="I283" s="193"/>
      <c r="N283" s="193"/>
      <c r="O283" s="193"/>
      <c r="P283" s="193"/>
      <c r="Q283" s="193"/>
      <c r="T283" s="193"/>
    </row>
    <row r="284" spans="3:20">
      <c r="C284" s="193"/>
      <c r="H284" s="193"/>
      <c r="I284" s="193"/>
      <c r="N284" s="193"/>
      <c r="O284" s="193"/>
      <c r="P284" s="193"/>
      <c r="Q284" s="193"/>
      <c r="T284" s="193"/>
    </row>
    <row r="285" spans="3:20">
      <c r="C285" s="193"/>
      <c r="H285" s="193"/>
      <c r="I285" s="193"/>
      <c r="N285" s="193"/>
      <c r="O285" s="193"/>
      <c r="P285" s="193"/>
      <c r="Q285" s="193"/>
      <c r="T285" s="193"/>
    </row>
    <row r="286" spans="3:20">
      <c r="C286" s="193"/>
      <c r="H286" s="193"/>
      <c r="I286" s="193"/>
      <c r="N286" s="193"/>
      <c r="O286" s="193"/>
      <c r="P286" s="193"/>
      <c r="Q286" s="193"/>
      <c r="T286" s="193"/>
    </row>
    <row r="287" spans="3:20">
      <c r="C287" s="193"/>
      <c r="H287" s="193"/>
      <c r="I287" s="193"/>
      <c r="N287" s="193"/>
      <c r="O287" s="193"/>
      <c r="P287" s="193"/>
      <c r="Q287" s="193"/>
      <c r="T287" s="193"/>
    </row>
    <row r="288" spans="3:20">
      <c r="C288" s="193"/>
      <c r="H288" s="193"/>
      <c r="I288" s="193"/>
      <c r="N288" s="193"/>
      <c r="O288" s="193"/>
      <c r="P288" s="193"/>
      <c r="Q288" s="193"/>
      <c r="T288" s="193"/>
    </row>
    <row r="289" spans="3:20">
      <c r="C289" s="193"/>
      <c r="H289" s="193"/>
      <c r="I289" s="193"/>
      <c r="N289" s="193"/>
      <c r="O289" s="193"/>
      <c r="P289" s="193"/>
      <c r="Q289" s="193"/>
      <c r="T289" s="193"/>
    </row>
    <row r="290" spans="3:20">
      <c r="C290" s="193"/>
      <c r="H290" s="193"/>
      <c r="I290" s="193"/>
      <c r="N290" s="193"/>
      <c r="O290" s="193"/>
      <c r="P290" s="193"/>
      <c r="Q290" s="193"/>
      <c r="T290" s="193"/>
    </row>
    <row r="291" spans="3:20">
      <c r="C291" s="193"/>
      <c r="H291" s="193"/>
      <c r="I291" s="193"/>
      <c r="N291" s="193"/>
      <c r="O291" s="193"/>
      <c r="P291" s="193"/>
      <c r="Q291" s="193"/>
      <c r="T291" s="193"/>
    </row>
    <row r="292" spans="3:20">
      <c r="C292" s="193"/>
      <c r="H292" s="193"/>
      <c r="I292" s="193"/>
      <c r="N292" s="193"/>
      <c r="O292" s="193"/>
      <c r="P292" s="193"/>
      <c r="Q292" s="193"/>
      <c r="T292" s="193"/>
    </row>
    <row r="293" spans="3:20">
      <c r="C293" s="193"/>
      <c r="H293" s="193"/>
      <c r="I293" s="193"/>
      <c r="N293" s="193"/>
      <c r="O293" s="193"/>
      <c r="P293" s="193"/>
      <c r="Q293" s="193"/>
      <c r="T293" s="193"/>
    </row>
    <row r="294" spans="3:20">
      <c r="C294" s="193"/>
      <c r="H294" s="193"/>
      <c r="I294" s="193"/>
      <c r="N294" s="193"/>
      <c r="O294" s="193"/>
      <c r="P294" s="193"/>
      <c r="Q294" s="193"/>
      <c r="T294" s="193"/>
    </row>
    <row r="295" spans="3:20">
      <c r="C295" s="193"/>
      <c r="H295" s="193"/>
      <c r="I295" s="193"/>
      <c r="N295" s="193"/>
      <c r="O295" s="193"/>
      <c r="P295" s="193"/>
      <c r="Q295" s="193"/>
      <c r="T295" s="193"/>
    </row>
    <row r="296" spans="3:20">
      <c r="C296" s="193"/>
      <c r="H296" s="193"/>
      <c r="I296" s="193"/>
      <c r="N296" s="193"/>
      <c r="O296" s="193"/>
      <c r="P296" s="193"/>
      <c r="Q296" s="193"/>
      <c r="T296" s="193"/>
    </row>
    <row r="297" spans="3:20">
      <c r="C297" s="193"/>
      <c r="H297" s="193"/>
      <c r="I297" s="193"/>
      <c r="N297" s="193"/>
      <c r="O297" s="193"/>
      <c r="P297" s="193"/>
      <c r="Q297" s="193"/>
      <c r="T297" s="193"/>
    </row>
    <row r="298" spans="3:20">
      <c r="C298" s="193"/>
      <c r="H298" s="193"/>
      <c r="I298" s="193"/>
      <c r="N298" s="193"/>
      <c r="O298" s="193"/>
      <c r="P298" s="193"/>
      <c r="Q298" s="193"/>
      <c r="T298" s="193"/>
    </row>
    <row r="299" spans="3:20">
      <c r="C299" s="193"/>
      <c r="H299" s="193"/>
      <c r="I299" s="193"/>
      <c r="N299" s="193"/>
      <c r="O299" s="193"/>
      <c r="P299" s="193"/>
      <c r="Q299" s="193"/>
      <c r="T299" s="193"/>
    </row>
    <row r="300" spans="3:20">
      <c r="C300" s="193"/>
      <c r="H300" s="193"/>
      <c r="I300" s="193"/>
      <c r="N300" s="193"/>
      <c r="O300" s="193"/>
      <c r="P300" s="193"/>
      <c r="Q300" s="193"/>
      <c r="T300" s="193"/>
    </row>
    <row r="301" spans="3:20">
      <c r="C301" s="193"/>
      <c r="H301" s="193"/>
      <c r="I301" s="193"/>
      <c r="N301" s="193"/>
      <c r="O301" s="193"/>
      <c r="P301" s="193"/>
      <c r="Q301" s="193"/>
      <c r="T301" s="193"/>
    </row>
    <row r="302" spans="3:20">
      <c r="C302" s="193"/>
      <c r="H302" s="193"/>
      <c r="I302" s="193"/>
      <c r="N302" s="193"/>
      <c r="O302" s="193"/>
      <c r="P302" s="193"/>
      <c r="Q302" s="193"/>
      <c r="T302" s="193"/>
    </row>
    <row r="303" spans="3:20">
      <c r="C303" s="193"/>
      <c r="H303" s="193"/>
      <c r="I303" s="193"/>
      <c r="N303" s="193"/>
      <c r="O303" s="193"/>
      <c r="P303" s="193"/>
      <c r="Q303" s="193"/>
      <c r="T303" s="193"/>
    </row>
    <row r="304" spans="3:20">
      <c r="C304" s="193"/>
      <c r="H304" s="193"/>
      <c r="I304" s="193"/>
      <c r="N304" s="193"/>
      <c r="O304" s="193"/>
      <c r="P304" s="193"/>
      <c r="Q304" s="193"/>
      <c r="T304" s="193"/>
    </row>
    <row r="305" spans="3:20">
      <c r="C305" s="193"/>
      <c r="H305" s="193"/>
      <c r="I305" s="193"/>
      <c r="N305" s="193"/>
      <c r="O305" s="193"/>
      <c r="P305" s="193"/>
      <c r="Q305" s="193"/>
      <c r="T305" s="193"/>
    </row>
    <row r="306" spans="3:20">
      <c r="C306" s="193"/>
      <c r="H306" s="193"/>
      <c r="I306" s="193"/>
      <c r="N306" s="193"/>
      <c r="O306" s="193"/>
      <c r="P306" s="193"/>
      <c r="Q306" s="193"/>
      <c r="T306" s="193"/>
    </row>
    <row r="307" spans="3:20">
      <c r="C307" s="193"/>
      <c r="H307" s="193"/>
      <c r="I307" s="193"/>
      <c r="N307" s="193"/>
      <c r="O307" s="193"/>
      <c r="P307" s="193"/>
      <c r="Q307" s="193"/>
      <c r="T307" s="193"/>
    </row>
    <row r="308" spans="3:20">
      <c r="C308" s="193"/>
      <c r="H308" s="193"/>
      <c r="I308" s="193"/>
      <c r="N308" s="193"/>
      <c r="O308" s="193"/>
      <c r="P308" s="193"/>
      <c r="Q308" s="193"/>
      <c r="T308" s="193"/>
    </row>
    <row r="309" spans="3:20">
      <c r="C309" s="193"/>
      <c r="H309" s="193"/>
      <c r="I309" s="193"/>
      <c r="N309" s="193"/>
      <c r="O309" s="193"/>
      <c r="P309" s="193"/>
      <c r="Q309" s="193"/>
      <c r="T309" s="193"/>
    </row>
    <row r="310" spans="3:20">
      <c r="C310" s="193"/>
      <c r="H310" s="193"/>
      <c r="I310" s="193"/>
      <c r="N310" s="193"/>
      <c r="O310" s="193"/>
      <c r="P310" s="193"/>
      <c r="Q310" s="193"/>
      <c r="T310" s="193"/>
    </row>
    <row r="311" spans="3:20">
      <c r="C311" s="193"/>
      <c r="H311" s="193"/>
      <c r="I311" s="193"/>
      <c r="N311" s="193"/>
      <c r="O311" s="193"/>
      <c r="P311" s="193"/>
      <c r="Q311" s="193"/>
      <c r="T311" s="193"/>
    </row>
    <row r="312" spans="3:20">
      <c r="C312" s="193"/>
      <c r="H312" s="193"/>
      <c r="I312" s="193"/>
      <c r="N312" s="193"/>
      <c r="O312" s="193"/>
      <c r="P312" s="193"/>
      <c r="Q312" s="193"/>
      <c r="T312" s="193"/>
    </row>
    <row r="313" spans="3:20">
      <c r="C313" s="193"/>
      <c r="H313" s="193"/>
      <c r="I313" s="193"/>
      <c r="N313" s="193"/>
      <c r="O313" s="193"/>
      <c r="P313" s="193"/>
      <c r="Q313" s="193"/>
      <c r="T313" s="193"/>
    </row>
    <row r="314" spans="3:20">
      <c r="C314" s="193"/>
      <c r="H314" s="193"/>
      <c r="I314" s="193"/>
      <c r="N314" s="193"/>
      <c r="O314" s="193"/>
      <c r="P314" s="193"/>
      <c r="Q314" s="193"/>
      <c r="T314" s="193"/>
    </row>
    <row r="315" spans="3:20">
      <c r="C315" s="193"/>
      <c r="H315" s="193"/>
      <c r="I315" s="193"/>
      <c r="N315" s="193"/>
      <c r="O315" s="193"/>
      <c r="P315" s="193"/>
      <c r="Q315" s="193"/>
      <c r="T315" s="193"/>
    </row>
    <row r="316" spans="3:20">
      <c r="C316" s="193"/>
      <c r="H316" s="193"/>
      <c r="I316" s="193"/>
      <c r="N316" s="193"/>
      <c r="O316" s="193"/>
      <c r="P316" s="193"/>
      <c r="Q316" s="193"/>
      <c r="T316" s="193"/>
    </row>
    <row r="317" spans="3:20">
      <c r="C317" s="193"/>
      <c r="H317" s="193"/>
      <c r="I317" s="193"/>
      <c r="N317" s="193"/>
      <c r="O317" s="193"/>
      <c r="P317" s="193"/>
      <c r="Q317" s="193"/>
      <c r="T317" s="193"/>
    </row>
    <row r="318" spans="3:20">
      <c r="C318" s="193"/>
      <c r="H318" s="193"/>
      <c r="I318" s="193"/>
      <c r="N318" s="193"/>
      <c r="O318" s="193"/>
      <c r="P318" s="193"/>
      <c r="Q318" s="193"/>
      <c r="T318" s="193"/>
    </row>
    <row r="319" spans="3:20">
      <c r="C319" s="193"/>
      <c r="H319" s="193"/>
      <c r="I319" s="193"/>
      <c r="N319" s="193"/>
      <c r="O319" s="193"/>
      <c r="P319" s="193"/>
      <c r="Q319" s="193"/>
      <c r="T319" s="193"/>
    </row>
    <row r="320" spans="3:20">
      <c r="C320" s="193"/>
      <c r="H320" s="193"/>
      <c r="I320" s="193"/>
      <c r="N320" s="193"/>
      <c r="O320" s="193"/>
      <c r="P320" s="193"/>
      <c r="Q320" s="193"/>
      <c r="T320" s="193"/>
    </row>
    <row r="321" spans="3:20">
      <c r="C321" s="193"/>
      <c r="H321" s="193"/>
      <c r="I321" s="193"/>
      <c r="N321" s="193"/>
      <c r="O321" s="193"/>
      <c r="P321" s="193"/>
      <c r="Q321" s="193"/>
      <c r="T321" s="193"/>
    </row>
    <row r="322" spans="3:20">
      <c r="C322" s="193"/>
      <c r="H322" s="193"/>
      <c r="I322" s="193"/>
      <c r="N322" s="193"/>
      <c r="O322" s="193"/>
      <c r="P322" s="193"/>
      <c r="Q322" s="193"/>
      <c r="T322" s="193"/>
    </row>
    <row r="323" spans="3:20">
      <c r="C323" s="193"/>
      <c r="H323" s="193"/>
      <c r="I323" s="193"/>
      <c r="N323" s="193"/>
      <c r="O323" s="193"/>
      <c r="P323" s="193"/>
      <c r="Q323" s="193"/>
      <c r="T323" s="193"/>
    </row>
    <row r="324" spans="3:20">
      <c r="C324" s="193"/>
      <c r="H324" s="193"/>
      <c r="I324" s="193"/>
      <c r="N324" s="193"/>
      <c r="O324" s="193"/>
      <c r="P324" s="193"/>
      <c r="Q324" s="193"/>
      <c r="T324" s="193"/>
    </row>
    <row r="325" spans="3:20">
      <c r="C325" s="193"/>
      <c r="H325" s="193"/>
      <c r="I325" s="193"/>
      <c r="N325" s="193"/>
      <c r="O325" s="193"/>
      <c r="P325" s="193"/>
      <c r="Q325" s="193"/>
      <c r="T325" s="193"/>
    </row>
    <row r="326" spans="3:20">
      <c r="C326" s="193"/>
      <c r="H326" s="193"/>
      <c r="I326" s="193"/>
      <c r="N326" s="193"/>
      <c r="O326" s="193"/>
      <c r="P326" s="193"/>
      <c r="Q326" s="193"/>
      <c r="T326" s="193"/>
    </row>
    <row r="327" spans="3:20">
      <c r="C327" s="193"/>
      <c r="H327" s="193"/>
      <c r="I327" s="193"/>
      <c r="N327" s="193"/>
      <c r="O327" s="193"/>
      <c r="P327" s="193"/>
      <c r="Q327" s="193"/>
      <c r="T327" s="193"/>
    </row>
    <row r="328" spans="3:20">
      <c r="C328" s="193"/>
      <c r="H328" s="193"/>
      <c r="I328" s="193"/>
      <c r="N328" s="193"/>
      <c r="O328" s="193"/>
      <c r="P328" s="193"/>
      <c r="Q328" s="193"/>
      <c r="T328" s="193"/>
    </row>
    <row r="329" spans="3:20">
      <c r="C329" s="193"/>
      <c r="H329" s="193"/>
      <c r="I329" s="193"/>
      <c r="N329" s="193"/>
      <c r="O329" s="193"/>
      <c r="P329" s="193"/>
      <c r="Q329" s="193"/>
      <c r="T329" s="193"/>
    </row>
    <row r="330" spans="3:20">
      <c r="C330" s="193"/>
      <c r="H330" s="193"/>
      <c r="I330" s="193"/>
      <c r="N330" s="193"/>
      <c r="O330" s="193"/>
      <c r="P330" s="193"/>
      <c r="Q330" s="193"/>
      <c r="T330" s="193"/>
    </row>
    <row r="331" spans="3:20">
      <c r="C331" s="193"/>
      <c r="H331" s="193"/>
      <c r="I331" s="193"/>
      <c r="N331" s="193"/>
      <c r="O331" s="193"/>
      <c r="P331" s="193"/>
      <c r="Q331" s="193"/>
      <c r="T331" s="193"/>
    </row>
    <row r="332" spans="3:20">
      <c r="C332" s="193"/>
      <c r="H332" s="193"/>
      <c r="I332" s="193"/>
      <c r="N332" s="193"/>
      <c r="O332" s="193"/>
      <c r="P332" s="193"/>
      <c r="Q332" s="193"/>
      <c r="T332" s="193"/>
    </row>
    <row r="333" spans="3:20">
      <c r="C333" s="193"/>
      <c r="H333" s="193"/>
      <c r="I333" s="193"/>
      <c r="N333" s="193"/>
      <c r="O333" s="193"/>
      <c r="P333" s="193"/>
      <c r="Q333" s="193"/>
      <c r="T333" s="193"/>
    </row>
    <row r="334" spans="3:20">
      <c r="C334" s="193"/>
      <c r="H334" s="193"/>
      <c r="I334" s="193"/>
      <c r="N334" s="193"/>
      <c r="O334" s="193"/>
      <c r="P334" s="193"/>
      <c r="Q334" s="193"/>
      <c r="T334" s="193"/>
    </row>
    <row r="335" spans="3:20">
      <c r="C335" s="193"/>
      <c r="H335" s="193"/>
      <c r="I335" s="193"/>
      <c r="N335" s="193"/>
      <c r="O335" s="193"/>
      <c r="P335" s="193"/>
      <c r="Q335" s="193"/>
      <c r="T335" s="193"/>
    </row>
    <row r="336" spans="3:20">
      <c r="C336" s="193"/>
      <c r="H336" s="193"/>
      <c r="I336" s="193"/>
      <c r="N336" s="193"/>
      <c r="O336" s="193"/>
      <c r="P336" s="193"/>
      <c r="Q336" s="193"/>
      <c r="T336" s="193"/>
    </row>
    <row r="337" spans="3:20">
      <c r="C337" s="193"/>
      <c r="H337" s="193"/>
      <c r="I337" s="193"/>
      <c r="N337" s="193"/>
      <c r="O337" s="193"/>
      <c r="P337" s="193"/>
      <c r="Q337" s="193"/>
      <c r="T337" s="193"/>
    </row>
    <row r="338" spans="3:20">
      <c r="C338" s="193"/>
      <c r="H338" s="193"/>
      <c r="I338" s="193"/>
      <c r="N338" s="193"/>
      <c r="O338" s="193"/>
      <c r="P338" s="193"/>
      <c r="Q338" s="193"/>
      <c r="T338" s="193"/>
    </row>
    <row r="339" spans="3:20">
      <c r="C339" s="193"/>
      <c r="H339" s="193"/>
      <c r="I339" s="193"/>
      <c r="N339" s="193"/>
      <c r="O339" s="193"/>
      <c r="P339" s="193"/>
      <c r="Q339" s="193"/>
      <c r="T339" s="193"/>
    </row>
    <row r="340" spans="3:20">
      <c r="C340" s="193"/>
      <c r="H340" s="193"/>
      <c r="I340" s="193"/>
      <c r="N340" s="193"/>
      <c r="O340" s="193"/>
      <c r="P340" s="193"/>
      <c r="Q340" s="193"/>
      <c r="T340" s="193"/>
    </row>
    <row r="341" spans="3:20">
      <c r="C341" s="193"/>
      <c r="H341" s="193"/>
      <c r="I341" s="193"/>
      <c r="N341" s="193"/>
      <c r="O341" s="193"/>
      <c r="P341" s="193"/>
      <c r="Q341" s="193"/>
      <c r="T341" s="193"/>
    </row>
    <row r="342" spans="3:20">
      <c r="C342" s="193"/>
      <c r="H342" s="193"/>
      <c r="I342" s="193"/>
      <c r="N342" s="193"/>
      <c r="O342" s="193"/>
      <c r="P342" s="193"/>
      <c r="Q342" s="193"/>
      <c r="T342" s="193"/>
    </row>
    <row r="343" spans="3:20">
      <c r="C343" s="193"/>
      <c r="H343" s="193"/>
      <c r="I343" s="193"/>
      <c r="N343" s="193"/>
      <c r="O343" s="193"/>
      <c r="P343" s="193"/>
      <c r="Q343" s="193"/>
      <c r="T343" s="193"/>
    </row>
    <row r="344" spans="3:20">
      <c r="C344" s="193"/>
      <c r="H344" s="193"/>
      <c r="I344" s="193"/>
      <c r="N344" s="193"/>
      <c r="O344" s="193"/>
      <c r="P344" s="193"/>
      <c r="Q344" s="193"/>
      <c r="T344" s="193"/>
    </row>
    <row r="345" spans="3:20">
      <c r="C345" s="193"/>
      <c r="H345" s="193"/>
      <c r="I345" s="193"/>
      <c r="N345" s="193"/>
      <c r="O345" s="193"/>
      <c r="P345" s="193"/>
      <c r="Q345" s="193"/>
      <c r="T345" s="193"/>
    </row>
    <row r="346" spans="3:20">
      <c r="C346" s="193"/>
      <c r="H346" s="193"/>
      <c r="I346" s="193"/>
      <c r="N346" s="193"/>
      <c r="O346" s="193"/>
      <c r="P346" s="193"/>
      <c r="Q346" s="193"/>
      <c r="T346" s="193"/>
    </row>
    <row r="347" spans="3:20">
      <c r="C347" s="193"/>
      <c r="H347" s="193"/>
      <c r="I347" s="193"/>
      <c r="N347" s="193"/>
      <c r="O347" s="193"/>
      <c r="P347" s="193"/>
      <c r="Q347" s="193"/>
      <c r="T347" s="193"/>
    </row>
    <row r="348" spans="3:20">
      <c r="C348" s="193"/>
      <c r="H348" s="193"/>
      <c r="I348" s="193"/>
      <c r="N348" s="193"/>
      <c r="O348" s="193"/>
      <c r="P348" s="193"/>
      <c r="Q348" s="193"/>
      <c r="T348" s="193"/>
    </row>
    <row r="349" spans="3:20">
      <c r="C349" s="193"/>
      <c r="H349" s="193"/>
      <c r="I349" s="193"/>
      <c r="N349" s="193"/>
      <c r="O349" s="193"/>
      <c r="P349" s="193"/>
      <c r="Q349" s="193"/>
      <c r="T349" s="193"/>
    </row>
    <row r="350" spans="3:20">
      <c r="C350" s="193"/>
      <c r="H350" s="193"/>
      <c r="I350" s="193"/>
      <c r="N350" s="193"/>
      <c r="O350" s="193"/>
      <c r="P350" s="193"/>
      <c r="Q350" s="193"/>
      <c r="T350" s="193"/>
    </row>
    <row r="351" spans="3:20">
      <c r="C351" s="193"/>
      <c r="H351" s="193"/>
      <c r="I351" s="193"/>
      <c r="N351" s="193"/>
      <c r="O351" s="193"/>
      <c r="P351" s="193"/>
      <c r="Q351" s="193"/>
      <c r="T351" s="193"/>
    </row>
    <row r="352" spans="3:20">
      <c r="C352" s="193"/>
      <c r="H352" s="193"/>
      <c r="I352" s="193"/>
      <c r="N352" s="193"/>
      <c r="O352" s="193"/>
      <c r="P352" s="193"/>
      <c r="Q352" s="193"/>
      <c r="T352" s="193"/>
    </row>
    <row r="353" spans="3:20">
      <c r="C353" s="193"/>
      <c r="H353" s="193"/>
      <c r="I353" s="193"/>
      <c r="N353" s="193"/>
      <c r="O353" s="193"/>
      <c r="P353" s="193"/>
      <c r="Q353" s="193"/>
      <c r="T353" s="193"/>
    </row>
    <row r="354" spans="3:20">
      <c r="C354" s="193"/>
      <c r="H354" s="193"/>
      <c r="I354" s="193"/>
      <c r="N354" s="193"/>
      <c r="O354" s="193"/>
      <c r="P354" s="193"/>
      <c r="Q354" s="193"/>
      <c r="T354" s="193"/>
    </row>
    <row r="355" spans="3:20">
      <c r="C355" s="193"/>
      <c r="H355" s="193"/>
      <c r="I355" s="193"/>
      <c r="N355" s="193"/>
      <c r="O355" s="193"/>
      <c r="P355" s="193"/>
      <c r="Q355" s="193"/>
      <c r="T355" s="193"/>
    </row>
    <row r="356" spans="3:20">
      <c r="C356" s="193"/>
      <c r="H356" s="193"/>
      <c r="I356" s="193"/>
      <c r="N356" s="193"/>
      <c r="O356" s="193"/>
      <c r="P356" s="193"/>
      <c r="Q356" s="193"/>
      <c r="T356" s="193"/>
    </row>
    <row r="357" spans="3:20">
      <c r="C357" s="193"/>
      <c r="H357" s="193"/>
      <c r="I357" s="193"/>
      <c r="N357" s="193"/>
      <c r="O357" s="193"/>
      <c r="P357" s="193"/>
      <c r="Q357" s="193"/>
      <c r="T357" s="193"/>
    </row>
    <row r="358" spans="3:20">
      <c r="C358" s="193"/>
      <c r="H358" s="193"/>
      <c r="I358" s="193"/>
      <c r="N358" s="193"/>
      <c r="O358" s="193"/>
      <c r="P358" s="193"/>
      <c r="Q358" s="193"/>
      <c r="T358" s="193"/>
    </row>
    <row r="359" spans="3:20">
      <c r="C359" s="193"/>
      <c r="H359" s="193"/>
      <c r="I359" s="193"/>
      <c r="N359" s="193"/>
      <c r="O359" s="193"/>
      <c r="P359" s="193"/>
      <c r="Q359" s="193"/>
      <c r="T359" s="193"/>
    </row>
    <row r="360" spans="3:20">
      <c r="C360" s="193"/>
      <c r="H360" s="193"/>
      <c r="I360" s="193"/>
      <c r="N360" s="193"/>
      <c r="O360" s="193"/>
      <c r="P360" s="193"/>
      <c r="Q360" s="193"/>
      <c r="T360" s="193"/>
    </row>
    <row r="361" spans="3:20">
      <c r="C361" s="193"/>
      <c r="H361" s="193"/>
      <c r="I361" s="193"/>
      <c r="N361" s="193"/>
      <c r="O361" s="193"/>
      <c r="P361" s="193"/>
      <c r="Q361" s="193"/>
      <c r="T361" s="193"/>
    </row>
    <row r="362" spans="3:20">
      <c r="C362" s="193"/>
      <c r="H362" s="193"/>
      <c r="I362" s="193"/>
      <c r="N362" s="193"/>
      <c r="O362" s="193"/>
      <c r="P362" s="193"/>
      <c r="Q362" s="193"/>
      <c r="T362" s="193"/>
    </row>
    <row r="363" spans="3:20">
      <c r="C363" s="193"/>
      <c r="H363" s="193"/>
      <c r="I363" s="193"/>
      <c r="N363" s="193"/>
      <c r="O363" s="193"/>
      <c r="P363" s="193"/>
      <c r="Q363" s="193"/>
      <c r="T363" s="193"/>
    </row>
    <row r="364" spans="3:20">
      <c r="C364" s="193"/>
      <c r="H364" s="193"/>
      <c r="I364" s="193"/>
      <c r="N364" s="193"/>
      <c r="O364" s="193"/>
      <c r="P364" s="193"/>
      <c r="Q364" s="193"/>
      <c r="T364" s="193"/>
    </row>
    <row r="365" spans="3:20">
      <c r="C365" s="193"/>
      <c r="H365" s="193"/>
      <c r="I365" s="193"/>
      <c r="N365" s="193"/>
      <c r="O365" s="193"/>
      <c r="P365" s="193"/>
      <c r="Q365" s="193"/>
      <c r="T365" s="193"/>
    </row>
    <row r="366" spans="3:20">
      <c r="C366" s="193"/>
      <c r="H366" s="193"/>
      <c r="I366" s="193"/>
      <c r="N366" s="193"/>
      <c r="O366" s="193"/>
      <c r="P366" s="193"/>
      <c r="Q366" s="193"/>
      <c r="T366" s="193"/>
    </row>
    <row r="367" spans="3:20">
      <c r="C367" s="193"/>
      <c r="H367" s="193"/>
      <c r="I367" s="193"/>
      <c r="N367" s="193"/>
      <c r="O367" s="193"/>
      <c r="P367" s="193"/>
      <c r="Q367" s="193"/>
      <c r="T367" s="193"/>
    </row>
    <row r="368" spans="3:20">
      <c r="C368" s="193"/>
      <c r="H368" s="193"/>
      <c r="I368" s="193"/>
      <c r="N368" s="193"/>
      <c r="O368" s="193"/>
      <c r="P368" s="193"/>
      <c r="Q368" s="193"/>
      <c r="T368" s="193"/>
    </row>
    <row r="369" spans="3:20">
      <c r="C369" s="193"/>
      <c r="H369" s="193"/>
      <c r="I369" s="193"/>
      <c r="N369" s="193"/>
      <c r="O369" s="193"/>
      <c r="P369" s="193"/>
      <c r="Q369" s="193"/>
      <c r="T369" s="193"/>
    </row>
    <row r="370" spans="3:20">
      <c r="C370" s="193"/>
      <c r="H370" s="193"/>
      <c r="I370" s="193"/>
      <c r="N370" s="193"/>
      <c r="O370" s="193"/>
      <c r="P370" s="193"/>
      <c r="Q370" s="193"/>
      <c r="T370" s="193"/>
    </row>
    <row r="371" spans="3:20">
      <c r="C371" s="193"/>
      <c r="H371" s="193"/>
      <c r="I371" s="193"/>
      <c r="N371" s="193"/>
      <c r="O371" s="193"/>
      <c r="P371" s="193"/>
      <c r="Q371" s="193"/>
      <c r="T371" s="193"/>
    </row>
    <row r="372" spans="3:20">
      <c r="C372" s="193"/>
      <c r="H372" s="193"/>
      <c r="I372" s="193"/>
      <c r="N372" s="193"/>
      <c r="O372" s="193"/>
      <c r="P372" s="193"/>
      <c r="Q372" s="193"/>
      <c r="T372" s="193"/>
    </row>
    <row r="373" spans="3:20">
      <c r="C373" s="193"/>
      <c r="H373" s="193"/>
      <c r="I373" s="193"/>
      <c r="N373" s="193"/>
      <c r="O373" s="193"/>
      <c r="P373" s="193"/>
      <c r="Q373" s="193"/>
      <c r="T373" s="193"/>
    </row>
    <row r="374" spans="3:20">
      <c r="C374" s="193"/>
      <c r="H374" s="193"/>
      <c r="I374" s="193"/>
      <c r="N374" s="193"/>
      <c r="O374" s="193"/>
      <c r="P374" s="193"/>
      <c r="Q374" s="193"/>
      <c r="T374" s="193"/>
    </row>
    <row r="375" spans="3:20">
      <c r="C375" s="193"/>
      <c r="H375" s="193"/>
      <c r="I375" s="193"/>
      <c r="N375" s="193"/>
      <c r="O375" s="193"/>
      <c r="P375" s="193"/>
      <c r="Q375" s="193"/>
      <c r="T375" s="193"/>
    </row>
    <row r="376" spans="3:20">
      <c r="C376" s="193"/>
      <c r="H376" s="193"/>
      <c r="I376" s="193"/>
      <c r="N376" s="193"/>
      <c r="O376" s="193"/>
      <c r="P376" s="193"/>
      <c r="Q376" s="193"/>
      <c r="T376" s="193"/>
    </row>
    <row r="377" spans="3:20">
      <c r="C377" s="193"/>
      <c r="H377" s="193"/>
      <c r="I377" s="193"/>
      <c r="N377" s="193"/>
      <c r="O377" s="193"/>
      <c r="P377" s="193"/>
      <c r="Q377" s="193"/>
      <c r="T377" s="193"/>
    </row>
    <row r="378" spans="3:20">
      <c r="C378" s="193"/>
      <c r="H378" s="193"/>
      <c r="I378" s="193"/>
      <c r="N378" s="193"/>
      <c r="O378" s="193"/>
      <c r="P378" s="193"/>
      <c r="Q378" s="193"/>
      <c r="T378" s="193"/>
    </row>
    <row r="379" spans="3:20">
      <c r="C379" s="193"/>
      <c r="H379" s="193"/>
      <c r="I379" s="193"/>
      <c r="N379" s="193"/>
      <c r="O379" s="193"/>
      <c r="P379" s="193"/>
      <c r="Q379" s="193"/>
      <c r="T379" s="193"/>
    </row>
    <row r="380" spans="3:20">
      <c r="C380" s="193"/>
      <c r="H380" s="193"/>
      <c r="I380" s="193"/>
      <c r="N380" s="193"/>
      <c r="O380" s="193"/>
      <c r="P380" s="193"/>
      <c r="Q380" s="193"/>
      <c r="T380" s="193"/>
    </row>
    <row r="381" spans="3:20">
      <c r="C381" s="193"/>
      <c r="H381" s="193"/>
      <c r="I381" s="193"/>
      <c r="N381" s="193"/>
      <c r="O381" s="193"/>
      <c r="P381" s="193"/>
      <c r="Q381" s="193"/>
      <c r="T381" s="193"/>
    </row>
    <row r="382" spans="3:20">
      <c r="C382" s="193"/>
      <c r="H382" s="193"/>
      <c r="I382" s="193"/>
      <c r="N382" s="193"/>
      <c r="O382" s="193"/>
      <c r="P382" s="193"/>
      <c r="Q382" s="193"/>
      <c r="T382" s="193"/>
    </row>
    <row r="383" spans="3:20">
      <c r="C383" s="193"/>
      <c r="H383" s="193"/>
      <c r="I383" s="193"/>
      <c r="N383" s="193"/>
      <c r="O383" s="193"/>
      <c r="P383" s="193"/>
      <c r="Q383" s="193"/>
      <c r="T383" s="193"/>
    </row>
    <row r="384" spans="3:20">
      <c r="C384" s="193"/>
      <c r="H384" s="193"/>
      <c r="I384" s="193"/>
      <c r="N384" s="193"/>
      <c r="O384" s="193"/>
      <c r="P384" s="193"/>
      <c r="Q384" s="193"/>
      <c r="T384" s="193"/>
    </row>
    <row r="385" spans="3:20">
      <c r="C385" s="193"/>
      <c r="H385" s="193"/>
      <c r="I385" s="193"/>
      <c r="N385" s="193"/>
      <c r="O385" s="193"/>
      <c r="P385" s="193"/>
      <c r="Q385" s="193"/>
      <c r="T385" s="193"/>
    </row>
    <row r="386" spans="3:20">
      <c r="C386" s="193"/>
      <c r="H386" s="193"/>
      <c r="I386" s="193"/>
      <c r="N386" s="193"/>
      <c r="O386" s="193"/>
      <c r="P386" s="193"/>
      <c r="Q386" s="193"/>
      <c r="T386" s="193"/>
    </row>
    <row r="387" spans="3:20">
      <c r="C387" s="193"/>
      <c r="H387" s="193"/>
      <c r="I387" s="193"/>
      <c r="N387" s="193"/>
      <c r="O387" s="193"/>
      <c r="P387" s="193"/>
      <c r="Q387" s="193"/>
      <c r="T387" s="193"/>
    </row>
    <row r="388" spans="3:20">
      <c r="C388" s="193"/>
      <c r="H388" s="193"/>
      <c r="I388" s="193"/>
      <c r="N388" s="193"/>
      <c r="O388" s="193"/>
      <c r="P388" s="193"/>
      <c r="Q388" s="193"/>
      <c r="T388" s="193"/>
    </row>
    <row r="389" spans="3:20">
      <c r="C389" s="193"/>
      <c r="H389" s="193"/>
      <c r="I389" s="193"/>
      <c r="N389" s="193"/>
      <c r="O389" s="193"/>
      <c r="P389" s="193"/>
      <c r="Q389" s="193"/>
      <c r="T389" s="193"/>
    </row>
    <row r="390" spans="3:20">
      <c r="C390" s="193"/>
      <c r="H390" s="193"/>
      <c r="I390" s="193"/>
      <c r="N390" s="193"/>
      <c r="O390" s="193"/>
      <c r="P390" s="193"/>
      <c r="Q390" s="193"/>
      <c r="T390" s="193"/>
    </row>
    <row r="391" spans="3:20">
      <c r="C391" s="193"/>
      <c r="H391" s="193"/>
      <c r="I391" s="193"/>
      <c r="N391" s="193"/>
      <c r="O391" s="193"/>
      <c r="P391" s="193"/>
      <c r="Q391" s="193"/>
      <c r="T391" s="193"/>
    </row>
    <row r="392" spans="3:20">
      <c r="C392" s="193"/>
      <c r="H392" s="193"/>
      <c r="I392" s="193"/>
      <c r="N392" s="193"/>
      <c r="O392" s="193"/>
      <c r="P392" s="193"/>
      <c r="Q392" s="193"/>
      <c r="T392" s="193"/>
    </row>
    <row r="393" spans="3:20">
      <c r="C393" s="193"/>
      <c r="H393" s="193"/>
      <c r="I393" s="193"/>
      <c r="N393" s="193"/>
      <c r="O393" s="193"/>
      <c r="P393" s="193"/>
      <c r="Q393" s="193"/>
      <c r="T393" s="193"/>
    </row>
    <row r="394" spans="3:20">
      <c r="C394" s="193"/>
      <c r="H394" s="193"/>
      <c r="I394" s="193"/>
      <c r="N394" s="193"/>
      <c r="O394" s="193"/>
      <c r="P394" s="193"/>
      <c r="Q394" s="193"/>
      <c r="T394" s="193"/>
    </row>
    <row r="395" spans="3:20">
      <c r="C395" s="193"/>
      <c r="H395" s="193"/>
      <c r="I395" s="193"/>
      <c r="N395" s="193"/>
      <c r="O395" s="193"/>
      <c r="P395" s="193"/>
      <c r="Q395" s="193"/>
      <c r="T395" s="193"/>
    </row>
    <row r="396" spans="3:20">
      <c r="C396" s="193"/>
      <c r="H396" s="193"/>
      <c r="I396" s="193"/>
      <c r="N396" s="193"/>
      <c r="O396" s="193"/>
      <c r="P396" s="193"/>
      <c r="Q396" s="193"/>
      <c r="T396" s="193"/>
    </row>
    <row r="397" spans="3:20">
      <c r="C397" s="193"/>
      <c r="H397" s="193"/>
      <c r="I397" s="193"/>
      <c r="N397" s="193"/>
      <c r="O397" s="193"/>
      <c r="P397" s="193"/>
      <c r="Q397" s="193"/>
      <c r="T397" s="193"/>
    </row>
    <row r="398" spans="3:20">
      <c r="C398" s="193"/>
      <c r="H398" s="193"/>
      <c r="I398" s="193"/>
      <c r="N398" s="193"/>
      <c r="O398" s="193"/>
      <c r="P398" s="193"/>
      <c r="Q398" s="193"/>
      <c r="T398" s="193"/>
    </row>
    <row r="399" spans="3:20">
      <c r="C399" s="193"/>
      <c r="H399" s="193"/>
      <c r="I399" s="193"/>
      <c r="N399" s="193"/>
      <c r="O399" s="193"/>
      <c r="P399" s="193"/>
      <c r="Q399" s="193"/>
      <c r="T399" s="193"/>
    </row>
    <row r="400" spans="3:20">
      <c r="C400" s="193"/>
      <c r="H400" s="193"/>
      <c r="I400" s="193"/>
      <c r="N400" s="193"/>
      <c r="O400" s="193"/>
      <c r="P400" s="193"/>
      <c r="Q400" s="193"/>
      <c r="T400" s="193"/>
    </row>
    <row r="401" spans="3:20">
      <c r="C401" s="193"/>
      <c r="H401" s="193"/>
      <c r="I401" s="193"/>
      <c r="N401" s="193"/>
      <c r="O401" s="193"/>
      <c r="P401" s="193"/>
      <c r="Q401" s="193"/>
      <c r="T401" s="193"/>
    </row>
    <row r="402" spans="3:20">
      <c r="C402" s="193"/>
      <c r="H402" s="193"/>
      <c r="I402" s="193"/>
      <c r="N402" s="193"/>
      <c r="O402" s="193"/>
      <c r="P402" s="193"/>
      <c r="Q402" s="193"/>
      <c r="T402" s="193"/>
    </row>
    <row r="403" spans="3:20">
      <c r="C403" s="193"/>
      <c r="H403" s="193"/>
      <c r="I403" s="193"/>
      <c r="N403" s="193"/>
      <c r="O403" s="193"/>
      <c r="P403" s="193"/>
      <c r="Q403" s="193"/>
      <c r="T403" s="193"/>
    </row>
    <row r="404" spans="3:20">
      <c r="C404" s="193"/>
      <c r="H404" s="193"/>
      <c r="I404" s="193"/>
      <c r="N404" s="193"/>
      <c r="O404" s="193"/>
      <c r="P404" s="193"/>
      <c r="Q404" s="193"/>
      <c r="T404" s="193"/>
    </row>
    <row r="405" spans="3:20">
      <c r="C405" s="193"/>
      <c r="H405" s="193"/>
      <c r="I405" s="193"/>
      <c r="N405" s="193"/>
      <c r="O405" s="193"/>
      <c r="P405" s="193"/>
      <c r="Q405" s="193"/>
      <c r="T405" s="193"/>
    </row>
    <row r="406" spans="3:20">
      <c r="C406" s="193"/>
      <c r="H406" s="193"/>
      <c r="I406" s="193"/>
      <c r="N406" s="193"/>
      <c r="O406" s="193"/>
      <c r="P406" s="193"/>
      <c r="Q406" s="193"/>
      <c r="T406" s="193"/>
    </row>
    <row r="407" spans="3:20">
      <c r="C407" s="193"/>
      <c r="H407" s="193"/>
      <c r="I407" s="193"/>
      <c r="N407" s="193"/>
      <c r="O407" s="193"/>
      <c r="P407" s="193"/>
      <c r="Q407" s="193"/>
      <c r="T407" s="193"/>
    </row>
    <row r="408" spans="3:20">
      <c r="C408" s="193"/>
      <c r="H408" s="193"/>
      <c r="I408" s="193"/>
      <c r="N408" s="193"/>
      <c r="O408" s="193"/>
      <c r="P408" s="193"/>
      <c r="Q408" s="193"/>
      <c r="T408" s="193"/>
    </row>
    <row r="409" spans="3:20">
      <c r="C409" s="193"/>
      <c r="H409" s="193"/>
      <c r="I409" s="193"/>
      <c r="N409" s="193"/>
      <c r="O409" s="193"/>
      <c r="P409" s="193"/>
      <c r="Q409" s="193"/>
      <c r="T409" s="193"/>
    </row>
    <row r="410" spans="3:20">
      <c r="C410" s="193"/>
      <c r="H410" s="193"/>
      <c r="I410" s="193"/>
      <c r="N410" s="193"/>
      <c r="O410" s="193"/>
      <c r="P410" s="193"/>
      <c r="Q410" s="193"/>
      <c r="T410" s="193"/>
    </row>
    <row r="411" spans="3:20">
      <c r="C411" s="193"/>
      <c r="H411" s="193"/>
      <c r="I411" s="193"/>
      <c r="N411" s="193"/>
      <c r="O411" s="193"/>
      <c r="P411" s="193"/>
      <c r="Q411" s="193"/>
      <c r="T411" s="193"/>
    </row>
    <row r="412" spans="3:20">
      <c r="C412" s="193"/>
      <c r="H412" s="193"/>
      <c r="I412" s="193"/>
      <c r="N412" s="193"/>
      <c r="O412" s="193"/>
      <c r="P412" s="193"/>
      <c r="Q412" s="193"/>
      <c r="T412" s="193"/>
    </row>
    <row r="413" spans="3:20">
      <c r="C413" s="193"/>
      <c r="H413" s="193"/>
      <c r="I413" s="193"/>
      <c r="N413" s="193"/>
      <c r="O413" s="193"/>
      <c r="P413" s="193"/>
      <c r="Q413" s="193"/>
      <c r="T413" s="193"/>
    </row>
    <row r="414" spans="3:20">
      <c r="C414" s="193"/>
      <c r="H414" s="193"/>
      <c r="I414" s="193"/>
      <c r="N414" s="193"/>
      <c r="O414" s="193"/>
      <c r="P414" s="193"/>
      <c r="Q414" s="193"/>
      <c r="T414" s="193"/>
    </row>
    <row r="415" spans="3:20">
      <c r="C415" s="193"/>
      <c r="H415" s="193"/>
      <c r="I415" s="193"/>
      <c r="N415" s="193"/>
      <c r="O415" s="193"/>
      <c r="P415" s="193"/>
      <c r="Q415" s="193"/>
      <c r="T415" s="193"/>
    </row>
    <row r="416" spans="3:20">
      <c r="C416" s="193"/>
      <c r="H416" s="193"/>
      <c r="I416" s="193"/>
      <c r="N416" s="193"/>
      <c r="O416" s="193"/>
      <c r="P416" s="193"/>
      <c r="Q416" s="193"/>
      <c r="T416" s="193"/>
    </row>
    <row r="417" spans="3:20">
      <c r="C417" s="193"/>
      <c r="H417" s="193"/>
      <c r="I417" s="193"/>
      <c r="N417" s="193"/>
      <c r="O417" s="193"/>
      <c r="P417" s="193"/>
      <c r="Q417" s="193"/>
      <c r="T417" s="193"/>
    </row>
    <row r="418" spans="3:20">
      <c r="C418" s="193"/>
      <c r="H418" s="193"/>
      <c r="I418" s="193"/>
      <c r="N418" s="193"/>
      <c r="O418" s="193"/>
      <c r="P418" s="193"/>
      <c r="Q418" s="193"/>
      <c r="T418" s="193"/>
    </row>
    <row r="419" spans="3:20">
      <c r="C419" s="193"/>
      <c r="H419" s="193"/>
      <c r="I419" s="193"/>
      <c r="N419" s="193"/>
      <c r="O419" s="193"/>
      <c r="P419" s="193"/>
      <c r="Q419" s="193"/>
      <c r="T419" s="193"/>
    </row>
    <row r="420" spans="3:20">
      <c r="C420" s="193"/>
      <c r="H420" s="193"/>
      <c r="I420" s="193"/>
      <c r="N420" s="193"/>
      <c r="O420" s="193"/>
      <c r="P420" s="193"/>
      <c r="Q420" s="193"/>
      <c r="T420" s="193"/>
    </row>
    <row r="421" spans="3:20">
      <c r="C421" s="193"/>
      <c r="H421" s="193"/>
      <c r="I421" s="193"/>
      <c r="N421" s="193"/>
      <c r="O421" s="193"/>
      <c r="P421" s="193"/>
      <c r="Q421" s="193"/>
      <c r="T421" s="193"/>
    </row>
    <row r="422" spans="3:20">
      <c r="C422" s="193"/>
      <c r="H422" s="193"/>
      <c r="I422" s="193"/>
      <c r="N422" s="193"/>
      <c r="O422" s="193"/>
      <c r="P422" s="193"/>
      <c r="Q422" s="193"/>
      <c r="T422" s="193"/>
    </row>
    <row r="423" spans="3:20">
      <c r="C423" s="193"/>
      <c r="H423" s="193"/>
      <c r="I423" s="193"/>
      <c r="N423" s="193"/>
      <c r="O423" s="193"/>
      <c r="P423" s="193"/>
      <c r="Q423" s="193"/>
      <c r="T423" s="193"/>
    </row>
    <row r="424" spans="3:20">
      <c r="C424" s="193"/>
      <c r="H424" s="193"/>
      <c r="I424" s="193"/>
      <c r="N424" s="193"/>
      <c r="O424" s="193"/>
      <c r="P424" s="193"/>
      <c r="Q424" s="193"/>
      <c r="T424" s="193"/>
    </row>
    <row r="425" spans="3:20">
      <c r="C425" s="193"/>
      <c r="H425" s="193"/>
      <c r="I425" s="193"/>
      <c r="N425" s="193"/>
      <c r="O425" s="193"/>
      <c r="P425" s="193"/>
      <c r="Q425" s="193"/>
      <c r="T425" s="193"/>
    </row>
    <row r="426" spans="3:20">
      <c r="C426" s="193"/>
      <c r="H426" s="193"/>
      <c r="I426" s="193"/>
      <c r="N426" s="193"/>
      <c r="O426" s="193"/>
      <c r="P426" s="193"/>
      <c r="Q426" s="193"/>
      <c r="T426" s="193"/>
    </row>
    <row r="427" spans="3:20">
      <c r="C427" s="193"/>
      <c r="H427" s="193"/>
      <c r="I427" s="193"/>
      <c r="N427" s="193"/>
      <c r="O427" s="193"/>
      <c r="P427" s="193"/>
      <c r="Q427" s="193"/>
      <c r="T427" s="193"/>
    </row>
    <row r="428" spans="3:20">
      <c r="C428" s="193"/>
      <c r="H428" s="193"/>
      <c r="I428" s="193"/>
      <c r="N428" s="193"/>
      <c r="O428" s="193"/>
      <c r="P428" s="193"/>
      <c r="Q428" s="193"/>
      <c r="T428" s="193"/>
    </row>
    <row r="429" spans="3:20">
      <c r="C429" s="193"/>
      <c r="H429" s="193"/>
      <c r="I429" s="193"/>
      <c r="N429" s="193"/>
      <c r="O429" s="193"/>
      <c r="P429" s="193"/>
      <c r="Q429" s="193"/>
      <c r="T429" s="193"/>
    </row>
    <row r="430" spans="3:20">
      <c r="C430" s="193"/>
      <c r="H430" s="193"/>
      <c r="I430" s="193"/>
      <c r="N430" s="193"/>
      <c r="O430" s="193"/>
      <c r="P430" s="193"/>
      <c r="Q430" s="193"/>
      <c r="T430" s="193"/>
    </row>
    <row r="431" spans="3:20">
      <c r="C431" s="193"/>
      <c r="H431" s="193"/>
      <c r="I431" s="193"/>
      <c r="N431" s="193"/>
      <c r="O431" s="193"/>
      <c r="P431" s="193"/>
      <c r="Q431" s="193"/>
      <c r="T431" s="193"/>
    </row>
    <row r="432" spans="3:20">
      <c r="C432" s="193"/>
      <c r="H432" s="193"/>
      <c r="I432" s="193"/>
      <c r="N432" s="193"/>
      <c r="O432" s="193"/>
      <c r="P432" s="193"/>
      <c r="Q432" s="193"/>
      <c r="T432" s="193"/>
    </row>
    <row r="433" spans="3:20">
      <c r="C433" s="193"/>
      <c r="H433" s="193"/>
      <c r="I433" s="193"/>
      <c r="N433" s="193"/>
      <c r="O433" s="193"/>
      <c r="P433" s="193"/>
      <c r="Q433" s="193"/>
      <c r="T433" s="193"/>
    </row>
    <row r="434" spans="3:20">
      <c r="C434" s="193"/>
      <c r="H434" s="193"/>
      <c r="I434" s="193"/>
      <c r="N434" s="193"/>
      <c r="O434" s="193"/>
      <c r="P434" s="193"/>
      <c r="Q434" s="193"/>
      <c r="T434" s="193"/>
    </row>
    <row r="435" spans="3:20">
      <c r="C435" s="193"/>
      <c r="H435" s="193"/>
      <c r="I435" s="193"/>
      <c r="N435" s="193"/>
      <c r="O435" s="193"/>
      <c r="P435" s="193"/>
      <c r="Q435" s="193"/>
      <c r="T435" s="193"/>
    </row>
    <row r="436" spans="3:20">
      <c r="C436" s="193"/>
      <c r="H436" s="193"/>
      <c r="I436" s="193"/>
      <c r="N436" s="193"/>
      <c r="O436" s="193"/>
      <c r="P436" s="193"/>
      <c r="Q436" s="193"/>
      <c r="T436" s="193"/>
    </row>
    <row r="437" spans="3:20">
      <c r="C437" s="193"/>
      <c r="H437" s="193"/>
      <c r="I437" s="193"/>
      <c r="N437" s="193"/>
      <c r="O437" s="193"/>
      <c r="P437" s="193"/>
      <c r="Q437" s="193"/>
      <c r="T437" s="193"/>
    </row>
    <row r="438" spans="3:20">
      <c r="C438" s="193"/>
      <c r="H438" s="193"/>
      <c r="I438" s="193"/>
      <c r="N438" s="193"/>
      <c r="O438" s="193"/>
      <c r="P438" s="193"/>
      <c r="Q438" s="193"/>
      <c r="T438" s="193"/>
    </row>
    <row r="439" spans="3:20">
      <c r="C439" s="193"/>
      <c r="H439" s="193"/>
      <c r="I439" s="193"/>
      <c r="N439" s="193"/>
      <c r="O439" s="193"/>
      <c r="P439" s="193"/>
      <c r="Q439" s="193"/>
      <c r="T439" s="193"/>
    </row>
    <row r="440" spans="3:20">
      <c r="C440" s="193"/>
      <c r="H440" s="193"/>
      <c r="I440" s="193"/>
      <c r="N440" s="193"/>
      <c r="O440" s="193"/>
      <c r="P440" s="193"/>
      <c r="Q440" s="193"/>
      <c r="T440" s="193"/>
    </row>
    <row r="441" spans="3:20">
      <c r="C441" s="193"/>
      <c r="H441" s="193"/>
      <c r="I441" s="193"/>
      <c r="N441" s="193"/>
      <c r="O441" s="193"/>
      <c r="P441" s="193"/>
      <c r="Q441" s="193"/>
      <c r="T441" s="193"/>
    </row>
    <row r="442" spans="3:20">
      <c r="C442" s="193"/>
      <c r="H442" s="193"/>
      <c r="I442" s="193"/>
      <c r="N442" s="193"/>
      <c r="O442" s="193"/>
      <c r="P442" s="193"/>
      <c r="Q442" s="193"/>
      <c r="T442" s="193"/>
    </row>
    <row r="443" spans="3:20">
      <c r="C443" s="193"/>
      <c r="H443" s="193"/>
      <c r="I443" s="193"/>
      <c r="N443" s="193"/>
      <c r="O443" s="193"/>
      <c r="P443" s="193"/>
      <c r="Q443" s="193"/>
      <c r="T443" s="193"/>
    </row>
    <row r="444" spans="3:20">
      <c r="C444" s="193"/>
      <c r="H444" s="193"/>
      <c r="I444" s="193"/>
      <c r="N444" s="193"/>
      <c r="O444" s="193"/>
      <c r="P444" s="193"/>
      <c r="Q444" s="193"/>
      <c r="T444" s="193"/>
    </row>
    <row r="445" spans="3:20">
      <c r="C445" s="193"/>
      <c r="H445" s="193"/>
      <c r="I445" s="193"/>
      <c r="N445" s="193"/>
      <c r="O445" s="193"/>
      <c r="P445" s="193"/>
      <c r="Q445" s="193"/>
      <c r="T445" s="193"/>
    </row>
    <row r="446" spans="3:20">
      <c r="C446" s="193"/>
      <c r="H446" s="193"/>
      <c r="I446" s="193"/>
      <c r="N446" s="193"/>
      <c r="O446" s="193"/>
      <c r="P446" s="193"/>
      <c r="Q446" s="193"/>
      <c r="T446" s="193"/>
    </row>
    <row r="447" spans="3:20">
      <c r="C447" s="193"/>
      <c r="H447" s="193"/>
      <c r="I447" s="193"/>
      <c r="N447" s="193"/>
      <c r="O447" s="193"/>
      <c r="P447" s="193"/>
      <c r="Q447" s="193"/>
      <c r="T447" s="193"/>
    </row>
    <row r="448" spans="3:20">
      <c r="C448" s="193"/>
      <c r="H448" s="193"/>
      <c r="I448" s="193"/>
      <c r="N448" s="193"/>
      <c r="O448" s="193"/>
      <c r="P448" s="193"/>
      <c r="Q448" s="193"/>
      <c r="T448" s="193"/>
    </row>
    <row r="449" spans="3:20">
      <c r="C449" s="193"/>
      <c r="H449" s="193"/>
      <c r="I449" s="193"/>
      <c r="N449" s="193"/>
      <c r="O449" s="193"/>
      <c r="P449" s="193"/>
      <c r="Q449" s="193"/>
      <c r="T449" s="193"/>
    </row>
    <row r="450" spans="3:20">
      <c r="C450" s="193"/>
      <c r="H450" s="193"/>
      <c r="I450" s="193"/>
      <c r="N450" s="193"/>
      <c r="O450" s="193"/>
      <c r="P450" s="193"/>
      <c r="Q450" s="193"/>
      <c r="T450" s="193"/>
    </row>
    <row r="451" spans="3:20">
      <c r="C451" s="193"/>
      <c r="H451" s="193"/>
      <c r="I451" s="193"/>
      <c r="N451" s="193"/>
      <c r="O451" s="193"/>
      <c r="P451" s="193"/>
      <c r="Q451" s="193"/>
      <c r="T451" s="193"/>
    </row>
    <row r="452" spans="3:20">
      <c r="C452" s="193"/>
      <c r="H452" s="193"/>
      <c r="I452" s="193"/>
      <c r="N452" s="193"/>
      <c r="O452" s="193"/>
      <c r="P452" s="193"/>
      <c r="Q452" s="193"/>
      <c r="T452" s="193"/>
    </row>
    <row r="453" spans="3:20">
      <c r="C453" s="193"/>
      <c r="H453" s="193"/>
      <c r="I453" s="193"/>
      <c r="N453" s="193"/>
      <c r="O453" s="193"/>
      <c r="P453" s="193"/>
      <c r="Q453" s="193"/>
      <c r="T453" s="193"/>
    </row>
    <row r="454" spans="3:20">
      <c r="C454" s="193"/>
      <c r="H454" s="193"/>
      <c r="I454" s="193"/>
      <c r="N454" s="193"/>
      <c r="O454" s="193"/>
      <c r="P454" s="193"/>
      <c r="Q454" s="193"/>
      <c r="T454" s="193"/>
    </row>
    <row r="455" spans="3:20">
      <c r="C455" s="193"/>
      <c r="H455" s="193"/>
      <c r="I455" s="193"/>
      <c r="N455" s="193"/>
      <c r="O455" s="193"/>
      <c r="P455" s="193"/>
      <c r="Q455" s="193"/>
      <c r="T455" s="193"/>
    </row>
    <row r="456" spans="3:20">
      <c r="C456" s="193"/>
      <c r="H456" s="193"/>
      <c r="I456" s="193"/>
      <c r="N456" s="193"/>
      <c r="O456" s="193"/>
      <c r="P456" s="193"/>
      <c r="Q456" s="193"/>
      <c r="T456" s="193"/>
    </row>
    <row r="457" spans="3:20">
      <c r="C457" s="193"/>
      <c r="H457" s="193"/>
      <c r="I457" s="193"/>
      <c r="N457" s="193"/>
      <c r="O457" s="193"/>
      <c r="P457" s="193"/>
      <c r="Q457" s="193"/>
      <c r="T457" s="193"/>
    </row>
    <row r="458" spans="3:20">
      <c r="C458" s="193"/>
      <c r="H458" s="193"/>
      <c r="I458" s="193"/>
      <c r="N458" s="193"/>
      <c r="O458" s="193"/>
      <c r="P458" s="193"/>
      <c r="Q458" s="193"/>
      <c r="T458" s="193"/>
    </row>
    <row r="459" spans="3:20">
      <c r="C459" s="193"/>
      <c r="H459" s="193"/>
      <c r="I459" s="193"/>
      <c r="N459" s="193"/>
      <c r="O459" s="193"/>
      <c r="P459" s="193"/>
      <c r="Q459" s="193"/>
      <c r="T459" s="193"/>
    </row>
    <row r="460" spans="3:20">
      <c r="C460" s="193"/>
      <c r="H460" s="193"/>
      <c r="I460" s="193"/>
      <c r="N460" s="193"/>
      <c r="O460" s="193"/>
      <c r="P460" s="193"/>
      <c r="Q460" s="193"/>
      <c r="T460" s="193"/>
    </row>
    <row r="461" spans="3:20">
      <c r="C461" s="193"/>
      <c r="H461" s="193"/>
      <c r="I461" s="193"/>
      <c r="N461" s="193"/>
      <c r="O461" s="193"/>
      <c r="P461" s="193"/>
      <c r="Q461" s="193"/>
      <c r="T461" s="193"/>
    </row>
    <row r="462" spans="3:20">
      <c r="C462" s="193"/>
      <c r="H462" s="193"/>
      <c r="I462" s="193"/>
      <c r="N462" s="193"/>
      <c r="O462" s="193"/>
      <c r="P462" s="193"/>
      <c r="Q462" s="193"/>
      <c r="T462" s="193"/>
    </row>
    <row r="463" spans="3:20">
      <c r="C463" s="193"/>
      <c r="H463" s="193"/>
      <c r="I463" s="193"/>
      <c r="N463" s="193"/>
      <c r="O463" s="193"/>
      <c r="P463" s="193"/>
      <c r="Q463" s="193"/>
      <c r="T463" s="193"/>
    </row>
    <row r="464" spans="3:20">
      <c r="C464" s="193"/>
      <c r="H464" s="193"/>
      <c r="I464" s="193"/>
      <c r="N464" s="193"/>
      <c r="O464" s="193"/>
      <c r="P464" s="193"/>
      <c r="Q464" s="193"/>
      <c r="T464" s="193"/>
    </row>
    <row r="465" spans="3:20">
      <c r="C465" s="193"/>
      <c r="H465" s="193"/>
      <c r="I465" s="193"/>
      <c r="N465" s="193"/>
      <c r="O465" s="193"/>
      <c r="P465" s="193"/>
      <c r="Q465" s="193"/>
      <c r="T465" s="193"/>
    </row>
    <row r="466" spans="3:20">
      <c r="C466" s="193"/>
      <c r="H466" s="193"/>
      <c r="I466" s="193"/>
      <c r="N466" s="193"/>
      <c r="O466" s="193"/>
      <c r="P466" s="193"/>
      <c r="Q466" s="193"/>
      <c r="T466" s="193"/>
    </row>
    <row r="467" spans="3:20">
      <c r="C467" s="193"/>
      <c r="H467" s="193"/>
      <c r="I467" s="193"/>
      <c r="N467" s="193"/>
      <c r="O467" s="193"/>
      <c r="P467" s="193"/>
      <c r="Q467" s="193"/>
      <c r="T467" s="193"/>
    </row>
    <row r="468" spans="3:20">
      <c r="C468" s="193"/>
      <c r="H468" s="193"/>
      <c r="I468" s="193"/>
      <c r="N468" s="193"/>
      <c r="O468" s="193"/>
      <c r="P468" s="193"/>
      <c r="Q468" s="193"/>
      <c r="T468" s="193"/>
    </row>
    <row r="469" spans="3:20">
      <c r="C469" s="193"/>
      <c r="H469" s="193"/>
      <c r="I469" s="193"/>
      <c r="N469" s="193"/>
      <c r="O469" s="193"/>
      <c r="P469" s="193"/>
      <c r="Q469" s="193"/>
      <c r="T469" s="193"/>
    </row>
    <row r="470" spans="3:20">
      <c r="C470" s="193"/>
      <c r="H470" s="193"/>
      <c r="I470" s="193"/>
      <c r="N470" s="193"/>
      <c r="O470" s="193"/>
      <c r="P470" s="193"/>
      <c r="Q470" s="193"/>
      <c r="T470" s="193"/>
    </row>
    <row r="471" spans="3:20">
      <c r="C471" s="193"/>
      <c r="H471" s="193"/>
      <c r="I471" s="193"/>
      <c r="N471" s="193"/>
      <c r="O471" s="193"/>
      <c r="P471" s="193"/>
      <c r="Q471" s="193"/>
      <c r="T471" s="193"/>
    </row>
    <row r="472" spans="3:20">
      <c r="C472" s="193"/>
      <c r="H472" s="193"/>
      <c r="I472" s="193"/>
      <c r="N472" s="193"/>
      <c r="O472" s="193"/>
      <c r="P472" s="193"/>
      <c r="Q472" s="193"/>
      <c r="T472" s="193"/>
    </row>
    <row r="473" spans="3:20">
      <c r="C473" s="193"/>
      <c r="H473" s="193"/>
      <c r="I473" s="193"/>
      <c r="N473" s="193"/>
      <c r="O473" s="193"/>
      <c r="P473" s="193"/>
      <c r="Q473" s="193"/>
      <c r="T473" s="193"/>
    </row>
    <row r="474" spans="3:20">
      <c r="C474" s="193"/>
      <c r="H474" s="193"/>
      <c r="I474" s="193"/>
      <c r="N474" s="193"/>
      <c r="O474" s="193"/>
      <c r="P474" s="193"/>
      <c r="Q474" s="193"/>
      <c r="T474" s="193"/>
    </row>
    <row r="475" spans="3:20">
      <c r="C475" s="193"/>
      <c r="H475" s="193"/>
      <c r="I475" s="193"/>
      <c r="N475" s="193"/>
      <c r="O475" s="193"/>
      <c r="P475" s="193"/>
      <c r="Q475" s="193"/>
      <c r="T475" s="193"/>
    </row>
    <row r="476" spans="3:20">
      <c r="C476" s="193"/>
      <c r="H476" s="193"/>
      <c r="I476" s="193"/>
      <c r="N476" s="193"/>
      <c r="O476" s="193"/>
      <c r="P476" s="193"/>
      <c r="Q476" s="193"/>
      <c r="T476" s="193"/>
    </row>
    <row r="477" spans="3:20">
      <c r="C477" s="193"/>
      <c r="H477" s="193"/>
      <c r="I477" s="193"/>
      <c r="N477" s="193"/>
      <c r="O477" s="193"/>
      <c r="P477" s="193"/>
      <c r="Q477" s="193"/>
      <c r="T477" s="193"/>
    </row>
    <row r="478" spans="3:20">
      <c r="C478" s="193"/>
      <c r="H478" s="193"/>
      <c r="I478" s="193"/>
      <c r="N478" s="193"/>
      <c r="O478" s="193"/>
      <c r="P478" s="193"/>
      <c r="Q478" s="193"/>
      <c r="T478" s="193"/>
    </row>
    <row r="479" spans="3:20">
      <c r="C479" s="193"/>
      <c r="H479" s="193"/>
      <c r="I479" s="193"/>
      <c r="N479" s="193"/>
      <c r="O479" s="193"/>
      <c r="P479" s="193"/>
      <c r="Q479" s="193"/>
      <c r="T479" s="193"/>
    </row>
    <row r="480" spans="3:20">
      <c r="C480" s="193"/>
      <c r="H480" s="193"/>
      <c r="I480" s="193"/>
      <c r="N480" s="193"/>
      <c r="O480" s="193"/>
      <c r="P480" s="193"/>
      <c r="Q480" s="193"/>
      <c r="T480" s="193"/>
    </row>
    <row r="481" spans="3:20">
      <c r="C481" s="193"/>
      <c r="H481" s="193"/>
      <c r="I481" s="193"/>
      <c r="N481" s="193"/>
      <c r="O481" s="193"/>
      <c r="P481" s="193"/>
      <c r="Q481" s="193"/>
      <c r="T481" s="193"/>
    </row>
    <row r="482" spans="3:20">
      <c r="C482" s="193"/>
      <c r="H482" s="193"/>
      <c r="I482" s="193"/>
      <c r="N482" s="193"/>
      <c r="O482" s="193"/>
      <c r="P482" s="193"/>
      <c r="Q482" s="193"/>
      <c r="T482" s="193"/>
    </row>
    <row r="483" spans="3:20">
      <c r="C483" s="193"/>
      <c r="H483" s="193"/>
      <c r="I483" s="193"/>
      <c r="N483" s="193"/>
      <c r="O483" s="193"/>
      <c r="P483" s="193"/>
      <c r="Q483" s="193"/>
      <c r="T483" s="193"/>
    </row>
    <row r="484" spans="3:20">
      <c r="C484" s="193"/>
      <c r="H484" s="193"/>
      <c r="I484" s="193"/>
      <c r="N484" s="193"/>
      <c r="O484" s="193"/>
      <c r="P484" s="193"/>
      <c r="Q484" s="193"/>
      <c r="T484" s="193"/>
    </row>
    <row r="485" spans="3:20">
      <c r="C485" s="193"/>
      <c r="H485" s="193"/>
      <c r="I485" s="193"/>
      <c r="N485" s="193"/>
      <c r="O485" s="193"/>
      <c r="P485" s="193"/>
      <c r="Q485" s="193"/>
      <c r="T485" s="193"/>
    </row>
    <row r="486" spans="3:20">
      <c r="C486" s="193"/>
      <c r="H486" s="193"/>
      <c r="I486" s="193"/>
      <c r="N486" s="193"/>
      <c r="O486" s="193"/>
      <c r="P486" s="193"/>
      <c r="Q486" s="193"/>
      <c r="T486" s="193"/>
    </row>
    <row r="487" spans="3:20">
      <c r="C487" s="193"/>
      <c r="H487" s="193"/>
      <c r="I487" s="193"/>
      <c r="N487" s="193"/>
      <c r="O487" s="193"/>
      <c r="P487" s="193"/>
      <c r="Q487" s="193"/>
      <c r="T487" s="193"/>
    </row>
    <row r="488" spans="3:20">
      <c r="C488" s="193"/>
      <c r="H488" s="193"/>
      <c r="I488" s="193"/>
      <c r="N488" s="193"/>
      <c r="O488" s="193"/>
      <c r="P488" s="193"/>
      <c r="Q488" s="193"/>
      <c r="T488" s="193"/>
    </row>
    <row r="489" spans="3:20">
      <c r="C489" s="193"/>
      <c r="H489" s="193"/>
      <c r="I489" s="193"/>
      <c r="N489" s="193"/>
      <c r="O489" s="193"/>
      <c r="P489" s="193"/>
      <c r="Q489" s="193"/>
      <c r="T489" s="193"/>
    </row>
    <row r="490" spans="3:20">
      <c r="C490" s="193"/>
      <c r="H490" s="193"/>
      <c r="I490" s="193"/>
      <c r="N490" s="193"/>
      <c r="O490" s="193"/>
      <c r="P490" s="193"/>
      <c r="Q490" s="193"/>
      <c r="T490" s="193"/>
    </row>
    <row r="491" spans="3:20">
      <c r="C491" s="193"/>
      <c r="H491" s="193"/>
      <c r="I491" s="193"/>
      <c r="N491" s="193"/>
      <c r="O491" s="193"/>
      <c r="P491" s="193"/>
      <c r="Q491" s="193"/>
      <c r="T491" s="193"/>
    </row>
    <row r="492" spans="3:20">
      <c r="C492" s="193"/>
      <c r="H492" s="193"/>
      <c r="I492" s="193"/>
      <c r="N492" s="193"/>
      <c r="O492" s="193"/>
      <c r="P492" s="193"/>
      <c r="Q492" s="193"/>
      <c r="T492" s="193"/>
    </row>
    <row r="493" spans="3:20">
      <c r="C493" s="193"/>
      <c r="H493" s="193"/>
      <c r="I493" s="193"/>
      <c r="N493" s="193"/>
      <c r="O493" s="193"/>
      <c r="P493" s="193"/>
      <c r="Q493" s="193"/>
      <c r="T493" s="193"/>
    </row>
    <row r="494" spans="3:20">
      <c r="C494" s="193"/>
      <c r="H494" s="193"/>
      <c r="I494" s="193"/>
      <c r="N494" s="193"/>
      <c r="O494" s="193"/>
      <c r="P494" s="193"/>
      <c r="Q494" s="193"/>
      <c r="T494" s="193"/>
    </row>
    <row r="495" spans="3:20">
      <c r="C495" s="193"/>
      <c r="H495" s="193"/>
      <c r="I495" s="193"/>
      <c r="N495" s="193"/>
      <c r="O495" s="193"/>
      <c r="P495" s="193"/>
      <c r="Q495" s="193"/>
      <c r="T495" s="193"/>
    </row>
    <row r="496" spans="3:20">
      <c r="C496" s="193"/>
      <c r="H496" s="193"/>
      <c r="I496" s="193"/>
      <c r="N496" s="193"/>
      <c r="O496" s="193"/>
      <c r="P496" s="193"/>
      <c r="Q496" s="193"/>
      <c r="T496" s="193"/>
    </row>
    <row r="497" spans="3:20">
      <c r="C497" s="193"/>
      <c r="H497" s="193"/>
      <c r="I497" s="193"/>
      <c r="N497" s="193"/>
      <c r="O497" s="193"/>
      <c r="P497" s="193"/>
      <c r="Q497" s="193"/>
      <c r="T497" s="193"/>
    </row>
    <row r="498" spans="3:20">
      <c r="C498" s="193"/>
      <c r="H498" s="193"/>
      <c r="I498" s="193"/>
      <c r="N498" s="193"/>
      <c r="O498" s="193"/>
      <c r="P498" s="193"/>
      <c r="Q498" s="193"/>
      <c r="T498" s="193"/>
    </row>
    <row r="499" spans="3:20">
      <c r="C499" s="193"/>
      <c r="H499" s="193"/>
      <c r="I499" s="193"/>
      <c r="N499" s="193"/>
      <c r="O499" s="193"/>
      <c r="P499" s="193"/>
      <c r="Q499" s="193"/>
      <c r="T499" s="193"/>
    </row>
    <row r="500" spans="3:20">
      <c r="C500" s="193"/>
      <c r="H500" s="193"/>
      <c r="I500" s="193"/>
      <c r="N500" s="193"/>
      <c r="O500" s="193"/>
      <c r="P500" s="193"/>
      <c r="Q500" s="193"/>
      <c r="T500" s="193"/>
    </row>
    <row r="501" spans="3:20">
      <c r="C501" s="193"/>
      <c r="H501" s="193"/>
      <c r="I501" s="193"/>
      <c r="N501" s="193"/>
      <c r="O501" s="193"/>
      <c r="P501" s="193"/>
      <c r="Q501" s="193"/>
      <c r="T501" s="193"/>
    </row>
    <row r="502" spans="3:20">
      <c r="C502" s="193"/>
      <c r="H502" s="193"/>
      <c r="I502" s="193"/>
      <c r="N502" s="193"/>
      <c r="O502" s="193"/>
      <c r="P502" s="193"/>
      <c r="Q502" s="193"/>
      <c r="T502" s="193"/>
    </row>
    <row r="503" spans="3:20">
      <c r="C503" s="193"/>
      <c r="H503" s="193"/>
      <c r="I503" s="193"/>
      <c r="N503" s="193"/>
      <c r="O503" s="193"/>
      <c r="P503" s="193"/>
      <c r="Q503" s="193"/>
      <c r="T503" s="193"/>
    </row>
    <row r="504" spans="3:20">
      <c r="C504" s="193"/>
      <c r="H504" s="193"/>
      <c r="I504" s="193"/>
      <c r="N504" s="193"/>
      <c r="O504" s="193"/>
      <c r="P504" s="193"/>
      <c r="Q504" s="193"/>
      <c r="T504" s="193"/>
    </row>
    <row r="505" spans="3:20">
      <c r="C505" s="193"/>
      <c r="H505" s="193"/>
      <c r="I505" s="193"/>
      <c r="N505" s="193"/>
      <c r="O505" s="193"/>
      <c r="P505" s="193"/>
      <c r="Q505" s="193"/>
      <c r="T505" s="193"/>
    </row>
    <row r="506" spans="3:20">
      <c r="C506" s="193"/>
      <c r="H506" s="193"/>
      <c r="I506" s="193"/>
      <c r="N506" s="193"/>
      <c r="O506" s="193"/>
      <c r="P506" s="193"/>
      <c r="Q506" s="193"/>
      <c r="T506" s="193"/>
    </row>
    <row r="507" spans="3:20">
      <c r="C507" s="193"/>
      <c r="H507" s="193"/>
      <c r="I507" s="193"/>
      <c r="N507" s="193"/>
      <c r="O507" s="193"/>
      <c r="P507" s="193"/>
      <c r="Q507" s="193"/>
      <c r="T507" s="193"/>
    </row>
    <row r="508" spans="3:20">
      <c r="C508" s="193"/>
      <c r="H508" s="193"/>
      <c r="I508" s="193"/>
      <c r="N508" s="193"/>
      <c r="O508" s="193"/>
      <c r="P508" s="193"/>
      <c r="Q508" s="193"/>
      <c r="T508" s="193"/>
    </row>
    <row r="509" spans="3:20">
      <c r="C509" s="193"/>
      <c r="H509" s="193"/>
      <c r="I509" s="193"/>
      <c r="N509" s="193"/>
      <c r="O509" s="193"/>
      <c r="P509" s="193"/>
      <c r="Q509" s="193"/>
      <c r="T509" s="193"/>
    </row>
    <row r="510" spans="3:20">
      <c r="C510" s="193"/>
      <c r="H510" s="193"/>
      <c r="I510" s="193"/>
      <c r="N510" s="193"/>
      <c r="O510" s="193"/>
      <c r="P510" s="193"/>
      <c r="Q510" s="193"/>
      <c r="T510" s="193"/>
    </row>
    <row r="511" spans="3:20">
      <c r="C511" s="193"/>
      <c r="H511" s="193"/>
      <c r="I511" s="193"/>
      <c r="N511" s="193"/>
      <c r="O511" s="193"/>
      <c r="P511" s="193"/>
      <c r="Q511" s="193"/>
      <c r="T511" s="193"/>
    </row>
    <row r="512" spans="3:20">
      <c r="C512" s="193"/>
      <c r="H512" s="193"/>
      <c r="I512" s="193"/>
      <c r="N512" s="193"/>
      <c r="O512" s="193"/>
      <c r="P512" s="193"/>
      <c r="Q512" s="193"/>
      <c r="T512" s="193"/>
    </row>
    <row r="513" spans="3:20">
      <c r="C513" s="193"/>
      <c r="H513" s="193"/>
      <c r="I513" s="193"/>
      <c r="N513" s="193"/>
      <c r="O513" s="193"/>
      <c r="P513" s="193"/>
      <c r="Q513" s="193"/>
      <c r="T513" s="193"/>
    </row>
    <row r="514" spans="3:20">
      <c r="C514" s="193"/>
      <c r="H514" s="193"/>
      <c r="I514" s="193"/>
      <c r="N514" s="193"/>
      <c r="O514" s="193"/>
      <c r="P514" s="193"/>
      <c r="Q514" s="193"/>
      <c r="T514" s="193"/>
    </row>
    <row r="515" spans="3:20">
      <c r="C515" s="193"/>
      <c r="H515" s="193"/>
      <c r="I515" s="193"/>
      <c r="N515" s="193"/>
      <c r="O515" s="193"/>
      <c r="P515" s="193"/>
      <c r="Q515" s="193"/>
      <c r="T515" s="193"/>
    </row>
    <row r="516" spans="3:20">
      <c r="C516" s="193"/>
      <c r="H516" s="193"/>
      <c r="I516" s="193"/>
      <c r="N516" s="193"/>
      <c r="O516" s="193"/>
      <c r="P516" s="193"/>
      <c r="Q516" s="193"/>
      <c r="T516" s="193"/>
    </row>
    <row r="517" spans="3:20">
      <c r="C517" s="193"/>
      <c r="H517" s="193"/>
      <c r="I517" s="193"/>
      <c r="N517" s="193"/>
      <c r="O517" s="193"/>
      <c r="P517" s="193"/>
      <c r="Q517" s="193"/>
      <c r="T517" s="193"/>
    </row>
    <row r="518" spans="3:20">
      <c r="C518" s="193"/>
      <c r="H518" s="193"/>
      <c r="I518" s="193"/>
      <c r="N518" s="193"/>
      <c r="O518" s="193"/>
      <c r="P518" s="193"/>
      <c r="Q518" s="193"/>
      <c r="T518" s="193"/>
    </row>
    <row r="519" spans="3:20">
      <c r="C519" s="193"/>
      <c r="H519" s="193"/>
      <c r="I519" s="193"/>
      <c r="N519" s="193"/>
      <c r="O519" s="193"/>
      <c r="P519" s="193"/>
      <c r="Q519" s="193"/>
      <c r="T519" s="193"/>
    </row>
    <row r="520" spans="3:20">
      <c r="C520" s="193"/>
      <c r="H520" s="193"/>
      <c r="I520" s="193"/>
      <c r="N520" s="193"/>
      <c r="O520" s="193"/>
      <c r="P520" s="193"/>
      <c r="Q520" s="193"/>
      <c r="T520" s="193"/>
    </row>
    <row r="521" spans="3:20">
      <c r="C521" s="193"/>
      <c r="H521" s="193"/>
      <c r="I521" s="193"/>
      <c r="N521" s="193"/>
      <c r="O521" s="193"/>
      <c r="P521" s="193"/>
      <c r="Q521" s="193"/>
      <c r="T521" s="193"/>
    </row>
    <row r="522" spans="3:20">
      <c r="C522" s="193"/>
      <c r="H522" s="193"/>
      <c r="I522" s="193"/>
      <c r="N522" s="193"/>
      <c r="O522" s="193"/>
      <c r="P522" s="193"/>
      <c r="Q522" s="193"/>
      <c r="T522" s="193"/>
    </row>
    <row r="523" spans="3:20">
      <c r="C523" s="193"/>
      <c r="H523" s="193"/>
      <c r="I523" s="193"/>
      <c r="N523" s="193"/>
      <c r="O523" s="193"/>
      <c r="P523" s="193"/>
      <c r="Q523" s="193"/>
      <c r="T523" s="193"/>
    </row>
    <row r="524" spans="3:20">
      <c r="C524" s="193"/>
      <c r="H524" s="193"/>
      <c r="I524" s="193"/>
      <c r="N524" s="193"/>
      <c r="O524" s="193"/>
      <c r="P524" s="193"/>
      <c r="Q524" s="193"/>
      <c r="T524" s="193"/>
    </row>
    <row r="525" spans="3:20">
      <c r="C525" s="193"/>
      <c r="H525" s="193"/>
      <c r="I525" s="193"/>
      <c r="N525" s="193"/>
      <c r="O525" s="193"/>
      <c r="P525" s="193"/>
      <c r="Q525" s="193"/>
      <c r="T525" s="193"/>
    </row>
    <row r="526" spans="3:20">
      <c r="C526" s="193"/>
      <c r="H526" s="193"/>
      <c r="I526" s="193"/>
      <c r="N526" s="193"/>
      <c r="O526" s="193"/>
      <c r="P526" s="193"/>
      <c r="Q526" s="193"/>
      <c r="T526" s="193"/>
    </row>
    <row r="527" spans="3:20">
      <c r="C527" s="193"/>
      <c r="H527" s="193"/>
      <c r="I527" s="193"/>
      <c r="N527" s="193"/>
      <c r="O527" s="193"/>
      <c r="P527" s="193"/>
      <c r="Q527" s="193"/>
      <c r="T527" s="193"/>
    </row>
    <row r="528" spans="3:20">
      <c r="C528" s="193"/>
      <c r="H528" s="193"/>
      <c r="I528" s="193"/>
      <c r="N528" s="193"/>
      <c r="O528" s="193"/>
      <c r="P528" s="193"/>
      <c r="Q528" s="193"/>
      <c r="T528" s="193"/>
    </row>
    <row r="529" spans="3:20">
      <c r="C529" s="193"/>
      <c r="H529" s="193"/>
      <c r="I529" s="193"/>
      <c r="N529" s="193"/>
      <c r="O529" s="193"/>
      <c r="P529" s="193"/>
      <c r="Q529" s="193"/>
      <c r="T529" s="193"/>
    </row>
    <row r="530" spans="3:20">
      <c r="C530" s="193"/>
      <c r="H530" s="193"/>
      <c r="I530" s="193"/>
      <c r="N530" s="193"/>
      <c r="O530" s="193"/>
      <c r="P530" s="193"/>
      <c r="Q530" s="193"/>
      <c r="T530" s="193"/>
    </row>
    <row r="531" spans="3:20">
      <c r="C531" s="193"/>
      <c r="H531" s="193"/>
      <c r="I531" s="193"/>
      <c r="N531" s="193"/>
      <c r="O531" s="193"/>
      <c r="P531" s="193"/>
      <c r="Q531" s="193"/>
      <c r="T531" s="193"/>
    </row>
    <row r="532" spans="3:20">
      <c r="C532" s="193"/>
      <c r="H532" s="193"/>
      <c r="I532" s="193"/>
      <c r="N532" s="193"/>
      <c r="O532" s="193"/>
      <c r="P532" s="193"/>
      <c r="Q532" s="193"/>
      <c r="T532" s="193"/>
    </row>
    <row r="533" spans="3:20">
      <c r="C533" s="193"/>
      <c r="H533" s="193"/>
      <c r="I533" s="193"/>
      <c r="N533" s="193"/>
      <c r="O533" s="193"/>
      <c r="P533" s="193"/>
      <c r="Q533" s="193"/>
      <c r="T533" s="193"/>
    </row>
    <row r="534" spans="3:20">
      <c r="C534" s="193"/>
      <c r="H534" s="193"/>
      <c r="I534" s="193"/>
      <c r="N534" s="193"/>
      <c r="O534" s="193"/>
      <c r="P534" s="193"/>
      <c r="Q534" s="193"/>
      <c r="T534" s="193"/>
    </row>
    <row r="535" spans="3:20">
      <c r="C535" s="193"/>
      <c r="H535" s="193"/>
      <c r="I535" s="193"/>
      <c r="N535" s="193"/>
      <c r="O535" s="193"/>
      <c r="P535" s="193"/>
      <c r="Q535" s="193"/>
      <c r="T535" s="193"/>
    </row>
    <row r="536" spans="3:20">
      <c r="C536" s="193"/>
      <c r="H536" s="193"/>
      <c r="I536" s="193"/>
      <c r="N536" s="193"/>
      <c r="O536" s="193"/>
      <c r="P536" s="193"/>
      <c r="Q536" s="193"/>
      <c r="T536" s="193"/>
    </row>
    <row r="537" spans="3:20">
      <c r="C537" s="193"/>
      <c r="H537" s="193"/>
      <c r="I537" s="193"/>
      <c r="N537" s="193"/>
      <c r="O537" s="193"/>
      <c r="P537" s="193"/>
      <c r="Q537" s="193"/>
      <c r="T537" s="193"/>
    </row>
    <row r="538" spans="3:20">
      <c r="C538" s="193"/>
      <c r="H538" s="193"/>
      <c r="I538" s="193"/>
      <c r="N538" s="193"/>
      <c r="O538" s="193"/>
      <c r="P538" s="193"/>
      <c r="Q538" s="193"/>
      <c r="T538" s="193"/>
    </row>
    <row r="539" spans="3:20">
      <c r="C539" s="193"/>
      <c r="H539" s="193"/>
      <c r="I539" s="193"/>
      <c r="N539" s="193"/>
      <c r="O539" s="193"/>
      <c r="P539" s="193"/>
      <c r="Q539" s="193"/>
      <c r="T539" s="193"/>
    </row>
    <row r="540" spans="3:20">
      <c r="C540" s="193"/>
      <c r="H540" s="193"/>
      <c r="I540" s="193"/>
      <c r="N540" s="193"/>
      <c r="O540" s="193"/>
      <c r="P540" s="193"/>
      <c r="Q540" s="193"/>
      <c r="T540" s="193"/>
    </row>
    <row r="541" spans="3:20">
      <c r="C541" s="193"/>
      <c r="H541" s="193"/>
      <c r="I541" s="193"/>
      <c r="N541" s="193"/>
      <c r="O541" s="193"/>
      <c r="P541" s="193"/>
      <c r="Q541" s="193"/>
      <c r="T541" s="193"/>
    </row>
    <row r="542" spans="3:20">
      <c r="C542" s="193"/>
      <c r="H542" s="193"/>
      <c r="I542" s="193"/>
      <c r="N542" s="193"/>
      <c r="O542" s="193"/>
      <c r="P542" s="193"/>
      <c r="Q542" s="193"/>
      <c r="T542" s="193"/>
    </row>
    <row r="543" spans="3:20">
      <c r="C543" s="193"/>
      <c r="H543" s="193"/>
      <c r="I543" s="193"/>
      <c r="N543" s="193"/>
      <c r="O543" s="193"/>
      <c r="P543" s="193"/>
      <c r="Q543" s="193"/>
      <c r="T543" s="193"/>
    </row>
    <row r="544" spans="3:20">
      <c r="C544" s="193"/>
      <c r="H544" s="193"/>
      <c r="I544" s="193"/>
      <c r="N544" s="193"/>
      <c r="O544" s="193"/>
      <c r="P544" s="193"/>
      <c r="Q544" s="193"/>
      <c r="T544" s="193"/>
    </row>
    <row r="545" spans="3:20">
      <c r="C545" s="193"/>
      <c r="H545" s="193"/>
      <c r="I545" s="193"/>
      <c r="N545" s="193"/>
      <c r="O545" s="193"/>
      <c r="P545" s="193"/>
      <c r="Q545" s="193"/>
      <c r="T545" s="193"/>
    </row>
    <row r="546" spans="3:20">
      <c r="C546" s="193"/>
      <c r="H546" s="193"/>
      <c r="I546" s="193"/>
      <c r="N546" s="193"/>
      <c r="O546" s="193"/>
      <c r="P546" s="193"/>
      <c r="Q546" s="193"/>
      <c r="T546" s="193"/>
    </row>
    <row r="547" spans="3:20">
      <c r="C547" s="193"/>
      <c r="H547" s="193"/>
      <c r="I547" s="193"/>
      <c r="N547" s="193"/>
      <c r="O547" s="193"/>
      <c r="P547" s="193"/>
      <c r="Q547" s="193"/>
      <c r="T547" s="193"/>
    </row>
    <row r="548" spans="3:20">
      <c r="C548" s="193"/>
      <c r="H548" s="193"/>
      <c r="I548" s="193"/>
      <c r="N548" s="193"/>
      <c r="O548" s="193"/>
      <c r="P548" s="193"/>
      <c r="Q548" s="193"/>
      <c r="T548" s="193"/>
    </row>
    <row r="549" spans="3:20">
      <c r="C549" s="193"/>
      <c r="H549" s="193"/>
      <c r="I549" s="193"/>
      <c r="N549" s="193"/>
      <c r="O549" s="193"/>
      <c r="P549" s="193"/>
      <c r="Q549" s="193"/>
      <c r="T549" s="193"/>
    </row>
    <row r="550" spans="3:20">
      <c r="C550" s="193"/>
      <c r="H550" s="193"/>
      <c r="I550" s="193"/>
      <c r="N550" s="193"/>
      <c r="O550" s="193"/>
      <c r="P550" s="193"/>
      <c r="Q550" s="193"/>
      <c r="T550" s="193"/>
    </row>
    <row r="551" spans="3:20">
      <c r="C551" s="193"/>
      <c r="H551" s="193"/>
      <c r="I551" s="193"/>
      <c r="N551" s="193"/>
      <c r="O551" s="193"/>
      <c r="P551" s="193"/>
      <c r="Q551" s="193"/>
      <c r="T551" s="193"/>
    </row>
    <row r="552" spans="3:20">
      <c r="C552" s="193"/>
      <c r="H552" s="193"/>
      <c r="I552" s="193"/>
      <c r="N552" s="193"/>
      <c r="O552" s="193"/>
      <c r="P552" s="193"/>
      <c r="Q552" s="193"/>
      <c r="T552" s="193"/>
    </row>
    <row r="553" spans="3:20">
      <c r="C553" s="193"/>
      <c r="H553" s="193"/>
      <c r="I553" s="193"/>
      <c r="N553" s="193"/>
      <c r="O553" s="193"/>
      <c r="P553" s="193"/>
      <c r="Q553" s="193"/>
      <c r="T553" s="193"/>
    </row>
    <row r="554" spans="3:20">
      <c r="C554" s="193"/>
      <c r="H554" s="193"/>
      <c r="I554" s="193"/>
      <c r="N554" s="193"/>
      <c r="O554" s="193"/>
      <c r="P554" s="193"/>
      <c r="Q554" s="193"/>
      <c r="T554" s="193"/>
    </row>
    <row r="555" spans="3:20">
      <c r="C555" s="193"/>
      <c r="H555" s="193"/>
      <c r="I555" s="193"/>
      <c r="N555" s="193"/>
      <c r="O555" s="193"/>
      <c r="P555" s="193"/>
      <c r="Q555" s="193"/>
      <c r="T555" s="193"/>
    </row>
    <row r="556" spans="3:20">
      <c r="C556" s="193"/>
      <c r="H556" s="193"/>
      <c r="I556" s="193"/>
      <c r="N556" s="193"/>
      <c r="O556" s="193"/>
      <c r="P556" s="193"/>
      <c r="Q556" s="193"/>
      <c r="T556" s="193"/>
    </row>
    <row r="557" spans="3:20">
      <c r="C557" s="193"/>
      <c r="H557" s="193"/>
      <c r="I557" s="193"/>
      <c r="N557" s="193"/>
      <c r="O557" s="193"/>
      <c r="P557" s="193"/>
      <c r="Q557" s="193"/>
      <c r="T557" s="193"/>
    </row>
    <row r="558" spans="3:20">
      <c r="C558" s="193"/>
      <c r="H558" s="193"/>
      <c r="I558" s="193"/>
      <c r="N558" s="193"/>
      <c r="O558" s="193"/>
      <c r="P558" s="193"/>
      <c r="Q558" s="193"/>
      <c r="T558" s="193"/>
    </row>
    <row r="559" spans="3:20">
      <c r="C559" s="193"/>
      <c r="H559" s="193"/>
      <c r="I559" s="193"/>
      <c r="N559" s="193"/>
      <c r="O559" s="193"/>
      <c r="P559" s="193"/>
      <c r="Q559" s="193"/>
      <c r="T559" s="193"/>
    </row>
    <row r="560" spans="3:20">
      <c r="C560" s="193"/>
      <c r="H560" s="193"/>
      <c r="I560" s="193"/>
      <c r="N560" s="193"/>
      <c r="O560" s="193"/>
      <c r="P560" s="193"/>
      <c r="Q560" s="193"/>
      <c r="T560" s="193"/>
    </row>
    <row r="561" spans="3:20">
      <c r="C561" s="193"/>
      <c r="H561" s="193"/>
      <c r="I561" s="193"/>
      <c r="N561" s="193"/>
      <c r="O561" s="193"/>
      <c r="P561" s="193"/>
      <c r="Q561" s="193"/>
      <c r="T561" s="193"/>
    </row>
    <row r="562" spans="3:20">
      <c r="C562" s="193"/>
      <c r="H562" s="193"/>
      <c r="I562" s="193"/>
      <c r="N562" s="193"/>
      <c r="O562" s="193"/>
      <c r="P562" s="193"/>
      <c r="Q562" s="193"/>
      <c r="T562" s="193"/>
    </row>
    <row r="563" spans="3:20">
      <c r="C563" s="193"/>
      <c r="H563" s="193"/>
      <c r="I563" s="193"/>
      <c r="N563" s="193"/>
      <c r="O563" s="193"/>
      <c r="P563" s="193"/>
      <c r="Q563" s="193"/>
      <c r="T563" s="193"/>
    </row>
    <row r="564" spans="3:20">
      <c r="C564" s="193"/>
      <c r="H564" s="193"/>
      <c r="I564" s="193"/>
      <c r="N564" s="193"/>
      <c r="O564" s="193"/>
      <c r="P564" s="193"/>
      <c r="Q564" s="193"/>
      <c r="T564" s="193"/>
    </row>
    <row r="565" spans="3:20">
      <c r="C565" s="193"/>
      <c r="H565" s="193"/>
      <c r="I565" s="193"/>
      <c r="N565" s="193"/>
      <c r="O565" s="193"/>
      <c r="P565" s="193"/>
      <c r="Q565" s="193"/>
      <c r="T565" s="193"/>
    </row>
    <row r="566" spans="3:20">
      <c r="C566" s="193"/>
      <c r="H566" s="193"/>
      <c r="I566" s="193"/>
      <c r="N566" s="193"/>
      <c r="O566" s="193"/>
      <c r="P566" s="193"/>
      <c r="Q566" s="193"/>
      <c r="T566" s="193"/>
    </row>
    <row r="567" spans="3:20">
      <c r="C567" s="193"/>
      <c r="H567" s="193"/>
      <c r="I567" s="193"/>
      <c r="N567" s="193"/>
      <c r="O567" s="193"/>
      <c r="P567" s="193"/>
      <c r="Q567" s="193"/>
      <c r="T567" s="193"/>
    </row>
    <row r="568" spans="3:20">
      <c r="C568" s="193"/>
      <c r="H568" s="193"/>
      <c r="I568" s="193"/>
      <c r="N568" s="193"/>
      <c r="O568" s="193"/>
      <c r="P568" s="193"/>
      <c r="Q568" s="193"/>
      <c r="T568" s="193"/>
    </row>
    <row r="569" spans="3:20">
      <c r="C569" s="193"/>
      <c r="H569" s="193"/>
      <c r="I569" s="193"/>
      <c r="N569" s="193"/>
      <c r="O569" s="193"/>
      <c r="P569" s="193"/>
      <c r="Q569" s="193"/>
      <c r="T569" s="193"/>
    </row>
    <row r="570" spans="3:20">
      <c r="C570" s="193"/>
      <c r="H570" s="193"/>
      <c r="I570" s="193"/>
      <c r="N570" s="193"/>
      <c r="O570" s="193"/>
      <c r="P570" s="193"/>
      <c r="Q570" s="193"/>
      <c r="T570" s="193"/>
    </row>
    <row r="571" spans="3:20">
      <c r="C571" s="193"/>
      <c r="H571" s="193"/>
      <c r="I571" s="193"/>
      <c r="N571" s="193"/>
      <c r="O571" s="193"/>
      <c r="P571" s="193"/>
      <c r="Q571" s="193"/>
      <c r="T571" s="193"/>
    </row>
    <row r="572" spans="3:20">
      <c r="C572" s="193"/>
      <c r="H572" s="193"/>
      <c r="I572" s="193"/>
      <c r="N572" s="193"/>
      <c r="O572" s="193"/>
      <c r="P572" s="193"/>
      <c r="Q572" s="193"/>
      <c r="T572" s="193"/>
    </row>
    <row r="573" spans="3:20">
      <c r="C573" s="193"/>
      <c r="H573" s="193"/>
      <c r="I573" s="193"/>
      <c r="N573" s="193"/>
      <c r="O573" s="193"/>
      <c r="P573" s="193"/>
      <c r="Q573" s="193"/>
      <c r="T573" s="193"/>
    </row>
    <row r="574" spans="3:20">
      <c r="C574" s="193"/>
      <c r="H574" s="193"/>
      <c r="I574" s="193"/>
      <c r="N574" s="193"/>
      <c r="O574" s="193"/>
      <c r="P574" s="193"/>
      <c r="Q574" s="193"/>
      <c r="T574" s="193"/>
    </row>
    <row r="575" spans="3:20">
      <c r="C575" s="193"/>
      <c r="H575" s="193"/>
      <c r="I575" s="193"/>
      <c r="N575" s="193"/>
      <c r="O575" s="193"/>
      <c r="P575" s="193"/>
      <c r="Q575" s="193"/>
      <c r="T575" s="193"/>
    </row>
    <row r="576" spans="3:20">
      <c r="C576" s="193"/>
      <c r="H576" s="193"/>
      <c r="I576" s="193"/>
      <c r="N576" s="193"/>
      <c r="O576" s="193"/>
      <c r="P576" s="193"/>
      <c r="Q576" s="193"/>
      <c r="T576" s="193"/>
    </row>
    <row r="577" spans="3:20">
      <c r="C577" s="193"/>
      <c r="H577" s="193"/>
      <c r="I577" s="193"/>
      <c r="N577" s="193"/>
      <c r="O577" s="193"/>
      <c r="P577" s="193"/>
      <c r="Q577" s="193"/>
      <c r="T577" s="193"/>
    </row>
    <row r="578" spans="3:20">
      <c r="C578" s="193"/>
      <c r="H578" s="193"/>
      <c r="I578" s="193"/>
      <c r="N578" s="193"/>
      <c r="O578" s="193"/>
      <c r="P578" s="193"/>
      <c r="Q578" s="193"/>
      <c r="T578" s="193"/>
    </row>
    <row r="579" spans="3:20">
      <c r="C579" s="193"/>
      <c r="H579" s="193"/>
      <c r="I579" s="193"/>
      <c r="N579" s="193"/>
      <c r="O579" s="193"/>
      <c r="P579" s="193"/>
      <c r="Q579" s="193"/>
      <c r="T579" s="193"/>
    </row>
    <row r="580" spans="3:20">
      <c r="C580" s="193"/>
      <c r="H580" s="193"/>
      <c r="I580" s="193"/>
      <c r="N580" s="193"/>
      <c r="O580" s="193"/>
      <c r="P580" s="193"/>
      <c r="Q580" s="193"/>
      <c r="T580" s="193"/>
    </row>
    <row r="581" spans="3:20">
      <c r="C581" s="193"/>
      <c r="H581" s="193"/>
      <c r="I581" s="193"/>
      <c r="N581" s="193"/>
      <c r="O581" s="193"/>
      <c r="P581" s="193"/>
      <c r="Q581" s="193"/>
      <c r="T581" s="193"/>
    </row>
    <row r="582" spans="3:20">
      <c r="C582" s="193"/>
      <c r="H582" s="193"/>
      <c r="I582" s="193"/>
      <c r="N582" s="193"/>
      <c r="O582" s="193"/>
      <c r="P582" s="193"/>
      <c r="Q582" s="193"/>
      <c r="T582" s="193"/>
    </row>
    <row r="583" spans="3:20">
      <c r="C583" s="193"/>
      <c r="H583" s="193"/>
      <c r="I583" s="193"/>
      <c r="N583" s="193"/>
      <c r="O583" s="193"/>
      <c r="P583" s="193"/>
      <c r="Q583" s="193"/>
      <c r="T583" s="193"/>
    </row>
    <row r="584" spans="3:20">
      <c r="C584" s="193"/>
      <c r="H584" s="193"/>
      <c r="I584" s="193"/>
      <c r="N584" s="193"/>
      <c r="O584" s="193"/>
      <c r="P584" s="193"/>
      <c r="Q584" s="193"/>
      <c r="T584" s="193"/>
    </row>
    <row r="585" spans="3:20">
      <c r="C585" s="193"/>
      <c r="H585" s="193"/>
      <c r="I585" s="193"/>
      <c r="N585" s="193"/>
      <c r="O585" s="193"/>
      <c r="P585" s="193"/>
      <c r="Q585" s="193"/>
      <c r="T585" s="193"/>
    </row>
    <row r="586" spans="3:20">
      <c r="C586" s="193"/>
      <c r="H586" s="193"/>
      <c r="I586" s="193"/>
      <c r="N586" s="193"/>
      <c r="O586" s="193"/>
      <c r="P586" s="193"/>
      <c r="Q586" s="193"/>
      <c r="T586" s="193"/>
    </row>
    <row r="587" spans="3:20">
      <c r="C587" s="193"/>
      <c r="H587" s="193"/>
      <c r="I587" s="193"/>
      <c r="N587" s="193"/>
      <c r="O587" s="193"/>
      <c r="P587" s="193"/>
      <c r="Q587" s="193"/>
      <c r="T587" s="193"/>
    </row>
    <row r="588" spans="3:20">
      <c r="C588" s="193"/>
      <c r="H588" s="193"/>
      <c r="I588" s="193"/>
      <c r="N588" s="193"/>
      <c r="O588" s="193"/>
      <c r="P588" s="193"/>
      <c r="Q588" s="193"/>
      <c r="T588" s="193"/>
    </row>
    <row r="589" spans="3:20">
      <c r="C589" s="193"/>
      <c r="H589" s="193"/>
      <c r="I589" s="193"/>
      <c r="N589" s="193"/>
      <c r="O589" s="193"/>
      <c r="P589" s="193"/>
      <c r="Q589" s="193"/>
      <c r="T589" s="193"/>
    </row>
    <row r="590" spans="3:20">
      <c r="C590" s="193"/>
      <c r="H590" s="193"/>
      <c r="I590" s="193"/>
      <c r="N590" s="193"/>
      <c r="O590" s="193"/>
      <c r="P590" s="193"/>
      <c r="Q590" s="193"/>
      <c r="T590" s="193"/>
    </row>
    <row r="591" spans="3:20">
      <c r="C591" s="193"/>
      <c r="H591" s="193"/>
      <c r="I591" s="193"/>
      <c r="N591" s="193"/>
      <c r="O591" s="193"/>
      <c r="P591" s="193"/>
      <c r="Q591" s="193"/>
      <c r="T591" s="193"/>
    </row>
    <row r="592" spans="3:20">
      <c r="C592" s="193"/>
      <c r="H592" s="193"/>
      <c r="I592" s="193"/>
      <c r="N592" s="193"/>
      <c r="O592" s="193"/>
      <c r="P592" s="193"/>
      <c r="Q592" s="193"/>
      <c r="T592" s="193"/>
    </row>
    <row r="593" spans="3:20">
      <c r="C593" s="193"/>
      <c r="H593" s="193"/>
      <c r="I593" s="193"/>
      <c r="N593" s="193"/>
      <c r="O593" s="193"/>
      <c r="P593" s="193"/>
      <c r="Q593" s="193"/>
      <c r="T593" s="193"/>
    </row>
    <row r="594" spans="3:20">
      <c r="C594" s="193"/>
      <c r="H594" s="193"/>
      <c r="I594" s="193"/>
      <c r="N594" s="193"/>
      <c r="O594" s="193"/>
      <c r="P594" s="193"/>
      <c r="Q594" s="193"/>
      <c r="T594" s="193"/>
    </row>
    <row r="595" spans="3:20">
      <c r="C595" s="193"/>
      <c r="H595" s="193"/>
      <c r="I595" s="193"/>
      <c r="N595" s="193"/>
      <c r="O595" s="193"/>
      <c r="P595" s="193"/>
      <c r="Q595" s="193"/>
      <c r="T595" s="193"/>
    </row>
    <row r="596" spans="3:20">
      <c r="C596" s="193"/>
      <c r="H596" s="193"/>
      <c r="I596" s="193"/>
      <c r="N596" s="193"/>
      <c r="O596" s="193"/>
      <c r="P596" s="193"/>
      <c r="Q596" s="193"/>
      <c r="T596" s="193"/>
    </row>
    <row r="597" spans="3:20">
      <c r="C597" s="193"/>
      <c r="H597" s="193"/>
      <c r="I597" s="193"/>
      <c r="N597" s="193"/>
      <c r="O597" s="193"/>
      <c r="P597" s="193"/>
      <c r="Q597" s="193"/>
      <c r="T597" s="193"/>
    </row>
    <row r="598" spans="3:20">
      <c r="C598" s="193"/>
      <c r="H598" s="193"/>
      <c r="I598" s="193"/>
      <c r="N598" s="193"/>
      <c r="O598" s="193"/>
      <c r="P598" s="193"/>
      <c r="Q598" s="193"/>
      <c r="T598" s="193"/>
    </row>
    <row r="599" spans="3:20">
      <c r="C599" s="193"/>
      <c r="H599" s="193"/>
      <c r="I599" s="193"/>
      <c r="N599" s="193"/>
      <c r="O599" s="193"/>
      <c r="P599" s="193"/>
      <c r="Q599" s="193"/>
      <c r="T599" s="193"/>
    </row>
    <row r="600" spans="3:20">
      <c r="C600" s="193"/>
      <c r="H600" s="193"/>
      <c r="I600" s="193"/>
      <c r="N600" s="193"/>
      <c r="O600" s="193"/>
      <c r="P600" s="193"/>
      <c r="Q600" s="193"/>
      <c r="T600" s="193"/>
    </row>
    <row r="601" spans="3:20">
      <c r="C601" s="193"/>
      <c r="H601" s="193"/>
      <c r="I601" s="193"/>
      <c r="N601" s="193"/>
      <c r="O601" s="193"/>
      <c r="P601" s="193"/>
      <c r="Q601" s="193"/>
      <c r="T601" s="193"/>
    </row>
    <row r="602" spans="3:20">
      <c r="C602" s="193"/>
      <c r="H602" s="193"/>
      <c r="I602" s="193"/>
      <c r="N602" s="193"/>
      <c r="O602" s="193"/>
      <c r="P602" s="193"/>
      <c r="Q602" s="193"/>
      <c r="T602" s="193"/>
    </row>
    <row r="603" spans="3:20">
      <c r="C603" s="193"/>
      <c r="H603" s="193"/>
      <c r="I603" s="193"/>
      <c r="N603" s="193"/>
      <c r="O603" s="193"/>
      <c r="P603" s="193"/>
      <c r="Q603" s="193"/>
      <c r="T603" s="193"/>
    </row>
    <row r="604" spans="3:20">
      <c r="C604" s="193"/>
      <c r="H604" s="193"/>
      <c r="I604" s="193"/>
      <c r="N604" s="193"/>
      <c r="O604" s="193"/>
      <c r="P604" s="193"/>
      <c r="Q604" s="193"/>
      <c r="T604" s="193"/>
    </row>
    <row r="605" spans="3:20">
      <c r="C605" s="193"/>
      <c r="H605" s="193"/>
      <c r="I605" s="193"/>
      <c r="N605" s="193"/>
      <c r="O605" s="193"/>
      <c r="P605" s="193"/>
      <c r="Q605" s="193"/>
      <c r="T605" s="193"/>
    </row>
    <row r="606" spans="3:20">
      <c r="C606" s="193"/>
      <c r="H606" s="193"/>
      <c r="I606" s="193"/>
      <c r="N606" s="193"/>
      <c r="O606" s="193"/>
      <c r="P606" s="193"/>
      <c r="Q606" s="193"/>
      <c r="T606" s="193"/>
    </row>
    <row r="607" spans="3:20">
      <c r="C607" s="193"/>
      <c r="H607" s="193"/>
      <c r="I607" s="193"/>
      <c r="N607" s="193"/>
      <c r="O607" s="193"/>
      <c r="P607" s="193"/>
      <c r="Q607" s="193"/>
      <c r="T607" s="193"/>
    </row>
    <row r="608" spans="3:20">
      <c r="C608" s="193"/>
      <c r="H608" s="193"/>
      <c r="I608" s="193"/>
      <c r="N608" s="193"/>
      <c r="O608" s="193"/>
      <c r="P608" s="193"/>
      <c r="Q608" s="193"/>
      <c r="T608" s="193"/>
    </row>
    <row r="609" spans="3:20">
      <c r="C609" s="193"/>
      <c r="H609" s="193"/>
      <c r="I609" s="193"/>
      <c r="N609" s="193"/>
      <c r="O609" s="193"/>
      <c r="P609" s="193"/>
      <c r="Q609" s="193"/>
      <c r="T609" s="193"/>
    </row>
    <row r="610" spans="3:20">
      <c r="C610" s="193"/>
      <c r="H610" s="193"/>
      <c r="I610" s="193"/>
      <c r="N610" s="193"/>
      <c r="O610" s="193"/>
      <c r="P610" s="193"/>
      <c r="Q610" s="193"/>
      <c r="T610" s="193"/>
    </row>
    <row r="611" spans="3:20">
      <c r="C611" s="193"/>
      <c r="H611" s="193"/>
      <c r="I611" s="193"/>
      <c r="N611" s="193"/>
      <c r="O611" s="193"/>
      <c r="P611" s="193"/>
      <c r="Q611" s="193"/>
      <c r="T611" s="193"/>
    </row>
    <row r="612" spans="3:20">
      <c r="C612" s="193"/>
      <c r="H612" s="193"/>
      <c r="I612" s="193"/>
      <c r="N612" s="193"/>
      <c r="O612" s="193"/>
      <c r="P612" s="193"/>
      <c r="Q612" s="193"/>
      <c r="T612" s="193"/>
    </row>
    <row r="613" spans="3:20">
      <c r="C613" s="193"/>
      <c r="H613" s="193"/>
      <c r="I613" s="193"/>
      <c r="N613" s="193"/>
      <c r="O613" s="193"/>
      <c r="P613" s="193"/>
      <c r="Q613" s="193"/>
      <c r="T613" s="193"/>
    </row>
    <row r="614" spans="3:20">
      <c r="C614" s="193"/>
      <c r="H614" s="193"/>
      <c r="I614" s="193"/>
      <c r="N614" s="193"/>
      <c r="O614" s="193"/>
      <c r="P614" s="193"/>
      <c r="Q614" s="193"/>
      <c r="T614" s="193"/>
    </row>
    <row r="615" spans="3:20">
      <c r="C615" s="193"/>
      <c r="H615" s="193"/>
      <c r="I615" s="193"/>
      <c r="N615" s="193"/>
      <c r="O615" s="193"/>
      <c r="P615" s="193"/>
      <c r="Q615" s="193"/>
      <c r="T615" s="193"/>
    </row>
    <row r="616" spans="3:20">
      <c r="C616" s="193"/>
      <c r="H616" s="193"/>
      <c r="I616" s="193"/>
      <c r="N616" s="193"/>
      <c r="O616" s="193"/>
      <c r="P616" s="193"/>
      <c r="Q616" s="193"/>
      <c r="T616" s="193"/>
    </row>
    <row r="617" spans="3:20">
      <c r="C617" s="193"/>
      <c r="H617" s="193"/>
      <c r="I617" s="193"/>
      <c r="N617" s="193"/>
      <c r="O617" s="193"/>
      <c r="P617" s="193"/>
      <c r="Q617" s="193"/>
      <c r="T617" s="193"/>
    </row>
    <row r="618" spans="3:20">
      <c r="C618" s="193"/>
      <c r="H618" s="193"/>
      <c r="I618" s="193"/>
      <c r="N618" s="193"/>
      <c r="O618" s="193"/>
      <c r="P618" s="193"/>
      <c r="Q618" s="193"/>
      <c r="T618" s="193"/>
    </row>
    <row r="619" spans="3:20">
      <c r="C619" s="193"/>
      <c r="H619" s="193"/>
      <c r="I619" s="193"/>
      <c r="N619" s="193"/>
      <c r="O619" s="193"/>
      <c r="P619" s="193"/>
      <c r="Q619" s="193"/>
      <c r="T619" s="193"/>
    </row>
    <row r="620" spans="3:20">
      <c r="C620" s="193"/>
      <c r="H620" s="193"/>
      <c r="I620" s="193"/>
      <c r="N620" s="193"/>
      <c r="O620" s="193"/>
      <c r="P620" s="193"/>
      <c r="Q620" s="193"/>
      <c r="T620" s="193"/>
    </row>
    <row r="621" spans="3:20">
      <c r="C621" s="193"/>
      <c r="H621" s="193"/>
      <c r="I621" s="193"/>
      <c r="N621" s="193"/>
      <c r="O621" s="193"/>
      <c r="P621" s="193"/>
      <c r="Q621" s="193"/>
      <c r="T621" s="193"/>
    </row>
    <row r="622" spans="3:20">
      <c r="C622" s="193"/>
      <c r="H622" s="193"/>
      <c r="I622" s="193"/>
      <c r="N622" s="193"/>
      <c r="O622" s="193"/>
      <c r="P622" s="193"/>
      <c r="Q622" s="193"/>
      <c r="T622" s="193"/>
    </row>
    <row r="623" spans="3:20">
      <c r="C623" s="193"/>
      <c r="H623" s="193"/>
      <c r="I623" s="193"/>
      <c r="N623" s="193"/>
      <c r="O623" s="193"/>
      <c r="P623" s="193"/>
      <c r="Q623" s="193"/>
      <c r="T623" s="193"/>
    </row>
    <row r="624" spans="3:20">
      <c r="C624" s="193"/>
      <c r="H624" s="193"/>
      <c r="I624" s="193"/>
      <c r="N624" s="193"/>
      <c r="O624" s="193"/>
      <c r="P624" s="193"/>
      <c r="Q624" s="193"/>
      <c r="T624" s="193"/>
    </row>
    <row r="625" spans="3:20">
      <c r="C625" s="193"/>
      <c r="H625" s="193"/>
      <c r="I625" s="193"/>
      <c r="N625" s="193"/>
      <c r="O625" s="193"/>
      <c r="P625" s="193"/>
      <c r="Q625" s="193"/>
      <c r="T625" s="193"/>
    </row>
    <row r="626" spans="3:20">
      <c r="C626" s="193"/>
      <c r="H626" s="193"/>
      <c r="I626" s="193"/>
      <c r="N626" s="193"/>
      <c r="O626" s="193"/>
      <c r="P626" s="193"/>
      <c r="Q626" s="193"/>
      <c r="T626" s="193"/>
    </row>
    <row r="627" spans="3:20">
      <c r="C627" s="193"/>
      <c r="H627" s="193"/>
      <c r="I627" s="193"/>
      <c r="N627" s="193"/>
      <c r="O627" s="193"/>
      <c r="P627" s="193"/>
      <c r="Q627" s="193"/>
      <c r="T627" s="193"/>
    </row>
    <row r="628" spans="3:20">
      <c r="C628" s="193"/>
      <c r="H628" s="193"/>
      <c r="I628" s="193"/>
      <c r="N628" s="193"/>
      <c r="O628" s="193"/>
      <c r="P628" s="193"/>
      <c r="Q628" s="193"/>
      <c r="T628" s="193"/>
    </row>
    <row r="629" spans="3:20">
      <c r="C629" s="193"/>
      <c r="H629" s="193"/>
      <c r="I629" s="193"/>
      <c r="N629" s="193"/>
      <c r="O629" s="193"/>
      <c r="P629" s="193"/>
      <c r="Q629" s="193"/>
      <c r="T629" s="193"/>
    </row>
    <row r="630" spans="3:20">
      <c r="C630" s="193"/>
      <c r="H630" s="193"/>
      <c r="I630" s="193"/>
      <c r="N630" s="193"/>
      <c r="O630" s="193"/>
      <c r="P630" s="193"/>
      <c r="Q630" s="193"/>
      <c r="T630" s="193"/>
    </row>
    <row r="631" spans="3:20">
      <c r="C631" s="193"/>
      <c r="H631" s="193"/>
      <c r="I631" s="193"/>
      <c r="N631" s="193"/>
      <c r="O631" s="193"/>
      <c r="P631" s="193"/>
      <c r="Q631" s="193"/>
      <c r="T631" s="193"/>
    </row>
    <row r="632" spans="3:20">
      <c r="C632" s="193"/>
      <c r="H632" s="193"/>
      <c r="I632" s="193"/>
      <c r="N632" s="193"/>
      <c r="O632" s="193"/>
      <c r="P632" s="193"/>
      <c r="Q632" s="193"/>
      <c r="T632" s="193"/>
    </row>
    <row r="633" spans="3:20">
      <c r="C633" s="193"/>
      <c r="H633" s="193"/>
      <c r="I633" s="193"/>
      <c r="N633" s="193"/>
      <c r="O633" s="193"/>
      <c r="P633" s="193"/>
      <c r="Q633" s="193"/>
      <c r="T633" s="193"/>
    </row>
    <row r="634" spans="3:20">
      <c r="C634" s="193"/>
      <c r="H634" s="193"/>
      <c r="I634" s="193"/>
      <c r="N634" s="193"/>
      <c r="O634" s="193"/>
      <c r="P634" s="193"/>
      <c r="Q634" s="193"/>
      <c r="T634" s="193"/>
    </row>
    <row r="635" spans="3:20">
      <c r="C635" s="193"/>
      <c r="H635" s="193"/>
      <c r="I635" s="193"/>
      <c r="N635" s="193"/>
      <c r="O635" s="193"/>
      <c r="P635" s="193"/>
      <c r="Q635" s="193"/>
      <c r="T635" s="193"/>
    </row>
    <row r="636" spans="3:20">
      <c r="C636" s="193"/>
      <c r="H636" s="193"/>
      <c r="I636" s="193"/>
      <c r="N636" s="193"/>
      <c r="O636" s="193"/>
      <c r="P636" s="193"/>
      <c r="Q636" s="193"/>
      <c r="T636" s="193"/>
    </row>
    <row r="637" spans="3:20">
      <c r="C637" s="193"/>
      <c r="H637" s="193"/>
      <c r="I637" s="193"/>
      <c r="N637" s="193"/>
      <c r="O637" s="193"/>
      <c r="P637" s="193"/>
      <c r="Q637" s="193"/>
      <c r="T637" s="193"/>
    </row>
    <row r="638" spans="3:20">
      <c r="C638" s="193"/>
      <c r="H638" s="193"/>
      <c r="I638" s="193"/>
      <c r="N638" s="193"/>
      <c r="O638" s="193"/>
      <c r="P638" s="193"/>
      <c r="Q638" s="193"/>
      <c r="T638" s="193"/>
    </row>
    <row r="639" spans="3:20">
      <c r="C639" s="193"/>
      <c r="H639" s="193"/>
      <c r="I639" s="193"/>
      <c r="N639" s="193"/>
      <c r="O639" s="193"/>
      <c r="P639" s="193"/>
      <c r="Q639" s="193"/>
      <c r="T639" s="193"/>
    </row>
    <row r="640" spans="3:20">
      <c r="C640" s="193"/>
      <c r="H640" s="193"/>
      <c r="I640" s="193"/>
      <c r="N640" s="193"/>
      <c r="O640" s="193"/>
      <c r="P640" s="193"/>
      <c r="Q640" s="193"/>
      <c r="T640" s="193"/>
    </row>
    <row r="641" spans="3:20">
      <c r="C641" s="193"/>
      <c r="H641" s="193"/>
      <c r="I641" s="193"/>
      <c r="N641" s="193"/>
      <c r="O641" s="193"/>
      <c r="P641" s="193"/>
      <c r="Q641" s="193"/>
      <c r="T641" s="193"/>
    </row>
    <row r="642" spans="3:20">
      <c r="C642" s="193"/>
      <c r="H642" s="193"/>
      <c r="I642" s="193"/>
      <c r="N642" s="193"/>
      <c r="O642" s="193"/>
      <c r="P642" s="193"/>
      <c r="Q642" s="193"/>
      <c r="T642" s="193"/>
    </row>
    <row r="643" spans="3:20">
      <c r="C643" s="193"/>
      <c r="H643" s="193"/>
      <c r="I643" s="193"/>
      <c r="N643" s="193"/>
      <c r="O643" s="193"/>
      <c r="P643" s="193"/>
      <c r="Q643" s="193"/>
      <c r="T643" s="193"/>
    </row>
    <row r="644" spans="3:20">
      <c r="C644" s="193"/>
      <c r="H644" s="193"/>
      <c r="I644" s="193"/>
      <c r="N644" s="193"/>
      <c r="O644" s="193"/>
      <c r="P644" s="193"/>
      <c r="Q644" s="193"/>
      <c r="T644" s="193"/>
    </row>
    <row r="645" spans="3:20">
      <c r="C645" s="193"/>
      <c r="H645" s="193"/>
      <c r="I645" s="193"/>
      <c r="N645" s="193"/>
      <c r="O645" s="193"/>
      <c r="P645" s="193"/>
      <c r="Q645" s="193"/>
      <c r="T645" s="193"/>
    </row>
    <row r="646" spans="3:20">
      <c r="C646" s="193"/>
      <c r="H646" s="193"/>
      <c r="I646" s="193"/>
      <c r="N646" s="193"/>
      <c r="O646" s="193"/>
      <c r="P646" s="193"/>
      <c r="Q646" s="193"/>
      <c r="T646" s="193"/>
    </row>
    <row r="647" spans="3:20">
      <c r="C647" s="193"/>
      <c r="H647" s="193"/>
      <c r="I647" s="193"/>
      <c r="N647" s="193"/>
      <c r="O647" s="193"/>
      <c r="P647" s="193"/>
      <c r="Q647" s="193"/>
      <c r="T647" s="193"/>
    </row>
    <row r="648" spans="3:20">
      <c r="C648" s="193"/>
      <c r="H648" s="193"/>
      <c r="I648" s="193"/>
      <c r="N648" s="193"/>
      <c r="O648" s="193"/>
      <c r="P648" s="193"/>
      <c r="Q648" s="193"/>
      <c r="T648" s="193"/>
    </row>
    <row r="649" spans="3:20">
      <c r="C649" s="193"/>
      <c r="H649" s="193"/>
      <c r="I649" s="193"/>
      <c r="N649" s="193"/>
      <c r="O649" s="193"/>
      <c r="P649" s="193"/>
      <c r="Q649" s="193"/>
      <c r="T649" s="193"/>
    </row>
    <row r="650" spans="3:20">
      <c r="C650" s="193"/>
      <c r="H650" s="193"/>
      <c r="I650" s="193"/>
      <c r="N650" s="193"/>
      <c r="O650" s="193"/>
      <c r="P650" s="193"/>
      <c r="Q650" s="193"/>
      <c r="T650" s="193"/>
    </row>
    <row r="651" spans="3:20">
      <c r="C651" s="193"/>
      <c r="H651" s="193"/>
      <c r="I651" s="193"/>
      <c r="N651" s="193"/>
      <c r="O651" s="193"/>
      <c r="P651" s="193"/>
      <c r="Q651" s="193"/>
      <c r="T651" s="193"/>
    </row>
    <row r="652" spans="3:20">
      <c r="C652" s="193"/>
      <c r="H652" s="193"/>
      <c r="I652" s="193"/>
      <c r="N652" s="193"/>
      <c r="O652" s="193"/>
      <c r="P652" s="193"/>
      <c r="Q652" s="193"/>
      <c r="T652" s="193"/>
    </row>
    <row r="653" spans="3:20">
      <c r="C653" s="193"/>
      <c r="H653" s="193"/>
      <c r="I653" s="193"/>
      <c r="N653" s="193"/>
      <c r="O653" s="193"/>
      <c r="P653" s="193"/>
      <c r="Q653" s="193"/>
      <c r="T653" s="193"/>
    </row>
    <row r="654" spans="3:20">
      <c r="C654" s="193"/>
      <c r="H654" s="193"/>
      <c r="I654" s="193"/>
      <c r="N654" s="193"/>
      <c r="O654" s="193"/>
      <c r="P654" s="193"/>
      <c r="Q654" s="193"/>
      <c r="T654" s="193"/>
    </row>
    <row r="655" spans="3:20">
      <c r="C655" s="193"/>
      <c r="H655" s="193"/>
      <c r="I655" s="193"/>
      <c r="N655" s="193"/>
      <c r="O655" s="193"/>
      <c r="P655" s="193"/>
      <c r="Q655" s="193"/>
      <c r="T655" s="193"/>
    </row>
    <row r="656" spans="3:20">
      <c r="C656" s="193"/>
      <c r="H656" s="193"/>
      <c r="I656" s="193"/>
      <c r="N656" s="193"/>
      <c r="O656" s="193"/>
      <c r="P656" s="193"/>
      <c r="Q656" s="193"/>
      <c r="T656" s="193"/>
    </row>
    <row r="657" spans="3:20">
      <c r="C657" s="193"/>
      <c r="H657" s="193"/>
      <c r="I657" s="193"/>
      <c r="N657" s="193"/>
      <c r="O657" s="193"/>
      <c r="P657" s="193"/>
      <c r="Q657" s="193"/>
      <c r="T657" s="193"/>
    </row>
    <row r="658" spans="3:20">
      <c r="C658" s="193"/>
      <c r="H658" s="193"/>
      <c r="I658" s="193"/>
      <c r="N658" s="193"/>
      <c r="O658" s="193"/>
      <c r="P658" s="193"/>
      <c r="Q658" s="193"/>
      <c r="T658" s="193"/>
    </row>
    <row r="659" spans="3:20">
      <c r="C659" s="193"/>
      <c r="H659" s="193"/>
      <c r="I659" s="193"/>
      <c r="N659" s="193"/>
      <c r="O659" s="193"/>
      <c r="P659" s="193"/>
      <c r="Q659" s="193"/>
      <c r="T659" s="193"/>
    </row>
    <row r="660" spans="3:20">
      <c r="C660" s="193"/>
      <c r="H660" s="193"/>
      <c r="I660" s="193"/>
      <c r="N660" s="193"/>
      <c r="O660" s="193"/>
      <c r="P660" s="193"/>
      <c r="Q660" s="193"/>
      <c r="T660" s="193"/>
    </row>
    <row r="661" spans="3:20">
      <c r="C661" s="193"/>
      <c r="H661" s="193"/>
      <c r="I661" s="193"/>
      <c r="N661" s="193"/>
      <c r="O661" s="193"/>
      <c r="P661" s="193"/>
      <c r="Q661" s="193"/>
      <c r="T661" s="193"/>
    </row>
    <row r="662" spans="3:20">
      <c r="C662" s="193"/>
      <c r="H662" s="193"/>
      <c r="I662" s="193"/>
      <c r="N662" s="193"/>
      <c r="O662" s="193"/>
      <c r="P662" s="193"/>
      <c r="Q662" s="193"/>
      <c r="T662" s="193"/>
    </row>
    <row r="663" spans="3:20">
      <c r="C663" s="193"/>
      <c r="H663" s="193"/>
      <c r="I663" s="193"/>
      <c r="N663" s="193"/>
      <c r="O663" s="193"/>
      <c r="P663" s="193"/>
      <c r="Q663" s="193"/>
      <c r="T663" s="193"/>
    </row>
    <row r="664" spans="3:20">
      <c r="C664" s="193"/>
      <c r="H664" s="193"/>
      <c r="I664" s="193"/>
      <c r="N664" s="193"/>
      <c r="O664" s="193"/>
      <c r="P664" s="193"/>
      <c r="Q664" s="193"/>
      <c r="T664" s="193"/>
    </row>
    <row r="665" spans="3:20">
      <c r="C665" s="193"/>
      <c r="H665" s="193"/>
      <c r="I665" s="193"/>
      <c r="N665" s="193"/>
      <c r="O665" s="193"/>
      <c r="P665" s="193"/>
      <c r="Q665" s="193"/>
      <c r="T665" s="193"/>
    </row>
    <row r="666" spans="3:20">
      <c r="C666" s="193"/>
      <c r="H666" s="193"/>
      <c r="I666" s="193"/>
      <c r="N666" s="193"/>
      <c r="O666" s="193"/>
      <c r="P666" s="193"/>
      <c r="Q666" s="193"/>
      <c r="T666" s="193"/>
    </row>
    <row r="667" spans="3:20">
      <c r="C667" s="193"/>
      <c r="H667" s="193"/>
      <c r="I667" s="193"/>
      <c r="N667" s="193"/>
      <c r="O667" s="193"/>
      <c r="P667" s="193"/>
      <c r="Q667" s="193"/>
      <c r="T667" s="193"/>
    </row>
    <row r="668" spans="3:20">
      <c r="C668" s="193"/>
      <c r="H668" s="193"/>
      <c r="I668" s="193"/>
      <c r="N668" s="193"/>
      <c r="O668" s="193"/>
      <c r="P668" s="193"/>
      <c r="Q668" s="193"/>
      <c r="T668" s="193"/>
    </row>
    <row r="669" spans="3:20">
      <c r="C669" s="193"/>
      <c r="H669" s="193"/>
      <c r="I669" s="193"/>
      <c r="N669" s="193"/>
      <c r="O669" s="193"/>
      <c r="P669" s="193"/>
      <c r="Q669" s="193"/>
      <c r="T669" s="193"/>
    </row>
    <row r="670" spans="3:20">
      <c r="C670" s="193"/>
      <c r="H670" s="193"/>
      <c r="I670" s="193"/>
      <c r="N670" s="193"/>
      <c r="O670" s="193"/>
      <c r="P670" s="193"/>
      <c r="Q670" s="193"/>
      <c r="T670" s="193"/>
    </row>
    <row r="671" spans="3:20">
      <c r="C671" s="193"/>
      <c r="H671" s="193"/>
      <c r="I671" s="193"/>
      <c r="N671" s="193"/>
      <c r="O671" s="193"/>
      <c r="P671" s="193"/>
      <c r="Q671" s="193"/>
      <c r="T671" s="193"/>
    </row>
    <row r="672" spans="3:20">
      <c r="C672" s="193"/>
      <c r="H672" s="193"/>
      <c r="I672" s="193"/>
      <c r="N672" s="193"/>
      <c r="O672" s="193"/>
      <c r="P672" s="193"/>
      <c r="Q672" s="193"/>
      <c r="T672" s="193"/>
    </row>
    <row r="673" spans="3:20">
      <c r="C673" s="193"/>
      <c r="H673" s="193"/>
      <c r="I673" s="193"/>
      <c r="N673" s="193"/>
      <c r="O673" s="193"/>
      <c r="P673" s="193"/>
      <c r="Q673" s="193"/>
      <c r="T673" s="193"/>
    </row>
    <row r="674" spans="3:20">
      <c r="C674" s="193"/>
      <c r="H674" s="193"/>
      <c r="I674" s="193"/>
      <c r="N674" s="193"/>
      <c r="O674" s="193"/>
      <c r="P674" s="193"/>
      <c r="Q674" s="193"/>
      <c r="T674" s="193"/>
    </row>
    <row r="675" spans="3:20">
      <c r="C675" s="193"/>
      <c r="H675" s="193"/>
      <c r="I675" s="193"/>
      <c r="N675" s="193"/>
      <c r="O675" s="193"/>
      <c r="P675" s="193"/>
      <c r="Q675" s="193"/>
      <c r="T675" s="193"/>
    </row>
    <row r="676" spans="3:20">
      <c r="C676" s="193"/>
      <c r="H676" s="193"/>
      <c r="I676" s="193"/>
      <c r="N676" s="193"/>
      <c r="O676" s="193"/>
      <c r="P676" s="193"/>
      <c r="Q676" s="193"/>
      <c r="T676" s="193"/>
    </row>
    <row r="677" spans="3:20">
      <c r="C677" s="193"/>
      <c r="H677" s="193"/>
      <c r="I677" s="193"/>
      <c r="N677" s="193"/>
      <c r="O677" s="193"/>
      <c r="P677" s="193"/>
      <c r="Q677" s="193"/>
      <c r="T677" s="193"/>
    </row>
    <row r="678" spans="3:20">
      <c r="C678" s="193"/>
      <c r="H678" s="193"/>
      <c r="I678" s="193"/>
      <c r="N678" s="193"/>
      <c r="O678" s="193"/>
      <c r="P678" s="193"/>
      <c r="Q678" s="193"/>
      <c r="T678" s="193"/>
    </row>
    <row r="679" spans="3:20">
      <c r="C679" s="193"/>
      <c r="H679" s="193"/>
      <c r="I679" s="193"/>
      <c r="N679" s="193"/>
      <c r="O679" s="193"/>
      <c r="P679" s="193"/>
      <c r="Q679" s="193"/>
      <c r="T679" s="193"/>
    </row>
    <row r="680" spans="3:20">
      <c r="C680" s="193"/>
      <c r="H680" s="193"/>
      <c r="I680" s="193"/>
      <c r="N680" s="193"/>
      <c r="O680" s="193"/>
      <c r="P680" s="193"/>
      <c r="Q680" s="193"/>
      <c r="T680" s="193"/>
    </row>
    <row r="681" spans="3:20">
      <c r="C681" s="193"/>
      <c r="H681" s="193"/>
      <c r="I681" s="193"/>
      <c r="N681" s="193"/>
      <c r="O681" s="193"/>
      <c r="P681" s="193"/>
      <c r="Q681" s="193"/>
      <c r="T681" s="193"/>
    </row>
    <row r="682" spans="3:20">
      <c r="C682" s="193"/>
      <c r="H682" s="193"/>
      <c r="I682" s="193"/>
      <c r="N682" s="193"/>
      <c r="O682" s="193"/>
      <c r="P682" s="193"/>
      <c r="Q682" s="193"/>
      <c r="T682" s="193"/>
    </row>
    <row r="683" spans="3:20">
      <c r="C683" s="193"/>
      <c r="H683" s="193"/>
      <c r="I683" s="193"/>
      <c r="N683" s="193"/>
      <c r="O683" s="193"/>
      <c r="P683" s="193"/>
      <c r="Q683" s="193"/>
      <c r="T683" s="193"/>
    </row>
    <row r="684" spans="3:20">
      <c r="C684" s="193"/>
      <c r="H684" s="193"/>
      <c r="I684" s="193"/>
      <c r="N684" s="193"/>
      <c r="O684" s="193"/>
      <c r="P684" s="193"/>
      <c r="Q684" s="193"/>
      <c r="T684" s="193"/>
    </row>
    <row r="685" spans="3:20">
      <c r="C685" s="193"/>
      <c r="H685" s="193"/>
      <c r="I685" s="193"/>
      <c r="N685" s="193"/>
      <c r="O685" s="193"/>
      <c r="P685" s="193"/>
      <c r="Q685" s="193"/>
      <c r="T685" s="193"/>
    </row>
    <row r="686" spans="3:20">
      <c r="C686" s="193"/>
      <c r="H686" s="193"/>
      <c r="I686" s="193"/>
      <c r="N686" s="193"/>
      <c r="O686" s="193"/>
      <c r="P686" s="193"/>
      <c r="Q686" s="193"/>
      <c r="T686" s="193"/>
    </row>
    <row r="687" spans="3:20">
      <c r="C687" s="193"/>
      <c r="H687" s="193"/>
      <c r="I687" s="193"/>
      <c r="N687" s="193"/>
      <c r="O687" s="193"/>
      <c r="P687" s="193"/>
      <c r="Q687" s="193"/>
      <c r="T687" s="193"/>
    </row>
    <row r="688" spans="3:20">
      <c r="C688" s="193"/>
      <c r="H688" s="193"/>
      <c r="I688" s="193"/>
      <c r="N688" s="193"/>
      <c r="O688" s="193"/>
      <c r="P688" s="193"/>
      <c r="Q688" s="193"/>
      <c r="T688" s="193"/>
    </row>
    <row r="689" spans="3:20">
      <c r="C689" s="193"/>
      <c r="H689" s="193"/>
      <c r="I689" s="193"/>
      <c r="N689" s="193"/>
      <c r="O689" s="193"/>
      <c r="P689" s="193"/>
      <c r="Q689" s="193"/>
      <c r="T689" s="193"/>
    </row>
    <row r="690" spans="3:20">
      <c r="C690" s="193"/>
      <c r="H690" s="193"/>
      <c r="I690" s="193"/>
      <c r="N690" s="193"/>
      <c r="O690" s="193"/>
      <c r="P690" s="193"/>
      <c r="Q690" s="193"/>
      <c r="T690" s="193"/>
    </row>
    <row r="691" spans="3:20">
      <c r="C691" s="193"/>
      <c r="H691" s="193"/>
      <c r="I691" s="193"/>
      <c r="N691" s="193"/>
      <c r="O691" s="193"/>
      <c r="P691" s="193"/>
      <c r="Q691" s="193"/>
      <c r="T691" s="193"/>
    </row>
    <row r="692" spans="3:20">
      <c r="C692" s="193"/>
      <c r="H692" s="193"/>
      <c r="I692" s="193"/>
      <c r="N692" s="193"/>
      <c r="O692" s="193"/>
      <c r="P692" s="193"/>
      <c r="Q692" s="193"/>
      <c r="T692" s="193"/>
    </row>
    <row r="693" spans="3:20">
      <c r="C693" s="193"/>
      <c r="H693" s="193"/>
      <c r="I693" s="193"/>
      <c r="N693" s="193"/>
      <c r="O693" s="193"/>
      <c r="P693" s="193"/>
      <c r="Q693" s="193"/>
      <c r="T693" s="193"/>
    </row>
    <row r="694" spans="3:20">
      <c r="C694" s="193"/>
      <c r="H694" s="193"/>
      <c r="I694" s="193"/>
      <c r="N694" s="193"/>
      <c r="O694" s="193"/>
      <c r="P694" s="193"/>
      <c r="Q694" s="193"/>
      <c r="T694" s="193"/>
    </row>
    <row r="695" spans="3:20">
      <c r="C695" s="193"/>
      <c r="H695" s="193"/>
      <c r="I695" s="193"/>
      <c r="N695" s="193"/>
      <c r="O695" s="193"/>
      <c r="P695" s="193"/>
      <c r="Q695" s="193"/>
      <c r="T695" s="193"/>
    </row>
    <row r="696" spans="3:20">
      <c r="C696" s="193"/>
      <c r="H696" s="193"/>
      <c r="I696" s="193"/>
      <c r="N696" s="193"/>
      <c r="O696" s="193"/>
      <c r="P696" s="193"/>
      <c r="Q696" s="193"/>
      <c r="T696" s="193"/>
    </row>
    <row r="697" spans="3:20">
      <c r="C697" s="193"/>
      <c r="H697" s="193"/>
      <c r="I697" s="193"/>
      <c r="N697" s="193"/>
      <c r="O697" s="193"/>
      <c r="P697" s="193"/>
      <c r="Q697" s="193"/>
      <c r="T697" s="193"/>
    </row>
    <row r="698" spans="3:20">
      <c r="C698" s="193"/>
      <c r="H698" s="193"/>
      <c r="I698" s="193"/>
      <c r="N698" s="193"/>
      <c r="O698" s="193"/>
      <c r="P698" s="193"/>
      <c r="Q698" s="193"/>
      <c r="T698" s="193"/>
    </row>
    <row r="699" spans="3:20">
      <c r="C699" s="193"/>
      <c r="H699" s="193"/>
      <c r="I699" s="193"/>
      <c r="N699" s="193"/>
      <c r="O699" s="193"/>
      <c r="P699" s="193"/>
      <c r="Q699" s="193"/>
      <c r="T699" s="193"/>
    </row>
    <row r="700" spans="3:20">
      <c r="C700" s="193"/>
      <c r="H700" s="193"/>
      <c r="I700" s="193"/>
      <c r="N700" s="193"/>
      <c r="O700" s="193"/>
      <c r="P700" s="193"/>
      <c r="Q700" s="193"/>
      <c r="T700" s="193"/>
    </row>
    <row r="701" spans="3:20">
      <c r="C701" s="193"/>
      <c r="H701" s="193"/>
      <c r="I701" s="193"/>
      <c r="N701" s="193"/>
      <c r="O701" s="193"/>
      <c r="P701" s="193"/>
      <c r="Q701" s="193"/>
      <c r="T701" s="193"/>
    </row>
    <row r="702" spans="3:20">
      <c r="C702" s="193"/>
      <c r="H702" s="193"/>
      <c r="I702" s="193"/>
      <c r="N702" s="193"/>
      <c r="O702" s="193"/>
      <c r="P702" s="193"/>
      <c r="Q702" s="193"/>
      <c r="T702" s="193"/>
    </row>
    <row r="703" spans="3:20">
      <c r="C703" s="193"/>
      <c r="H703" s="193"/>
      <c r="I703" s="193"/>
      <c r="N703" s="193"/>
      <c r="O703" s="193"/>
      <c r="P703" s="193"/>
      <c r="Q703" s="193"/>
      <c r="T703" s="193"/>
    </row>
    <row r="704" spans="3:20">
      <c r="C704" s="193"/>
      <c r="H704" s="193"/>
      <c r="I704" s="193"/>
      <c r="N704" s="193"/>
      <c r="O704" s="193"/>
      <c r="P704" s="193"/>
      <c r="Q704" s="193"/>
      <c r="T704" s="193"/>
    </row>
    <row r="705" spans="3:20">
      <c r="C705" s="193"/>
      <c r="H705" s="193"/>
      <c r="I705" s="193"/>
      <c r="N705" s="193"/>
      <c r="O705" s="193"/>
      <c r="P705" s="193"/>
      <c r="Q705" s="193"/>
      <c r="T705" s="193"/>
    </row>
    <row r="706" spans="3:20">
      <c r="C706" s="193"/>
      <c r="H706" s="193"/>
      <c r="I706" s="193"/>
      <c r="N706" s="193"/>
      <c r="O706" s="193"/>
      <c r="P706" s="193"/>
      <c r="Q706" s="193"/>
      <c r="T706" s="193"/>
    </row>
    <row r="707" spans="3:20">
      <c r="C707" s="193"/>
      <c r="H707" s="193"/>
      <c r="I707" s="193"/>
      <c r="N707" s="193"/>
      <c r="O707" s="193"/>
      <c r="P707" s="193"/>
      <c r="Q707" s="193"/>
      <c r="T707" s="193"/>
    </row>
    <row r="708" spans="3:20">
      <c r="C708" s="193"/>
      <c r="H708" s="193"/>
      <c r="I708" s="193"/>
      <c r="N708" s="193"/>
      <c r="O708" s="193"/>
      <c r="P708" s="193"/>
      <c r="Q708" s="193"/>
      <c r="T708" s="193"/>
    </row>
    <row r="709" spans="3:20">
      <c r="C709" s="193"/>
      <c r="H709" s="193"/>
      <c r="I709" s="193"/>
      <c r="N709" s="193"/>
      <c r="O709" s="193"/>
      <c r="P709" s="193"/>
      <c r="Q709" s="193"/>
      <c r="T709" s="193"/>
    </row>
    <row r="710" spans="3:20">
      <c r="C710" s="193"/>
      <c r="H710" s="193"/>
      <c r="I710" s="193"/>
      <c r="N710" s="193"/>
      <c r="O710" s="193"/>
      <c r="P710" s="193"/>
      <c r="Q710" s="193"/>
      <c r="T710" s="193"/>
    </row>
    <row r="711" spans="3:20">
      <c r="C711" s="193"/>
      <c r="H711" s="193"/>
      <c r="I711" s="193"/>
      <c r="N711" s="193"/>
      <c r="O711" s="193"/>
      <c r="P711" s="193"/>
      <c r="Q711" s="193"/>
      <c r="T711" s="193"/>
    </row>
    <row r="712" spans="3:20">
      <c r="C712" s="193"/>
      <c r="H712" s="193"/>
      <c r="I712" s="193"/>
      <c r="N712" s="193"/>
      <c r="O712" s="193"/>
      <c r="P712" s="193"/>
      <c r="Q712" s="193"/>
      <c r="T712" s="193"/>
    </row>
    <row r="713" spans="3:20">
      <c r="C713" s="193"/>
      <c r="H713" s="193"/>
      <c r="I713" s="193"/>
      <c r="N713" s="193"/>
      <c r="O713" s="193"/>
      <c r="P713" s="193"/>
      <c r="Q713" s="193"/>
      <c r="T713" s="193"/>
    </row>
    <row r="714" spans="3:20">
      <c r="C714" s="193"/>
      <c r="H714" s="193"/>
      <c r="I714" s="193"/>
      <c r="N714" s="193"/>
      <c r="O714" s="193"/>
      <c r="P714" s="193"/>
      <c r="Q714" s="193"/>
      <c r="T714" s="193"/>
    </row>
    <row r="715" spans="3:20">
      <c r="C715" s="193"/>
      <c r="H715" s="193"/>
      <c r="I715" s="193"/>
      <c r="N715" s="193"/>
      <c r="O715" s="193"/>
      <c r="P715" s="193"/>
      <c r="Q715" s="193"/>
      <c r="T715" s="193"/>
    </row>
    <row r="716" spans="3:20">
      <c r="C716" s="193"/>
      <c r="H716" s="193"/>
      <c r="I716" s="193"/>
      <c r="N716" s="193"/>
      <c r="O716" s="193"/>
      <c r="P716" s="193"/>
      <c r="Q716" s="193"/>
      <c r="T716" s="193"/>
    </row>
    <row r="717" spans="3:20">
      <c r="C717" s="193"/>
      <c r="H717" s="193"/>
      <c r="I717" s="193"/>
      <c r="N717" s="193"/>
      <c r="O717" s="193"/>
      <c r="P717" s="193"/>
      <c r="Q717" s="193"/>
      <c r="T717" s="193"/>
    </row>
    <row r="718" spans="3:20">
      <c r="C718" s="193"/>
      <c r="H718" s="193"/>
      <c r="I718" s="193"/>
      <c r="N718" s="193"/>
      <c r="O718" s="193"/>
      <c r="P718" s="193"/>
      <c r="Q718" s="193"/>
      <c r="T718" s="193"/>
    </row>
    <row r="719" spans="3:20">
      <c r="C719" s="193"/>
      <c r="H719" s="193"/>
      <c r="I719" s="193"/>
      <c r="N719" s="193"/>
      <c r="O719" s="193"/>
      <c r="P719" s="193"/>
      <c r="Q719" s="193"/>
      <c r="T719" s="193"/>
    </row>
    <row r="720" spans="3:20">
      <c r="C720" s="193"/>
      <c r="H720" s="193"/>
      <c r="I720" s="193"/>
      <c r="N720" s="193"/>
      <c r="O720" s="193"/>
      <c r="P720" s="193"/>
      <c r="Q720" s="193"/>
      <c r="T720" s="193"/>
    </row>
    <row r="721" spans="3:20">
      <c r="C721" s="193"/>
      <c r="H721" s="193"/>
      <c r="I721" s="193"/>
      <c r="N721" s="193"/>
      <c r="O721" s="193"/>
      <c r="P721" s="193"/>
      <c r="Q721" s="193"/>
      <c r="T721" s="193"/>
    </row>
    <row r="722" spans="3:20">
      <c r="C722" s="193"/>
      <c r="H722" s="193"/>
      <c r="I722" s="193"/>
      <c r="N722" s="193"/>
      <c r="O722" s="193"/>
      <c r="P722" s="193"/>
      <c r="Q722" s="193"/>
      <c r="T722" s="193"/>
    </row>
    <row r="723" spans="3:20">
      <c r="C723" s="193"/>
      <c r="H723" s="193"/>
      <c r="I723" s="193"/>
      <c r="N723" s="193"/>
      <c r="O723" s="193"/>
      <c r="P723" s="193"/>
      <c r="Q723" s="193"/>
      <c r="T723" s="193"/>
    </row>
    <row r="724" spans="3:20">
      <c r="C724" s="193"/>
      <c r="H724" s="193"/>
      <c r="I724" s="193"/>
      <c r="N724" s="193"/>
      <c r="O724" s="193"/>
      <c r="P724" s="193"/>
      <c r="Q724" s="193"/>
      <c r="T724" s="193"/>
    </row>
    <row r="725" spans="3:20">
      <c r="C725" s="193"/>
      <c r="H725" s="193"/>
      <c r="I725" s="193"/>
      <c r="N725" s="193"/>
      <c r="O725" s="193"/>
      <c r="P725" s="193"/>
      <c r="Q725" s="193"/>
      <c r="T725" s="193"/>
    </row>
    <row r="726" spans="3:20">
      <c r="C726" s="193"/>
      <c r="H726" s="193"/>
      <c r="I726" s="193"/>
      <c r="N726" s="193"/>
      <c r="O726" s="193"/>
      <c r="P726" s="193"/>
      <c r="Q726" s="193"/>
      <c r="T726" s="193"/>
    </row>
    <row r="727" spans="3:20">
      <c r="C727" s="193"/>
      <c r="H727" s="193"/>
      <c r="I727" s="193"/>
      <c r="N727" s="193"/>
      <c r="O727" s="193"/>
      <c r="P727" s="193"/>
      <c r="Q727" s="193"/>
      <c r="T727" s="193"/>
    </row>
    <row r="728" spans="3:20">
      <c r="C728" s="193"/>
      <c r="H728" s="193"/>
      <c r="I728" s="193"/>
      <c r="N728" s="193"/>
      <c r="O728" s="193"/>
      <c r="P728" s="193"/>
      <c r="Q728" s="193"/>
      <c r="T728" s="193"/>
    </row>
    <row r="729" spans="3:20">
      <c r="C729" s="193"/>
      <c r="H729" s="193"/>
      <c r="I729" s="193"/>
      <c r="N729" s="193"/>
      <c r="O729" s="193"/>
      <c r="P729" s="193"/>
      <c r="Q729" s="193"/>
      <c r="T729" s="193"/>
    </row>
    <row r="730" spans="3:20">
      <c r="C730" s="193"/>
      <c r="H730" s="193"/>
      <c r="I730" s="193"/>
      <c r="N730" s="193"/>
      <c r="O730" s="193"/>
      <c r="P730" s="193"/>
      <c r="Q730" s="193"/>
      <c r="T730" s="193"/>
    </row>
    <row r="731" spans="3:20">
      <c r="C731" s="193"/>
      <c r="H731" s="193"/>
      <c r="I731" s="193"/>
      <c r="N731" s="193"/>
      <c r="O731" s="193"/>
      <c r="P731" s="193"/>
      <c r="Q731" s="193"/>
      <c r="T731" s="193"/>
    </row>
    <row r="732" spans="3:20">
      <c r="C732" s="193"/>
      <c r="H732" s="193"/>
      <c r="I732" s="193"/>
      <c r="N732" s="193"/>
      <c r="O732" s="193"/>
      <c r="P732" s="193"/>
      <c r="Q732" s="193"/>
      <c r="T732" s="193"/>
    </row>
    <row r="733" spans="3:20">
      <c r="C733" s="193"/>
      <c r="H733" s="193"/>
      <c r="I733" s="193"/>
      <c r="N733" s="193"/>
      <c r="O733" s="193"/>
      <c r="P733" s="193"/>
      <c r="Q733" s="193"/>
      <c r="T733" s="193"/>
    </row>
    <row r="734" spans="3:20">
      <c r="C734" s="193"/>
      <c r="H734" s="193"/>
      <c r="I734" s="193"/>
      <c r="N734" s="193"/>
      <c r="O734" s="193"/>
      <c r="P734" s="193"/>
      <c r="Q734" s="193"/>
      <c r="T734" s="193"/>
    </row>
    <row r="735" spans="3:20">
      <c r="C735" s="193"/>
      <c r="H735" s="193"/>
      <c r="I735" s="193"/>
      <c r="N735" s="193"/>
      <c r="O735" s="193"/>
      <c r="P735" s="193"/>
      <c r="Q735" s="193"/>
      <c r="T735" s="193"/>
    </row>
    <row r="736" spans="3:20">
      <c r="C736" s="193"/>
      <c r="H736" s="193"/>
      <c r="I736" s="193"/>
      <c r="N736" s="193"/>
      <c r="O736" s="193"/>
      <c r="P736" s="193"/>
      <c r="Q736" s="193"/>
      <c r="T736" s="193"/>
    </row>
    <row r="737" spans="3:20">
      <c r="C737" s="193"/>
      <c r="H737" s="193"/>
      <c r="I737" s="193"/>
      <c r="N737" s="193"/>
      <c r="O737" s="193"/>
      <c r="P737" s="193"/>
      <c r="Q737" s="193"/>
      <c r="T737" s="193"/>
    </row>
    <row r="738" spans="3:20">
      <c r="C738" s="193"/>
      <c r="H738" s="193"/>
      <c r="I738" s="193"/>
      <c r="N738" s="193"/>
      <c r="O738" s="193"/>
      <c r="P738" s="193"/>
      <c r="Q738" s="193"/>
      <c r="T738" s="193"/>
    </row>
    <row r="739" spans="3:20">
      <c r="C739" s="193"/>
      <c r="H739" s="193"/>
      <c r="I739" s="193"/>
      <c r="N739" s="193"/>
      <c r="O739" s="193"/>
      <c r="P739" s="193"/>
      <c r="Q739" s="193"/>
      <c r="T739" s="193"/>
    </row>
    <row r="740" spans="3:20">
      <c r="C740" s="193"/>
      <c r="H740" s="193"/>
      <c r="I740" s="193"/>
      <c r="N740" s="193"/>
      <c r="O740" s="193"/>
      <c r="P740" s="193"/>
      <c r="Q740" s="193"/>
      <c r="T740" s="193"/>
    </row>
    <row r="741" spans="3:20">
      <c r="C741" s="193"/>
      <c r="H741" s="193"/>
      <c r="I741" s="193"/>
      <c r="N741" s="193"/>
      <c r="O741" s="193"/>
      <c r="P741" s="193"/>
      <c r="Q741" s="193"/>
      <c r="T741" s="193"/>
    </row>
    <row r="742" spans="3:20">
      <c r="C742" s="193"/>
      <c r="H742" s="193"/>
      <c r="I742" s="193"/>
      <c r="N742" s="193"/>
      <c r="O742" s="193"/>
      <c r="P742" s="193"/>
      <c r="Q742" s="193"/>
      <c r="T742" s="193"/>
    </row>
    <row r="743" spans="3:20">
      <c r="C743" s="193"/>
      <c r="H743" s="193"/>
      <c r="I743" s="193"/>
      <c r="N743" s="193"/>
      <c r="O743" s="193"/>
      <c r="P743" s="193"/>
      <c r="Q743" s="193"/>
      <c r="T743" s="193"/>
    </row>
    <row r="744" spans="3:20">
      <c r="C744" s="193"/>
      <c r="H744" s="193"/>
      <c r="I744" s="193"/>
      <c r="N744" s="193"/>
      <c r="O744" s="193"/>
      <c r="P744" s="193"/>
      <c r="Q744" s="193"/>
      <c r="T744" s="193"/>
    </row>
    <row r="745" spans="3:20">
      <c r="C745" s="193"/>
      <c r="H745" s="193"/>
      <c r="I745" s="193"/>
      <c r="N745" s="193"/>
      <c r="O745" s="193"/>
      <c r="P745" s="193"/>
      <c r="Q745" s="193"/>
      <c r="T745" s="193"/>
    </row>
    <row r="746" spans="3:20">
      <c r="C746" s="193"/>
      <c r="H746" s="193"/>
      <c r="I746" s="193"/>
      <c r="N746" s="193"/>
      <c r="O746" s="193"/>
      <c r="P746" s="193"/>
      <c r="Q746" s="193"/>
      <c r="T746" s="193"/>
    </row>
    <row r="747" spans="3:20">
      <c r="C747" s="193"/>
      <c r="H747" s="193"/>
      <c r="I747" s="193"/>
      <c r="N747" s="193"/>
      <c r="O747" s="193"/>
      <c r="P747" s="193"/>
      <c r="Q747" s="193"/>
      <c r="T747" s="193"/>
    </row>
    <row r="748" spans="3:20">
      <c r="C748" s="193"/>
      <c r="H748" s="193"/>
      <c r="I748" s="193"/>
      <c r="N748" s="193"/>
      <c r="O748" s="193"/>
      <c r="P748" s="193"/>
      <c r="Q748" s="193"/>
      <c r="T748" s="193"/>
    </row>
    <row r="749" spans="3:20">
      <c r="C749" s="193"/>
      <c r="H749" s="193"/>
      <c r="I749" s="193"/>
      <c r="N749" s="193"/>
      <c r="O749" s="193"/>
      <c r="P749" s="193"/>
      <c r="Q749" s="193"/>
      <c r="T749" s="193"/>
    </row>
    <row r="750" spans="3:20">
      <c r="C750" s="193"/>
      <c r="H750" s="193"/>
      <c r="I750" s="193"/>
      <c r="N750" s="193"/>
      <c r="O750" s="193"/>
      <c r="P750" s="193"/>
      <c r="Q750" s="193"/>
      <c r="T750" s="193"/>
    </row>
    <row r="751" spans="3:20">
      <c r="C751" s="193"/>
      <c r="H751" s="193"/>
      <c r="I751" s="193"/>
      <c r="N751" s="193"/>
      <c r="O751" s="193"/>
      <c r="P751" s="193"/>
      <c r="Q751" s="193"/>
      <c r="T751" s="193"/>
    </row>
    <row r="752" spans="3:20">
      <c r="C752" s="193"/>
      <c r="H752" s="193"/>
      <c r="I752" s="193"/>
      <c r="N752" s="193"/>
      <c r="O752" s="193"/>
      <c r="P752" s="193"/>
      <c r="Q752" s="193"/>
      <c r="T752" s="193"/>
    </row>
    <row r="753" spans="3:20">
      <c r="C753" s="193"/>
      <c r="H753" s="193"/>
      <c r="I753" s="193"/>
      <c r="N753" s="193"/>
      <c r="O753" s="193"/>
      <c r="P753" s="193"/>
      <c r="Q753" s="193"/>
      <c r="T753" s="193"/>
    </row>
    <row r="754" spans="3:20">
      <c r="C754" s="193"/>
      <c r="H754" s="193"/>
      <c r="I754" s="193"/>
      <c r="N754" s="193"/>
      <c r="O754" s="193"/>
      <c r="P754" s="193"/>
      <c r="Q754" s="193"/>
      <c r="T754" s="193"/>
    </row>
    <row r="755" spans="3:20">
      <c r="C755" s="193"/>
      <c r="H755" s="193"/>
      <c r="I755" s="193"/>
      <c r="N755" s="193"/>
      <c r="O755" s="193"/>
      <c r="P755" s="193"/>
      <c r="Q755" s="193"/>
      <c r="T755" s="193"/>
    </row>
    <row r="756" spans="3:20">
      <c r="C756" s="193"/>
      <c r="H756" s="193"/>
      <c r="I756" s="193"/>
      <c r="N756" s="193"/>
      <c r="O756" s="193"/>
      <c r="P756" s="193"/>
      <c r="Q756" s="193"/>
      <c r="T756" s="193"/>
    </row>
    <row r="757" spans="3:20">
      <c r="C757" s="193"/>
      <c r="H757" s="193"/>
      <c r="I757" s="193"/>
      <c r="N757" s="193"/>
      <c r="O757" s="193"/>
      <c r="P757" s="193"/>
      <c r="Q757" s="193"/>
      <c r="T757" s="193"/>
    </row>
    <row r="758" spans="3:20">
      <c r="C758" s="193"/>
      <c r="H758" s="193"/>
      <c r="I758" s="193"/>
      <c r="N758" s="193"/>
      <c r="O758" s="193"/>
      <c r="P758" s="193"/>
      <c r="Q758" s="193"/>
      <c r="T758" s="193"/>
    </row>
    <row r="759" spans="3:20">
      <c r="C759" s="193"/>
      <c r="H759" s="193"/>
      <c r="I759" s="193"/>
      <c r="N759" s="193"/>
      <c r="O759" s="193"/>
      <c r="P759" s="193"/>
      <c r="Q759" s="193"/>
      <c r="T759" s="193"/>
    </row>
    <row r="760" spans="3:20">
      <c r="C760" s="193"/>
      <c r="H760" s="193"/>
      <c r="I760" s="193"/>
      <c r="N760" s="193"/>
      <c r="O760" s="193"/>
      <c r="P760" s="193"/>
      <c r="Q760" s="193"/>
      <c r="T760" s="193"/>
    </row>
    <row r="761" spans="3:20">
      <c r="C761" s="193"/>
      <c r="H761" s="193"/>
      <c r="I761" s="193"/>
      <c r="N761" s="193"/>
      <c r="O761" s="193"/>
      <c r="P761" s="193"/>
      <c r="Q761" s="193"/>
      <c r="T761" s="193"/>
    </row>
    <row r="762" spans="3:20">
      <c r="C762" s="193"/>
      <c r="H762" s="193"/>
      <c r="I762" s="193"/>
      <c r="N762" s="193"/>
      <c r="O762" s="193"/>
      <c r="P762" s="193"/>
      <c r="Q762" s="193"/>
      <c r="T762" s="193"/>
    </row>
    <row r="763" spans="3:20">
      <c r="C763" s="193"/>
      <c r="H763" s="193"/>
      <c r="I763" s="193"/>
      <c r="N763" s="193"/>
      <c r="O763" s="193"/>
      <c r="P763" s="193"/>
      <c r="Q763" s="193"/>
      <c r="T763" s="193"/>
    </row>
    <row r="764" spans="3:20">
      <c r="C764" s="193"/>
      <c r="H764" s="193"/>
      <c r="I764" s="193"/>
      <c r="N764" s="193"/>
      <c r="O764" s="193"/>
      <c r="P764" s="193"/>
      <c r="Q764" s="193"/>
      <c r="T764" s="193"/>
    </row>
    <row r="765" spans="3:20">
      <c r="C765" s="193"/>
      <c r="H765" s="193"/>
      <c r="I765" s="193"/>
      <c r="N765" s="193"/>
      <c r="O765" s="193"/>
      <c r="P765" s="193"/>
      <c r="Q765" s="193"/>
      <c r="T765" s="193"/>
    </row>
    <row r="766" spans="3:20">
      <c r="C766" s="193"/>
      <c r="H766" s="193"/>
      <c r="I766" s="193"/>
      <c r="N766" s="193"/>
      <c r="O766" s="193"/>
      <c r="P766" s="193"/>
      <c r="Q766" s="193"/>
      <c r="T766" s="193"/>
    </row>
    <row r="767" spans="3:20">
      <c r="C767" s="193"/>
      <c r="H767" s="193"/>
      <c r="I767" s="193"/>
      <c r="N767" s="193"/>
      <c r="O767" s="193"/>
      <c r="P767" s="193"/>
      <c r="Q767" s="193"/>
      <c r="T767" s="193"/>
    </row>
    <row r="768" spans="3:20">
      <c r="C768" s="193"/>
      <c r="H768" s="193"/>
      <c r="I768" s="193"/>
      <c r="N768" s="193"/>
      <c r="O768" s="193"/>
      <c r="P768" s="193"/>
      <c r="Q768" s="193"/>
      <c r="T768" s="193"/>
    </row>
    <row r="769" spans="3:20">
      <c r="C769" s="193"/>
      <c r="H769" s="193"/>
      <c r="I769" s="193"/>
      <c r="N769" s="193"/>
      <c r="O769" s="193"/>
      <c r="P769" s="193"/>
      <c r="Q769" s="193"/>
      <c r="T769" s="193"/>
    </row>
    <row r="770" spans="3:20">
      <c r="C770" s="193"/>
      <c r="H770" s="193"/>
      <c r="I770" s="193"/>
      <c r="N770" s="193"/>
      <c r="O770" s="193"/>
      <c r="P770" s="193"/>
      <c r="Q770" s="193"/>
      <c r="T770" s="193"/>
    </row>
    <row r="771" spans="3:20">
      <c r="C771" s="193"/>
      <c r="H771" s="193"/>
      <c r="I771" s="193"/>
      <c r="N771" s="193"/>
      <c r="O771" s="193"/>
      <c r="P771" s="193"/>
      <c r="Q771" s="193"/>
      <c r="T771" s="193"/>
    </row>
    <row r="772" spans="3:20">
      <c r="C772" s="193"/>
      <c r="H772" s="193"/>
      <c r="I772" s="193"/>
      <c r="N772" s="193"/>
      <c r="O772" s="193"/>
      <c r="P772" s="193"/>
      <c r="Q772" s="193"/>
      <c r="T772" s="193"/>
    </row>
    <row r="773" spans="3:20">
      <c r="C773" s="193"/>
      <c r="H773" s="193"/>
      <c r="I773" s="193"/>
      <c r="N773" s="193"/>
      <c r="O773" s="193"/>
      <c r="P773" s="193"/>
      <c r="Q773" s="193"/>
      <c r="T773" s="193"/>
    </row>
    <row r="774" spans="3:20">
      <c r="C774" s="193"/>
      <c r="H774" s="193"/>
      <c r="I774" s="193"/>
      <c r="N774" s="193"/>
      <c r="O774" s="193"/>
      <c r="P774" s="193"/>
      <c r="Q774" s="193"/>
      <c r="T774" s="193"/>
    </row>
    <row r="775" spans="3:20">
      <c r="C775" s="193"/>
      <c r="H775" s="193"/>
      <c r="I775" s="193"/>
      <c r="N775" s="193"/>
      <c r="O775" s="193"/>
      <c r="P775" s="193"/>
      <c r="Q775" s="193"/>
      <c r="T775" s="193"/>
    </row>
    <row r="776" spans="3:20">
      <c r="C776" s="193"/>
      <c r="H776" s="193"/>
      <c r="I776" s="193"/>
      <c r="N776" s="193"/>
      <c r="O776" s="193"/>
      <c r="P776" s="193"/>
      <c r="Q776" s="193"/>
      <c r="T776" s="193"/>
    </row>
    <row r="777" spans="3:20">
      <c r="C777" s="193"/>
      <c r="H777" s="193"/>
      <c r="I777" s="193"/>
      <c r="N777" s="193"/>
      <c r="O777" s="193"/>
      <c r="P777" s="193"/>
      <c r="Q777" s="193"/>
      <c r="T777" s="193"/>
    </row>
    <row r="778" spans="3:20">
      <c r="C778" s="193"/>
      <c r="H778" s="193"/>
      <c r="I778" s="193"/>
      <c r="N778" s="193"/>
      <c r="O778" s="193"/>
      <c r="P778" s="193"/>
      <c r="Q778" s="193"/>
      <c r="T778" s="193"/>
    </row>
    <row r="779" spans="3:20">
      <c r="C779" s="193"/>
      <c r="H779" s="193"/>
      <c r="I779" s="193"/>
      <c r="N779" s="193"/>
      <c r="O779" s="193"/>
      <c r="P779" s="193"/>
      <c r="Q779" s="193"/>
      <c r="T779" s="193"/>
    </row>
    <row r="780" spans="3:20">
      <c r="C780" s="193"/>
      <c r="H780" s="193"/>
      <c r="I780" s="193"/>
      <c r="N780" s="193"/>
      <c r="O780" s="193"/>
      <c r="P780" s="193"/>
      <c r="Q780" s="193"/>
      <c r="T780" s="193"/>
    </row>
    <row r="781" spans="3:20">
      <c r="C781" s="193"/>
      <c r="H781" s="193"/>
      <c r="I781" s="193"/>
      <c r="N781" s="193"/>
      <c r="O781" s="193"/>
      <c r="P781" s="193"/>
      <c r="Q781" s="193"/>
      <c r="T781" s="193"/>
    </row>
    <row r="782" spans="3:20">
      <c r="C782" s="193"/>
      <c r="H782" s="193"/>
      <c r="I782" s="193"/>
      <c r="N782" s="193"/>
      <c r="O782" s="193"/>
      <c r="P782" s="193"/>
      <c r="Q782" s="193"/>
      <c r="T782" s="193"/>
    </row>
    <row r="783" spans="3:20">
      <c r="C783" s="193"/>
      <c r="H783" s="193"/>
      <c r="I783" s="193"/>
      <c r="N783" s="193"/>
      <c r="O783" s="193"/>
      <c r="P783" s="193"/>
      <c r="Q783" s="193"/>
      <c r="T783" s="193"/>
    </row>
    <row r="784" spans="3:20">
      <c r="C784" s="193"/>
      <c r="H784" s="193"/>
      <c r="I784" s="193"/>
      <c r="N784" s="193"/>
      <c r="O784" s="193"/>
      <c r="P784" s="193"/>
      <c r="Q784" s="193"/>
      <c r="T784" s="193"/>
    </row>
    <row r="785" spans="3:20">
      <c r="C785" s="193"/>
      <c r="H785" s="193"/>
      <c r="I785" s="193"/>
      <c r="N785" s="193"/>
      <c r="O785" s="193"/>
      <c r="P785" s="193"/>
      <c r="Q785" s="193"/>
      <c r="T785" s="193"/>
    </row>
    <row r="786" spans="3:20">
      <c r="C786" s="193"/>
      <c r="H786" s="193"/>
      <c r="I786" s="193"/>
      <c r="N786" s="193"/>
      <c r="O786" s="193"/>
      <c r="P786" s="193"/>
      <c r="Q786" s="193"/>
      <c r="T786" s="193"/>
    </row>
    <row r="787" spans="3:20">
      <c r="C787" s="193"/>
      <c r="H787" s="193"/>
      <c r="I787" s="193"/>
      <c r="N787" s="193"/>
      <c r="O787" s="193"/>
      <c r="P787" s="193"/>
      <c r="Q787" s="193"/>
      <c r="T787" s="193"/>
    </row>
    <row r="788" spans="3:20">
      <c r="C788" s="193"/>
      <c r="H788" s="193"/>
      <c r="I788" s="193"/>
      <c r="N788" s="193"/>
      <c r="O788" s="193"/>
      <c r="P788" s="193"/>
      <c r="Q788" s="193"/>
      <c r="T788" s="193"/>
    </row>
    <row r="789" spans="3:20">
      <c r="C789" s="193"/>
      <c r="H789" s="193"/>
      <c r="I789" s="193"/>
      <c r="N789" s="193"/>
      <c r="O789" s="193"/>
      <c r="P789" s="193"/>
      <c r="Q789" s="193"/>
      <c r="T789" s="193"/>
    </row>
    <row r="790" spans="3:20">
      <c r="C790" s="193"/>
      <c r="H790" s="193"/>
      <c r="I790" s="193"/>
      <c r="N790" s="193"/>
      <c r="O790" s="193"/>
      <c r="P790" s="193"/>
      <c r="Q790" s="193"/>
      <c r="T790" s="193"/>
    </row>
    <row r="791" spans="3:20">
      <c r="C791" s="193"/>
      <c r="H791" s="193"/>
      <c r="I791" s="193"/>
      <c r="N791" s="193"/>
      <c r="O791" s="193"/>
      <c r="P791" s="193"/>
      <c r="Q791" s="193"/>
      <c r="T791" s="193"/>
    </row>
    <row r="792" spans="3:20">
      <c r="C792" s="193"/>
      <c r="H792" s="193"/>
      <c r="I792" s="193"/>
      <c r="N792" s="193"/>
      <c r="O792" s="193"/>
      <c r="P792" s="193"/>
      <c r="Q792" s="193"/>
      <c r="T792" s="193"/>
    </row>
    <row r="793" spans="3:20">
      <c r="C793" s="193"/>
      <c r="H793" s="193"/>
      <c r="I793" s="193"/>
      <c r="N793" s="193"/>
      <c r="O793" s="193"/>
      <c r="P793" s="193"/>
      <c r="Q793" s="193"/>
      <c r="T793" s="193"/>
    </row>
    <row r="794" spans="3:20">
      <c r="C794" s="193"/>
      <c r="H794" s="193"/>
      <c r="I794" s="193"/>
      <c r="N794" s="193"/>
      <c r="O794" s="193"/>
      <c r="P794" s="193"/>
      <c r="Q794" s="193"/>
      <c r="T794" s="193"/>
    </row>
    <row r="795" spans="3:20">
      <c r="C795" s="193"/>
      <c r="H795" s="193"/>
      <c r="I795" s="193"/>
      <c r="N795" s="193"/>
      <c r="O795" s="193"/>
      <c r="P795" s="193"/>
      <c r="Q795" s="193"/>
      <c r="T795" s="193"/>
    </row>
    <row r="796" spans="3:20">
      <c r="C796" s="193"/>
      <c r="H796" s="193"/>
      <c r="I796" s="193"/>
      <c r="N796" s="193"/>
      <c r="O796" s="193"/>
      <c r="P796" s="193"/>
      <c r="Q796" s="193"/>
      <c r="T796" s="193"/>
    </row>
    <row r="797" spans="3:20">
      <c r="C797" s="193"/>
      <c r="H797" s="193"/>
      <c r="I797" s="193"/>
      <c r="N797" s="193"/>
      <c r="O797" s="193"/>
      <c r="P797" s="193"/>
      <c r="Q797" s="193"/>
      <c r="T797" s="193"/>
    </row>
    <row r="798" spans="3:20">
      <c r="C798" s="193"/>
      <c r="H798" s="193"/>
      <c r="I798" s="193"/>
      <c r="N798" s="193"/>
      <c r="O798" s="193"/>
      <c r="P798" s="193"/>
      <c r="Q798" s="193"/>
      <c r="T798" s="193"/>
    </row>
    <row r="799" spans="3:20">
      <c r="C799" s="193"/>
      <c r="H799" s="193"/>
      <c r="I799" s="193"/>
      <c r="N799" s="193"/>
      <c r="O799" s="193"/>
      <c r="P799" s="193"/>
      <c r="Q799" s="193"/>
      <c r="T799" s="193"/>
    </row>
    <row r="800" spans="3:20">
      <c r="C800" s="193"/>
      <c r="H800" s="193"/>
      <c r="I800" s="193"/>
      <c r="N800" s="193"/>
      <c r="O800" s="193"/>
      <c r="P800" s="193"/>
      <c r="Q800" s="193"/>
      <c r="T800" s="193"/>
    </row>
    <row r="801" spans="3:20">
      <c r="C801" s="193"/>
      <c r="H801" s="193"/>
      <c r="I801" s="193"/>
      <c r="N801" s="193"/>
      <c r="O801" s="193"/>
      <c r="P801" s="193"/>
      <c r="Q801" s="193"/>
      <c r="T801" s="193"/>
    </row>
    <row r="802" spans="3:20">
      <c r="C802" s="193"/>
      <c r="H802" s="193"/>
      <c r="I802" s="193"/>
      <c r="N802" s="193"/>
      <c r="O802" s="193"/>
      <c r="P802" s="193"/>
      <c r="Q802" s="193"/>
      <c r="T802" s="193"/>
    </row>
    <row r="803" spans="3:20">
      <c r="C803" s="193"/>
      <c r="H803" s="193"/>
      <c r="I803" s="193"/>
      <c r="N803" s="193"/>
      <c r="O803" s="193"/>
      <c r="P803" s="193"/>
      <c r="Q803" s="193"/>
      <c r="T803" s="193"/>
    </row>
    <row r="804" spans="3:20">
      <c r="C804" s="193"/>
      <c r="H804" s="193"/>
      <c r="I804" s="193"/>
      <c r="N804" s="193"/>
      <c r="O804" s="193"/>
      <c r="P804" s="193"/>
      <c r="Q804" s="193"/>
      <c r="T804" s="193"/>
    </row>
    <row r="805" spans="3:20">
      <c r="C805" s="193"/>
      <c r="H805" s="193"/>
      <c r="I805" s="193"/>
      <c r="N805" s="193"/>
      <c r="O805" s="193"/>
      <c r="P805" s="193"/>
      <c r="Q805" s="193"/>
      <c r="T805" s="193"/>
    </row>
    <row r="806" spans="3:20">
      <c r="C806" s="193"/>
      <c r="H806" s="193"/>
      <c r="I806" s="193"/>
      <c r="N806" s="193"/>
      <c r="O806" s="193"/>
      <c r="P806" s="193"/>
      <c r="Q806" s="193"/>
      <c r="T806" s="193"/>
    </row>
    <row r="807" spans="3:20">
      <c r="C807" s="193"/>
      <c r="H807" s="193"/>
      <c r="I807" s="193"/>
      <c r="N807" s="193"/>
      <c r="O807" s="193"/>
      <c r="P807" s="193"/>
      <c r="Q807" s="193"/>
      <c r="T807" s="193"/>
    </row>
    <row r="808" spans="3:20">
      <c r="C808" s="193"/>
      <c r="H808" s="193"/>
      <c r="I808" s="193"/>
      <c r="N808" s="193"/>
      <c r="O808" s="193"/>
      <c r="P808" s="193"/>
      <c r="Q808" s="193"/>
      <c r="T808" s="193"/>
    </row>
    <row r="809" spans="3:20">
      <c r="C809" s="193"/>
      <c r="H809" s="193"/>
      <c r="I809" s="193"/>
      <c r="N809" s="193"/>
      <c r="O809" s="193"/>
      <c r="P809" s="193"/>
      <c r="Q809" s="193"/>
      <c r="T809" s="193"/>
    </row>
    <row r="810" spans="3:20">
      <c r="C810" s="193"/>
      <c r="H810" s="193"/>
      <c r="I810" s="193"/>
      <c r="N810" s="193"/>
      <c r="O810" s="193"/>
      <c r="P810" s="193"/>
      <c r="Q810" s="193"/>
      <c r="T810" s="193"/>
    </row>
    <row r="811" spans="3:20">
      <c r="C811" s="193"/>
      <c r="H811" s="193"/>
      <c r="I811" s="193"/>
      <c r="N811" s="193"/>
      <c r="O811" s="193"/>
      <c r="P811" s="193"/>
      <c r="Q811" s="193"/>
      <c r="T811" s="193"/>
    </row>
    <row r="812" spans="3:20">
      <c r="C812" s="193"/>
      <c r="H812" s="193"/>
      <c r="I812" s="193"/>
      <c r="N812" s="193"/>
      <c r="O812" s="193"/>
      <c r="P812" s="193"/>
      <c r="Q812" s="193"/>
      <c r="T812" s="193"/>
    </row>
    <row r="813" spans="3:20">
      <c r="C813" s="193"/>
      <c r="H813" s="193"/>
      <c r="I813" s="193"/>
      <c r="N813" s="193"/>
      <c r="O813" s="193"/>
      <c r="P813" s="193"/>
      <c r="Q813" s="193"/>
      <c r="T813" s="193"/>
    </row>
    <row r="814" spans="3:20">
      <c r="C814" s="193"/>
      <c r="H814" s="193"/>
      <c r="I814" s="193"/>
      <c r="N814" s="193"/>
      <c r="O814" s="193"/>
      <c r="P814" s="193"/>
      <c r="Q814" s="193"/>
      <c r="T814" s="193"/>
    </row>
    <row r="815" spans="3:20">
      <c r="C815" s="193"/>
      <c r="H815" s="193"/>
      <c r="I815" s="193"/>
      <c r="N815" s="193"/>
      <c r="O815" s="193"/>
      <c r="P815" s="193"/>
      <c r="Q815" s="193"/>
      <c r="T815" s="193"/>
    </row>
    <row r="816" spans="3:20">
      <c r="C816" s="193"/>
      <c r="H816" s="193"/>
      <c r="I816" s="193"/>
      <c r="N816" s="193"/>
      <c r="O816" s="193"/>
      <c r="P816" s="193"/>
      <c r="Q816" s="193"/>
      <c r="T816" s="193"/>
    </row>
    <row r="817" spans="3:20">
      <c r="C817" s="193"/>
      <c r="H817" s="193"/>
      <c r="I817" s="193"/>
      <c r="N817" s="193"/>
      <c r="O817" s="193"/>
      <c r="P817" s="193"/>
      <c r="Q817" s="193"/>
      <c r="T817" s="193"/>
    </row>
    <row r="818" spans="3:20">
      <c r="C818" s="193"/>
      <c r="H818" s="193"/>
      <c r="I818" s="193"/>
      <c r="N818" s="193"/>
      <c r="O818" s="193"/>
      <c r="P818" s="193"/>
      <c r="Q818" s="193"/>
      <c r="T818" s="193"/>
    </row>
    <row r="819" spans="3:20">
      <c r="C819" s="193"/>
      <c r="H819" s="193"/>
      <c r="I819" s="193"/>
      <c r="N819" s="193"/>
      <c r="O819" s="193"/>
      <c r="P819" s="193"/>
      <c r="Q819" s="193"/>
      <c r="T819" s="193"/>
    </row>
    <row r="820" spans="3:20">
      <c r="C820" s="193"/>
      <c r="H820" s="193"/>
      <c r="I820" s="193"/>
      <c r="N820" s="193"/>
      <c r="O820" s="193"/>
      <c r="P820" s="193"/>
      <c r="Q820" s="193"/>
      <c r="T820" s="193"/>
    </row>
    <row r="821" spans="3:20">
      <c r="C821" s="193"/>
      <c r="H821" s="193"/>
      <c r="I821" s="193"/>
      <c r="N821" s="193"/>
      <c r="O821" s="193"/>
      <c r="P821" s="193"/>
      <c r="Q821" s="193"/>
      <c r="T821" s="193"/>
    </row>
    <row r="822" spans="3:20">
      <c r="C822" s="193"/>
      <c r="H822" s="193"/>
      <c r="I822" s="193"/>
      <c r="N822" s="193"/>
      <c r="O822" s="193"/>
      <c r="P822" s="193"/>
      <c r="Q822" s="193"/>
      <c r="T822" s="193"/>
    </row>
    <row r="823" spans="3:20">
      <c r="C823" s="193"/>
      <c r="H823" s="193"/>
      <c r="I823" s="193"/>
      <c r="N823" s="193"/>
      <c r="O823" s="193"/>
      <c r="P823" s="193"/>
      <c r="Q823" s="193"/>
      <c r="T823" s="193"/>
    </row>
    <row r="824" spans="3:20">
      <c r="C824" s="193"/>
      <c r="H824" s="193"/>
      <c r="I824" s="193"/>
      <c r="N824" s="193"/>
      <c r="O824" s="193"/>
      <c r="P824" s="193"/>
      <c r="Q824" s="193"/>
      <c r="T824" s="193"/>
    </row>
    <row r="825" spans="3:20">
      <c r="C825" s="193"/>
      <c r="H825" s="193"/>
      <c r="I825" s="193"/>
      <c r="N825" s="193"/>
      <c r="O825" s="193"/>
      <c r="P825" s="193"/>
      <c r="Q825" s="193"/>
      <c r="T825" s="193"/>
    </row>
    <row r="826" spans="3:20">
      <c r="C826" s="193"/>
      <c r="H826" s="193"/>
      <c r="I826" s="193"/>
      <c r="N826" s="193"/>
      <c r="O826" s="193"/>
      <c r="P826" s="193"/>
      <c r="Q826" s="193"/>
      <c r="T826" s="193"/>
    </row>
    <row r="827" spans="3:20">
      <c r="C827" s="193"/>
      <c r="H827" s="193"/>
      <c r="I827" s="193"/>
      <c r="N827" s="193"/>
      <c r="O827" s="193"/>
      <c r="P827" s="193"/>
      <c r="Q827" s="193"/>
      <c r="T827" s="193"/>
    </row>
    <row r="828" spans="3:20">
      <c r="C828" s="193"/>
      <c r="H828" s="193"/>
      <c r="I828" s="193"/>
      <c r="N828" s="193"/>
      <c r="O828" s="193"/>
      <c r="P828" s="193"/>
      <c r="Q828" s="193"/>
      <c r="T828" s="193"/>
    </row>
    <row r="829" spans="3:20">
      <c r="C829" s="193"/>
      <c r="H829" s="193"/>
      <c r="I829" s="193"/>
      <c r="N829" s="193"/>
      <c r="O829" s="193"/>
      <c r="P829" s="193"/>
      <c r="Q829" s="193"/>
      <c r="T829" s="193"/>
    </row>
    <row r="830" spans="3:20">
      <c r="C830" s="193"/>
      <c r="H830" s="193"/>
      <c r="I830" s="193"/>
      <c r="N830" s="193"/>
      <c r="O830" s="193"/>
      <c r="P830" s="193"/>
      <c r="Q830" s="193"/>
      <c r="T830" s="193"/>
    </row>
    <row r="831" spans="3:20">
      <c r="C831" s="193"/>
      <c r="H831" s="193"/>
      <c r="I831" s="193"/>
      <c r="N831" s="193"/>
      <c r="O831" s="193"/>
      <c r="P831" s="193"/>
      <c r="Q831" s="193"/>
      <c r="T831" s="193"/>
    </row>
    <row r="832" spans="3:20">
      <c r="C832" s="193"/>
      <c r="H832" s="193"/>
      <c r="I832" s="193"/>
      <c r="N832" s="193"/>
      <c r="O832" s="193"/>
      <c r="P832" s="193"/>
      <c r="Q832" s="193"/>
      <c r="T832" s="193"/>
    </row>
    <row r="833" spans="3:20">
      <c r="C833" s="193"/>
      <c r="H833" s="193"/>
      <c r="I833" s="193"/>
      <c r="N833" s="193"/>
      <c r="O833" s="193"/>
      <c r="P833" s="193"/>
      <c r="Q833" s="193"/>
      <c r="T833" s="193"/>
    </row>
    <row r="834" spans="3:20">
      <c r="C834" s="193"/>
      <c r="H834" s="193"/>
      <c r="I834" s="193"/>
      <c r="N834" s="193"/>
      <c r="O834" s="193"/>
      <c r="P834" s="193"/>
      <c r="Q834" s="193"/>
      <c r="T834" s="193"/>
    </row>
    <row r="835" spans="3:20">
      <c r="C835" s="193"/>
      <c r="H835" s="193"/>
      <c r="I835" s="193"/>
      <c r="N835" s="193"/>
      <c r="O835" s="193"/>
      <c r="P835" s="193"/>
      <c r="Q835" s="193"/>
      <c r="T835" s="193"/>
    </row>
    <row r="836" spans="3:20">
      <c r="C836" s="193"/>
      <c r="H836" s="193"/>
      <c r="I836" s="193"/>
      <c r="N836" s="193"/>
      <c r="O836" s="193"/>
      <c r="P836" s="193"/>
      <c r="Q836" s="193"/>
      <c r="T836" s="193"/>
    </row>
    <row r="837" spans="3:20">
      <c r="C837" s="193"/>
      <c r="H837" s="193"/>
      <c r="I837" s="193"/>
      <c r="N837" s="193"/>
      <c r="O837" s="193"/>
      <c r="P837" s="193"/>
      <c r="Q837" s="193"/>
      <c r="T837" s="193"/>
    </row>
    <row r="838" spans="3:20">
      <c r="C838" s="193"/>
      <c r="H838" s="193"/>
      <c r="I838" s="193"/>
      <c r="N838" s="193"/>
      <c r="O838" s="193"/>
      <c r="P838" s="193"/>
      <c r="Q838" s="193"/>
      <c r="T838" s="193"/>
    </row>
    <row r="839" spans="3:20">
      <c r="C839" s="193"/>
      <c r="H839" s="193"/>
      <c r="I839" s="193"/>
      <c r="N839" s="193"/>
      <c r="O839" s="193"/>
      <c r="P839" s="193"/>
      <c r="Q839" s="193"/>
      <c r="T839" s="193"/>
    </row>
    <row r="840" spans="3:20">
      <c r="C840" s="193"/>
      <c r="H840" s="193"/>
      <c r="I840" s="193"/>
      <c r="N840" s="193"/>
      <c r="O840" s="193"/>
      <c r="P840" s="193"/>
      <c r="Q840" s="193"/>
      <c r="T840" s="193"/>
    </row>
    <row r="841" spans="3:20">
      <c r="C841" s="193"/>
      <c r="H841" s="193"/>
      <c r="I841" s="193"/>
      <c r="N841" s="193"/>
      <c r="O841" s="193"/>
      <c r="P841" s="193"/>
      <c r="Q841" s="193"/>
      <c r="T841" s="193"/>
    </row>
    <row r="842" spans="3:20">
      <c r="C842" s="193"/>
      <c r="H842" s="193"/>
      <c r="I842" s="193"/>
      <c r="N842" s="193"/>
      <c r="O842" s="193"/>
      <c r="P842" s="193"/>
      <c r="Q842" s="193"/>
      <c r="T842" s="193"/>
    </row>
    <row r="843" spans="3:20">
      <c r="C843" s="193"/>
      <c r="H843" s="193"/>
      <c r="I843" s="193"/>
      <c r="N843" s="193"/>
      <c r="O843" s="193"/>
      <c r="P843" s="193"/>
      <c r="Q843" s="193"/>
      <c r="T843" s="193"/>
    </row>
    <row r="844" spans="3:20">
      <c r="C844" s="193"/>
      <c r="H844" s="193"/>
      <c r="I844" s="193"/>
      <c r="N844" s="193"/>
      <c r="O844" s="193"/>
      <c r="P844" s="193"/>
      <c r="Q844" s="193"/>
      <c r="T844" s="193"/>
    </row>
    <row r="845" spans="3:20">
      <c r="C845" s="193"/>
      <c r="H845" s="193"/>
      <c r="I845" s="193"/>
      <c r="N845" s="193"/>
      <c r="O845" s="193"/>
      <c r="P845" s="193"/>
      <c r="Q845" s="193"/>
      <c r="T845" s="193"/>
    </row>
    <row r="846" spans="3:20">
      <c r="C846" s="193"/>
      <c r="H846" s="193"/>
      <c r="I846" s="193"/>
      <c r="N846" s="193"/>
      <c r="O846" s="193"/>
      <c r="P846" s="193"/>
      <c r="Q846" s="193"/>
      <c r="T846" s="193"/>
    </row>
    <row r="847" spans="3:20">
      <c r="C847" s="193"/>
      <c r="H847" s="193"/>
      <c r="I847" s="193"/>
      <c r="N847" s="193"/>
      <c r="O847" s="193"/>
      <c r="P847" s="193"/>
      <c r="Q847" s="193"/>
      <c r="T847" s="193"/>
    </row>
    <row r="848" spans="3:20">
      <c r="C848" s="193"/>
      <c r="H848" s="193"/>
      <c r="I848" s="193"/>
      <c r="N848" s="193"/>
      <c r="O848" s="193"/>
      <c r="P848" s="193"/>
      <c r="Q848" s="193"/>
      <c r="T848" s="193"/>
    </row>
    <row r="849" spans="3:20">
      <c r="C849" s="193"/>
      <c r="H849" s="193"/>
      <c r="I849" s="193"/>
      <c r="N849" s="193"/>
      <c r="O849" s="193"/>
      <c r="P849" s="193"/>
      <c r="Q849" s="193"/>
      <c r="T849" s="193"/>
    </row>
    <row r="850" spans="3:20">
      <c r="C850" s="193"/>
      <c r="H850" s="193"/>
      <c r="I850" s="193"/>
      <c r="N850" s="193"/>
      <c r="O850" s="193"/>
      <c r="P850" s="193"/>
      <c r="Q850" s="193"/>
      <c r="T850" s="193"/>
    </row>
    <row r="851" spans="3:20">
      <c r="C851" s="193"/>
      <c r="H851" s="193"/>
      <c r="I851" s="193"/>
      <c r="N851" s="193"/>
      <c r="O851" s="193"/>
      <c r="P851" s="193"/>
      <c r="Q851" s="193"/>
      <c r="T851" s="193"/>
    </row>
    <row r="852" spans="3:20">
      <c r="C852" s="193"/>
      <c r="H852" s="193"/>
      <c r="I852" s="193"/>
      <c r="N852" s="193"/>
      <c r="O852" s="193"/>
      <c r="P852" s="193"/>
      <c r="Q852" s="193"/>
      <c r="T852" s="193"/>
    </row>
    <row r="853" spans="3:20">
      <c r="C853" s="193"/>
      <c r="H853" s="193"/>
      <c r="I853" s="193"/>
      <c r="N853" s="193"/>
      <c r="O853" s="193"/>
      <c r="P853" s="193"/>
      <c r="Q853" s="193"/>
      <c r="T853" s="193"/>
    </row>
    <row r="854" spans="3:20">
      <c r="C854" s="193"/>
      <c r="H854" s="193"/>
      <c r="I854" s="193"/>
      <c r="N854" s="193"/>
      <c r="O854" s="193"/>
      <c r="P854" s="193"/>
      <c r="Q854" s="193"/>
      <c r="T854" s="193"/>
    </row>
    <row r="855" spans="3:20">
      <c r="C855" s="193"/>
      <c r="H855" s="193"/>
      <c r="I855" s="193"/>
      <c r="N855" s="193"/>
      <c r="O855" s="193"/>
      <c r="P855" s="193"/>
      <c r="Q855" s="193"/>
      <c r="T855" s="193"/>
    </row>
    <row r="856" spans="3:20">
      <c r="C856" s="193"/>
      <c r="H856" s="193"/>
      <c r="I856" s="193"/>
      <c r="N856" s="193"/>
      <c r="O856" s="193"/>
      <c r="P856" s="193"/>
      <c r="Q856" s="193"/>
      <c r="T856" s="193"/>
    </row>
    <row r="857" spans="3:20">
      <c r="C857" s="193"/>
      <c r="H857" s="193"/>
      <c r="I857" s="193"/>
      <c r="N857" s="193"/>
      <c r="O857" s="193"/>
      <c r="P857" s="193"/>
      <c r="Q857" s="193"/>
      <c r="T857" s="193"/>
    </row>
    <row r="858" spans="3:20">
      <c r="C858" s="193"/>
      <c r="H858" s="193"/>
      <c r="I858" s="193"/>
      <c r="N858" s="193"/>
      <c r="O858" s="193"/>
      <c r="P858" s="193"/>
      <c r="Q858" s="193"/>
      <c r="T858" s="193"/>
    </row>
    <row r="859" spans="3:20">
      <c r="C859" s="193"/>
      <c r="H859" s="193"/>
      <c r="I859" s="193"/>
      <c r="N859" s="193"/>
      <c r="O859" s="193"/>
      <c r="P859" s="193"/>
      <c r="Q859" s="193"/>
      <c r="T859" s="193"/>
    </row>
    <row r="860" spans="3:20">
      <c r="C860" s="193"/>
      <c r="H860" s="193"/>
      <c r="I860" s="193"/>
      <c r="N860" s="193"/>
      <c r="O860" s="193"/>
      <c r="P860" s="193"/>
      <c r="Q860" s="193"/>
      <c r="T860" s="193"/>
    </row>
    <row r="861" spans="3:20">
      <c r="C861" s="193"/>
      <c r="H861" s="193"/>
      <c r="I861" s="193"/>
      <c r="N861" s="193"/>
      <c r="O861" s="193"/>
      <c r="P861" s="193"/>
      <c r="Q861" s="193"/>
      <c r="T861" s="193"/>
    </row>
    <row r="862" spans="3:20">
      <c r="C862" s="193"/>
      <c r="H862" s="193"/>
      <c r="I862" s="193"/>
      <c r="N862" s="193"/>
      <c r="O862" s="193"/>
      <c r="P862" s="193"/>
      <c r="Q862" s="193"/>
      <c r="T862" s="193"/>
    </row>
    <row r="863" spans="3:20">
      <c r="C863" s="193"/>
      <c r="H863" s="193"/>
      <c r="I863" s="193"/>
      <c r="N863" s="193"/>
      <c r="O863" s="193"/>
      <c r="P863" s="193"/>
      <c r="Q863" s="193"/>
      <c r="T863" s="193"/>
    </row>
    <row r="864" spans="3:20">
      <c r="C864" s="193"/>
      <c r="H864" s="193"/>
      <c r="I864" s="193"/>
      <c r="N864" s="193"/>
      <c r="O864" s="193"/>
      <c r="P864" s="193"/>
      <c r="Q864" s="193"/>
      <c r="T864" s="193"/>
    </row>
    <row r="865" spans="3:20">
      <c r="C865" s="193"/>
      <c r="H865" s="193"/>
      <c r="I865" s="193"/>
      <c r="N865" s="193"/>
      <c r="O865" s="193"/>
      <c r="P865" s="193"/>
      <c r="Q865" s="193"/>
      <c r="T865" s="193"/>
    </row>
    <row r="866" spans="3:20">
      <c r="C866" s="193"/>
      <c r="H866" s="193"/>
      <c r="I866" s="193"/>
      <c r="N866" s="193"/>
      <c r="O866" s="193"/>
      <c r="P866" s="193"/>
      <c r="Q866" s="193"/>
      <c r="T866" s="193"/>
    </row>
    <row r="867" spans="3:20">
      <c r="C867" s="193"/>
      <c r="H867" s="193"/>
      <c r="I867" s="193"/>
      <c r="N867" s="193"/>
      <c r="O867" s="193"/>
      <c r="P867" s="193"/>
      <c r="Q867" s="193"/>
      <c r="T867" s="193"/>
    </row>
    <row r="868" spans="3:20">
      <c r="C868" s="193"/>
      <c r="H868" s="193"/>
      <c r="I868" s="193"/>
      <c r="N868" s="193"/>
      <c r="O868" s="193"/>
      <c r="P868" s="193"/>
      <c r="Q868" s="193"/>
      <c r="T868" s="193"/>
    </row>
    <row r="869" spans="3:20">
      <c r="C869" s="193"/>
      <c r="H869" s="193"/>
      <c r="I869" s="193"/>
      <c r="N869" s="193"/>
      <c r="O869" s="193"/>
      <c r="P869" s="193"/>
      <c r="Q869" s="193"/>
      <c r="T869" s="193"/>
    </row>
    <row r="870" spans="3:20">
      <c r="C870" s="193"/>
      <c r="H870" s="193"/>
      <c r="I870" s="193"/>
      <c r="N870" s="193"/>
      <c r="O870" s="193"/>
      <c r="P870" s="193"/>
      <c r="Q870" s="193"/>
      <c r="T870" s="193"/>
    </row>
    <row r="871" spans="3:20">
      <c r="C871" s="193"/>
      <c r="H871" s="193"/>
      <c r="I871" s="193"/>
      <c r="N871" s="193"/>
      <c r="O871" s="193"/>
      <c r="P871" s="193"/>
      <c r="Q871" s="193"/>
      <c r="T871" s="193"/>
    </row>
    <row r="872" spans="3:20">
      <c r="C872" s="193"/>
      <c r="H872" s="193"/>
      <c r="I872" s="193"/>
      <c r="N872" s="193"/>
      <c r="O872" s="193"/>
      <c r="P872" s="193"/>
      <c r="Q872" s="193"/>
      <c r="T872" s="193"/>
    </row>
    <row r="873" spans="3:20">
      <c r="C873" s="193"/>
      <c r="H873" s="193"/>
      <c r="I873" s="193"/>
      <c r="N873" s="193"/>
      <c r="O873" s="193"/>
      <c r="P873" s="193"/>
      <c r="Q873" s="193"/>
      <c r="T873" s="193"/>
    </row>
    <row r="874" spans="3:20">
      <c r="C874" s="193"/>
      <c r="H874" s="193"/>
      <c r="I874" s="193"/>
      <c r="N874" s="193"/>
      <c r="O874" s="193"/>
      <c r="P874" s="193"/>
      <c r="Q874" s="193"/>
      <c r="T874" s="193"/>
    </row>
    <row r="875" spans="3:20">
      <c r="C875" s="193"/>
      <c r="H875" s="193"/>
      <c r="I875" s="193"/>
      <c r="N875" s="193"/>
      <c r="O875" s="193"/>
      <c r="P875" s="193"/>
      <c r="Q875" s="193"/>
      <c r="T875" s="193"/>
    </row>
    <row r="876" spans="3:20">
      <c r="C876" s="193"/>
      <c r="H876" s="193"/>
      <c r="I876" s="193"/>
      <c r="N876" s="193"/>
      <c r="O876" s="193"/>
      <c r="P876" s="193"/>
      <c r="Q876" s="193"/>
      <c r="T876" s="193"/>
    </row>
    <row r="877" spans="3:20">
      <c r="C877" s="193"/>
      <c r="H877" s="193"/>
      <c r="I877" s="193"/>
      <c r="N877" s="193"/>
      <c r="O877" s="193"/>
      <c r="P877" s="193"/>
      <c r="Q877" s="193"/>
      <c r="T877" s="193"/>
    </row>
    <row r="878" spans="3:20">
      <c r="C878" s="193"/>
      <c r="H878" s="193"/>
      <c r="I878" s="193"/>
      <c r="N878" s="193"/>
      <c r="O878" s="193"/>
      <c r="P878" s="193"/>
      <c r="Q878" s="193"/>
      <c r="T878" s="193"/>
    </row>
    <row r="879" spans="3:20">
      <c r="C879" s="193"/>
      <c r="H879" s="193"/>
      <c r="I879" s="193"/>
      <c r="N879" s="193"/>
      <c r="O879" s="193"/>
      <c r="P879" s="193"/>
      <c r="Q879" s="193"/>
      <c r="T879" s="193"/>
    </row>
    <row r="880" spans="3:20">
      <c r="C880" s="193"/>
      <c r="H880" s="193"/>
      <c r="I880" s="193"/>
      <c r="N880" s="193"/>
      <c r="O880" s="193"/>
      <c r="P880" s="193"/>
      <c r="Q880" s="193"/>
      <c r="T880" s="193"/>
    </row>
    <row r="881" spans="3:20">
      <c r="C881" s="193"/>
      <c r="H881" s="193"/>
      <c r="I881" s="193"/>
      <c r="N881" s="193"/>
      <c r="O881" s="193"/>
      <c r="P881" s="193"/>
      <c r="Q881" s="193"/>
      <c r="T881" s="193"/>
    </row>
    <row r="882" spans="3:20">
      <c r="C882" s="193"/>
      <c r="H882" s="193"/>
      <c r="I882" s="193"/>
      <c r="N882" s="193"/>
      <c r="O882" s="193"/>
      <c r="P882" s="193"/>
      <c r="Q882" s="193"/>
      <c r="T882" s="193"/>
    </row>
    <row r="883" spans="3:20">
      <c r="C883" s="193"/>
      <c r="H883" s="193"/>
      <c r="I883" s="193"/>
      <c r="N883" s="193"/>
      <c r="O883" s="193"/>
      <c r="P883" s="193"/>
      <c r="Q883" s="193"/>
      <c r="T883" s="193"/>
    </row>
    <row r="884" spans="3:20">
      <c r="C884" s="193"/>
      <c r="H884" s="193"/>
      <c r="I884" s="193"/>
      <c r="N884" s="193"/>
      <c r="O884" s="193"/>
      <c r="P884" s="193"/>
      <c r="Q884" s="193"/>
      <c r="T884" s="193"/>
    </row>
    <row r="885" spans="3:20">
      <c r="C885" s="193"/>
      <c r="H885" s="193"/>
      <c r="I885" s="193"/>
      <c r="N885" s="193"/>
      <c r="O885" s="193"/>
      <c r="P885" s="193"/>
      <c r="Q885" s="193"/>
      <c r="T885" s="193"/>
    </row>
    <row r="886" spans="3:20">
      <c r="C886" s="193"/>
      <c r="H886" s="193"/>
      <c r="I886" s="193"/>
      <c r="N886" s="193"/>
      <c r="O886" s="193"/>
      <c r="P886" s="193"/>
      <c r="Q886" s="193"/>
      <c r="T886" s="193"/>
    </row>
    <row r="887" spans="3:20">
      <c r="C887" s="193"/>
      <c r="H887" s="193"/>
      <c r="I887" s="193"/>
      <c r="N887" s="193"/>
      <c r="O887" s="193"/>
      <c r="P887" s="193"/>
      <c r="Q887" s="193"/>
      <c r="T887" s="193"/>
    </row>
    <row r="888" spans="3:20">
      <c r="C888" s="193"/>
      <c r="H888" s="193"/>
      <c r="I888" s="193"/>
      <c r="N888" s="193"/>
      <c r="O888" s="193"/>
      <c r="P888" s="193"/>
      <c r="Q888" s="193"/>
      <c r="T888" s="193"/>
    </row>
    <row r="889" spans="3:20">
      <c r="C889" s="193"/>
      <c r="H889" s="193"/>
      <c r="I889" s="193"/>
      <c r="N889" s="193"/>
      <c r="O889" s="193"/>
      <c r="P889" s="193"/>
      <c r="Q889" s="193"/>
      <c r="T889" s="193"/>
    </row>
    <row r="890" spans="3:20">
      <c r="C890" s="193"/>
      <c r="H890" s="193"/>
      <c r="I890" s="193"/>
      <c r="N890" s="193"/>
      <c r="O890" s="193"/>
      <c r="P890" s="193"/>
      <c r="Q890" s="193"/>
      <c r="T890" s="193"/>
    </row>
    <row r="891" spans="3:20">
      <c r="C891" s="193"/>
      <c r="H891" s="193"/>
      <c r="I891" s="193"/>
      <c r="N891" s="193"/>
      <c r="O891" s="193"/>
      <c r="P891" s="193"/>
      <c r="Q891" s="193"/>
      <c r="T891" s="193"/>
    </row>
    <row r="892" spans="3:20">
      <c r="C892" s="193"/>
      <c r="H892" s="193"/>
      <c r="I892" s="193"/>
      <c r="N892" s="193"/>
      <c r="O892" s="193"/>
      <c r="P892" s="193"/>
      <c r="Q892" s="193"/>
      <c r="T892" s="193"/>
    </row>
    <row r="893" spans="3:20">
      <c r="C893" s="193"/>
      <c r="H893" s="193"/>
      <c r="I893" s="193"/>
      <c r="N893" s="193"/>
      <c r="O893" s="193"/>
      <c r="P893" s="193"/>
      <c r="Q893" s="193"/>
      <c r="T893" s="193"/>
    </row>
    <row r="894" spans="3:20">
      <c r="C894" s="193"/>
      <c r="H894" s="193"/>
      <c r="I894" s="193"/>
      <c r="N894" s="193"/>
      <c r="O894" s="193"/>
      <c r="P894" s="193"/>
      <c r="Q894" s="193"/>
      <c r="T894" s="193"/>
    </row>
    <row r="895" spans="3:20">
      <c r="C895" s="193"/>
      <c r="H895" s="193"/>
      <c r="I895" s="193"/>
      <c r="N895" s="193"/>
      <c r="O895" s="193"/>
      <c r="P895" s="193"/>
      <c r="Q895" s="193"/>
      <c r="T895" s="193"/>
    </row>
    <row r="896" spans="3:20">
      <c r="C896" s="193"/>
      <c r="H896" s="193"/>
      <c r="I896" s="193"/>
      <c r="N896" s="193"/>
      <c r="O896" s="193"/>
      <c r="P896" s="193"/>
      <c r="Q896" s="193"/>
      <c r="T896" s="193"/>
    </row>
    <row r="897" spans="3:20">
      <c r="C897" s="193"/>
      <c r="H897" s="193"/>
      <c r="I897" s="193"/>
      <c r="N897" s="193"/>
      <c r="O897" s="193"/>
      <c r="P897" s="193"/>
      <c r="Q897" s="193"/>
      <c r="T897" s="193"/>
    </row>
    <row r="898" spans="3:20">
      <c r="C898" s="193"/>
      <c r="H898" s="193"/>
      <c r="I898" s="193"/>
      <c r="N898" s="193"/>
      <c r="O898" s="193"/>
      <c r="P898" s="193"/>
      <c r="Q898" s="193"/>
      <c r="T898" s="193"/>
    </row>
    <row r="899" spans="3:20">
      <c r="C899" s="193"/>
      <c r="H899" s="193"/>
      <c r="I899" s="193"/>
      <c r="N899" s="193"/>
      <c r="O899" s="193"/>
      <c r="P899" s="193"/>
      <c r="Q899" s="193"/>
      <c r="T899" s="193"/>
    </row>
    <row r="900" spans="3:20">
      <c r="C900" s="193"/>
      <c r="H900" s="193"/>
      <c r="I900" s="193"/>
      <c r="N900" s="193"/>
      <c r="O900" s="193"/>
      <c r="P900" s="193"/>
      <c r="Q900" s="193"/>
      <c r="T900" s="193"/>
    </row>
    <row r="901" spans="3:20">
      <c r="C901" s="193"/>
      <c r="H901" s="193"/>
      <c r="I901" s="193"/>
      <c r="N901" s="193"/>
      <c r="O901" s="193"/>
      <c r="P901" s="193"/>
      <c r="Q901" s="193"/>
      <c r="T901" s="193"/>
    </row>
    <row r="902" spans="3:20">
      <c r="C902" s="193"/>
      <c r="H902" s="193"/>
      <c r="I902" s="193"/>
      <c r="N902" s="193"/>
      <c r="O902" s="193"/>
      <c r="P902" s="193"/>
      <c r="Q902" s="193"/>
      <c r="T902" s="193"/>
    </row>
    <row r="903" spans="3:20">
      <c r="C903" s="193"/>
      <c r="H903" s="193"/>
      <c r="I903" s="193"/>
      <c r="N903" s="193"/>
      <c r="O903" s="193"/>
      <c r="P903" s="193"/>
      <c r="Q903" s="193"/>
      <c r="T903" s="193"/>
    </row>
    <row r="904" spans="3:20">
      <c r="C904" s="193"/>
      <c r="H904" s="193"/>
      <c r="I904" s="193"/>
      <c r="N904" s="193"/>
      <c r="O904" s="193"/>
      <c r="P904" s="193"/>
      <c r="Q904" s="193"/>
      <c r="T904" s="193"/>
    </row>
    <row r="905" spans="3:20">
      <c r="C905" s="193"/>
      <c r="H905" s="193"/>
      <c r="I905" s="193"/>
      <c r="N905" s="193"/>
      <c r="O905" s="193"/>
      <c r="P905" s="193"/>
      <c r="Q905" s="193"/>
      <c r="T905" s="193"/>
    </row>
    <row r="906" spans="3:20">
      <c r="C906" s="193"/>
      <c r="H906" s="193"/>
      <c r="I906" s="193"/>
      <c r="N906" s="193"/>
      <c r="O906" s="193"/>
      <c r="P906" s="193"/>
      <c r="Q906" s="193"/>
      <c r="T906" s="193"/>
    </row>
    <row r="907" spans="3:20">
      <c r="C907" s="193"/>
      <c r="H907" s="193"/>
      <c r="I907" s="193"/>
      <c r="N907" s="193"/>
      <c r="O907" s="193"/>
      <c r="P907" s="193"/>
      <c r="Q907" s="193"/>
      <c r="T907" s="193"/>
    </row>
    <row r="908" spans="3:20">
      <c r="C908" s="193"/>
      <c r="H908" s="193"/>
      <c r="I908" s="193"/>
      <c r="N908" s="193"/>
      <c r="O908" s="193"/>
      <c r="P908" s="193"/>
      <c r="Q908" s="193"/>
      <c r="T908" s="193"/>
    </row>
    <row r="909" spans="3:20">
      <c r="C909" s="193"/>
      <c r="H909" s="193"/>
      <c r="I909" s="193"/>
      <c r="N909" s="193"/>
      <c r="O909" s="193"/>
      <c r="P909" s="193"/>
      <c r="Q909" s="193"/>
      <c r="T909" s="193"/>
    </row>
    <row r="910" spans="3:20">
      <c r="C910" s="193"/>
      <c r="H910" s="193"/>
      <c r="I910" s="193"/>
      <c r="N910" s="193"/>
      <c r="O910" s="193"/>
      <c r="P910" s="193"/>
      <c r="Q910" s="193"/>
      <c r="T910" s="193"/>
    </row>
    <row r="911" spans="3:20">
      <c r="C911" s="193"/>
      <c r="H911" s="193"/>
      <c r="I911" s="193"/>
      <c r="N911" s="193"/>
      <c r="O911" s="193"/>
      <c r="P911" s="193"/>
      <c r="Q911" s="193"/>
      <c r="T911" s="193"/>
    </row>
    <row r="912" spans="3:20">
      <c r="C912" s="193"/>
      <c r="H912" s="193"/>
      <c r="I912" s="193"/>
      <c r="N912" s="193"/>
      <c r="O912" s="193"/>
      <c r="P912" s="193"/>
      <c r="Q912" s="193"/>
      <c r="T912" s="193"/>
    </row>
    <row r="913" spans="3:20">
      <c r="C913" s="193"/>
      <c r="H913" s="193"/>
      <c r="I913" s="193"/>
      <c r="N913" s="193"/>
      <c r="O913" s="193"/>
      <c r="P913" s="193"/>
      <c r="Q913" s="193"/>
      <c r="T913" s="193"/>
    </row>
    <row r="914" spans="3:20">
      <c r="C914" s="193"/>
      <c r="H914" s="193"/>
      <c r="I914" s="193"/>
      <c r="N914" s="193"/>
      <c r="O914" s="193"/>
      <c r="P914" s="193"/>
      <c r="Q914" s="193"/>
      <c r="T914" s="193"/>
    </row>
    <row r="915" spans="3:20">
      <c r="C915" s="193"/>
      <c r="H915" s="193"/>
      <c r="I915" s="193"/>
      <c r="N915" s="193"/>
      <c r="O915" s="193"/>
      <c r="P915" s="193"/>
      <c r="Q915" s="193"/>
      <c r="T915" s="193"/>
    </row>
    <row r="916" spans="3:20">
      <c r="C916" s="193"/>
      <c r="H916" s="193"/>
      <c r="I916" s="193"/>
      <c r="N916" s="193"/>
      <c r="O916" s="193"/>
      <c r="P916" s="193"/>
      <c r="Q916" s="193"/>
      <c r="T916" s="193"/>
    </row>
    <row r="917" spans="3:20">
      <c r="C917" s="193"/>
      <c r="H917" s="193"/>
      <c r="I917" s="193"/>
      <c r="N917" s="193"/>
      <c r="O917" s="193"/>
      <c r="P917" s="193"/>
      <c r="Q917" s="193"/>
      <c r="T917" s="193"/>
    </row>
    <row r="918" spans="3:20">
      <c r="C918" s="193"/>
      <c r="H918" s="193"/>
      <c r="I918" s="193"/>
      <c r="N918" s="193"/>
      <c r="O918" s="193"/>
      <c r="P918" s="193"/>
      <c r="Q918" s="193"/>
      <c r="T918" s="193"/>
    </row>
    <row r="919" spans="3:20">
      <c r="C919" s="193"/>
      <c r="H919" s="193"/>
      <c r="I919" s="193"/>
      <c r="N919" s="193"/>
      <c r="O919" s="193"/>
      <c r="P919" s="193"/>
      <c r="Q919" s="193"/>
      <c r="T919" s="193"/>
    </row>
    <row r="920" spans="3:20">
      <c r="C920" s="193"/>
      <c r="H920" s="193"/>
      <c r="I920" s="193"/>
      <c r="N920" s="193"/>
      <c r="O920" s="193"/>
      <c r="P920" s="193"/>
      <c r="Q920" s="193"/>
      <c r="T920" s="193"/>
    </row>
    <row r="921" spans="3:20">
      <c r="C921" s="193"/>
      <c r="H921" s="193"/>
      <c r="I921" s="193"/>
      <c r="N921" s="193"/>
      <c r="O921" s="193"/>
      <c r="P921" s="193"/>
      <c r="Q921" s="193"/>
      <c r="T921" s="193"/>
    </row>
    <row r="922" spans="3:20">
      <c r="C922" s="193"/>
      <c r="H922" s="193"/>
      <c r="I922" s="193"/>
      <c r="N922" s="193"/>
      <c r="O922" s="193"/>
      <c r="P922" s="193"/>
      <c r="Q922" s="193"/>
      <c r="T922" s="193"/>
    </row>
    <row r="923" spans="3:20">
      <c r="C923" s="193"/>
      <c r="H923" s="193"/>
      <c r="I923" s="193"/>
      <c r="N923" s="193"/>
      <c r="O923" s="193"/>
      <c r="P923" s="193"/>
      <c r="Q923" s="193"/>
      <c r="T923" s="193"/>
    </row>
    <row r="924" spans="3:20">
      <c r="C924" s="193"/>
      <c r="H924" s="193"/>
      <c r="I924" s="193"/>
      <c r="N924" s="193"/>
      <c r="O924" s="193"/>
      <c r="P924" s="193"/>
      <c r="Q924" s="193"/>
      <c r="T924" s="193"/>
    </row>
    <row r="925" spans="3:20">
      <c r="C925" s="193"/>
      <c r="H925" s="193"/>
      <c r="I925" s="193"/>
      <c r="N925" s="193"/>
      <c r="O925" s="193"/>
      <c r="P925" s="193"/>
      <c r="Q925" s="193"/>
      <c r="T925" s="193"/>
    </row>
    <row r="926" spans="3:20">
      <c r="C926" s="193"/>
      <c r="H926" s="193"/>
      <c r="I926" s="193"/>
      <c r="N926" s="193"/>
      <c r="O926" s="193"/>
      <c r="P926" s="193"/>
      <c r="Q926" s="193"/>
      <c r="T926" s="193"/>
    </row>
    <row r="927" spans="3:20">
      <c r="C927" s="193"/>
      <c r="H927" s="193"/>
      <c r="I927" s="193"/>
      <c r="N927" s="193"/>
      <c r="O927" s="193"/>
      <c r="P927" s="193"/>
      <c r="Q927" s="193"/>
      <c r="T927" s="193"/>
    </row>
    <row r="928" spans="3:20">
      <c r="C928" s="193"/>
      <c r="H928" s="193"/>
      <c r="I928" s="193"/>
      <c r="N928" s="193"/>
      <c r="O928" s="193"/>
      <c r="P928" s="193"/>
      <c r="Q928" s="193"/>
      <c r="T928" s="193"/>
    </row>
    <row r="929" spans="3:20">
      <c r="C929" s="193"/>
      <c r="H929" s="193"/>
      <c r="I929" s="193"/>
      <c r="N929" s="193"/>
      <c r="O929" s="193"/>
      <c r="P929" s="193"/>
      <c r="Q929" s="193"/>
      <c r="T929" s="193"/>
    </row>
    <row r="930" spans="3:20">
      <c r="C930" s="193"/>
      <c r="H930" s="193"/>
      <c r="I930" s="193"/>
      <c r="N930" s="193"/>
      <c r="O930" s="193"/>
      <c r="P930" s="193"/>
      <c r="Q930" s="193"/>
      <c r="T930" s="193"/>
    </row>
    <row r="931" spans="3:20">
      <c r="C931" s="193"/>
      <c r="H931" s="193"/>
      <c r="I931" s="193"/>
      <c r="N931" s="193"/>
      <c r="O931" s="193"/>
      <c r="P931" s="193"/>
      <c r="Q931" s="193"/>
      <c r="T931" s="193"/>
    </row>
    <row r="932" spans="3:20">
      <c r="C932" s="193"/>
      <c r="H932" s="193"/>
      <c r="I932" s="193"/>
      <c r="N932" s="193"/>
      <c r="O932" s="193"/>
      <c r="P932" s="193"/>
      <c r="Q932" s="193"/>
      <c r="T932" s="193"/>
    </row>
    <row r="933" spans="3:20">
      <c r="C933" s="193"/>
      <c r="H933" s="193"/>
      <c r="I933" s="193"/>
      <c r="N933" s="193"/>
      <c r="O933" s="193"/>
      <c r="P933" s="193"/>
      <c r="Q933" s="193"/>
      <c r="T933" s="193"/>
    </row>
    <row r="934" spans="3:20">
      <c r="C934" s="193"/>
      <c r="H934" s="193"/>
      <c r="I934" s="193"/>
      <c r="N934" s="193"/>
      <c r="O934" s="193"/>
      <c r="P934" s="193"/>
      <c r="Q934" s="193"/>
      <c r="T934" s="193"/>
    </row>
    <row r="935" spans="3:20">
      <c r="C935" s="193"/>
      <c r="H935" s="193"/>
      <c r="I935" s="193"/>
      <c r="N935" s="193"/>
      <c r="O935" s="193"/>
      <c r="P935" s="193"/>
      <c r="Q935" s="193"/>
      <c r="T935" s="193"/>
    </row>
    <row r="936" spans="3:20">
      <c r="C936" s="193"/>
      <c r="H936" s="193"/>
      <c r="I936" s="193"/>
      <c r="N936" s="193"/>
      <c r="O936" s="193"/>
      <c r="P936" s="193"/>
      <c r="Q936" s="193"/>
      <c r="T936" s="193"/>
    </row>
    <row r="937" spans="3:20">
      <c r="C937" s="193"/>
      <c r="H937" s="193"/>
      <c r="I937" s="193"/>
      <c r="N937" s="193"/>
      <c r="O937" s="193"/>
      <c r="P937" s="193"/>
      <c r="Q937" s="193"/>
      <c r="T937" s="193"/>
    </row>
    <row r="938" spans="3:20">
      <c r="C938" s="193"/>
      <c r="H938" s="193"/>
      <c r="I938" s="193"/>
      <c r="N938" s="193"/>
      <c r="O938" s="193"/>
      <c r="P938" s="193"/>
      <c r="Q938" s="193"/>
      <c r="T938" s="193"/>
    </row>
    <row r="939" spans="3:20">
      <c r="C939" s="193"/>
      <c r="H939" s="193"/>
      <c r="I939" s="193"/>
      <c r="N939" s="193"/>
      <c r="O939" s="193"/>
      <c r="P939" s="193"/>
      <c r="Q939" s="193"/>
      <c r="T939" s="193"/>
    </row>
    <row r="940" spans="3:20">
      <c r="C940" s="193"/>
      <c r="H940" s="193"/>
      <c r="I940" s="193"/>
      <c r="N940" s="193"/>
      <c r="O940" s="193"/>
      <c r="P940" s="193"/>
      <c r="Q940" s="193"/>
      <c r="T940" s="193"/>
    </row>
    <row r="941" spans="3:20">
      <c r="C941" s="193"/>
      <c r="H941" s="193"/>
      <c r="I941" s="193"/>
      <c r="N941" s="193"/>
      <c r="O941" s="193"/>
      <c r="P941" s="193"/>
      <c r="Q941" s="193"/>
      <c r="T941" s="193"/>
    </row>
    <row r="942" spans="3:20">
      <c r="C942" s="193"/>
      <c r="H942" s="193"/>
      <c r="I942" s="193"/>
      <c r="N942" s="193"/>
      <c r="O942" s="193"/>
      <c r="P942" s="193"/>
      <c r="Q942" s="193"/>
      <c r="T942" s="193"/>
    </row>
    <row r="943" spans="3:20">
      <c r="C943" s="193"/>
      <c r="H943" s="193"/>
      <c r="I943" s="193"/>
      <c r="N943" s="193"/>
      <c r="O943" s="193"/>
      <c r="P943" s="193"/>
      <c r="Q943" s="193"/>
      <c r="T943" s="193"/>
    </row>
    <row r="944" spans="3:20">
      <c r="C944" s="193"/>
      <c r="H944" s="193"/>
      <c r="I944" s="193"/>
      <c r="N944" s="193"/>
      <c r="O944" s="193"/>
      <c r="P944" s="193"/>
      <c r="Q944" s="193"/>
      <c r="T944" s="193"/>
    </row>
    <row r="945" spans="3:20">
      <c r="C945" s="193"/>
      <c r="H945" s="193"/>
      <c r="I945" s="193"/>
      <c r="N945" s="193"/>
      <c r="O945" s="193"/>
      <c r="P945" s="193"/>
      <c r="Q945" s="193"/>
      <c r="T945" s="193"/>
    </row>
    <row r="946" spans="3:20">
      <c r="C946" s="193"/>
      <c r="H946" s="193"/>
      <c r="I946" s="193"/>
      <c r="N946" s="193"/>
      <c r="O946" s="193"/>
      <c r="P946" s="193"/>
      <c r="Q946" s="193"/>
      <c r="T946" s="193"/>
    </row>
    <row r="947" spans="3:20">
      <c r="C947" s="193"/>
      <c r="H947" s="193"/>
      <c r="I947" s="193"/>
      <c r="N947" s="193"/>
      <c r="O947" s="193"/>
      <c r="P947" s="193"/>
      <c r="Q947" s="193"/>
      <c r="T947" s="193"/>
    </row>
    <row r="948" spans="3:20">
      <c r="C948" s="193"/>
      <c r="H948" s="193"/>
      <c r="I948" s="193"/>
      <c r="N948" s="193"/>
      <c r="O948" s="193"/>
      <c r="P948" s="193"/>
      <c r="Q948" s="193"/>
      <c r="T948" s="193"/>
    </row>
    <row r="949" spans="3:20">
      <c r="C949" s="193"/>
      <c r="H949" s="193"/>
      <c r="I949" s="193"/>
      <c r="N949" s="193"/>
      <c r="O949" s="193"/>
      <c r="P949" s="193"/>
      <c r="Q949" s="193"/>
      <c r="T949" s="193"/>
    </row>
    <row r="950" spans="3:20">
      <c r="C950" s="193"/>
      <c r="H950" s="193"/>
      <c r="I950" s="193"/>
      <c r="N950" s="193"/>
      <c r="O950" s="193"/>
      <c r="P950" s="193"/>
      <c r="Q950" s="193"/>
      <c r="T950" s="193"/>
    </row>
    <row r="951" spans="3:20">
      <c r="C951" s="193"/>
      <c r="H951" s="193"/>
      <c r="I951" s="193"/>
      <c r="N951" s="193"/>
      <c r="O951" s="193"/>
      <c r="P951" s="193"/>
      <c r="Q951" s="193"/>
      <c r="T951" s="193"/>
    </row>
    <row r="952" spans="3:20">
      <c r="C952" s="193"/>
      <c r="H952" s="193"/>
      <c r="I952" s="193"/>
      <c r="N952" s="193"/>
      <c r="O952" s="193"/>
      <c r="P952" s="193"/>
      <c r="Q952" s="193"/>
      <c r="T952" s="193"/>
    </row>
    <row r="953" spans="3:20">
      <c r="C953" s="193"/>
      <c r="H953" s="193"/>
      <c r="I953" s="193"/>
      <c r="N953" s="193"/>
      <c r="O953" s="193"/>
      <c r="P953" s="193"/>
      <c r="Q953" s="193"/>
      <c r="T953" s="193"/>
    </row>
    <row r="954" spans="3:20">
      <c r="C954" s="193"/>
      <c r="H954" s="193"/>
      <c r="I954" s="193"/>
      <c r="N954" s="193"/>
      <c r="O954" s="193"/>
      <c r="P954" s="193"/>
      <c r="Q954" s="193"/>
      <c r="T954" s="193"/>
    </row>
    <row r="955" spans="3:20">
      <c r="C955" s="193"/>
      <c r="H955" s="193"/>
      <c r="I955" s="193"/>
      <c r="N955" s="193"/>
      <c r="O955" s="193"/>
      <c r="P955" s="193"/>
      <c r="Q955" s="193"/>
      <c r="T955" s="193"/>
    </row>
    <row r="956" spans="3:20">
      <c r="C956" s="193"/>
      <c r="H956" s="193"/>
      <c r="I956" s="193"/>
      <c r="N956" s="193"/>
      <c r="O956" s="193"/>
      <c r="P956" s="193"/>
      <c r="Q956" s="193"/>
      <c r="T956" s="193"/>
    </row>
    <row r="957" spans="3:20">
      <c r="C957" s="193"/>
      <c r="H957" s="193"/>
      <c r="I957" s="193"/>
      <c r="N957" s="193"/>
      <c r="O957" s="193"/>
      <c r="P957" s="193"/>
      <c r="Q957" s="193"/>
      <c r="T957" s="193"/>
    </row>
    <row r="958" spans="3:20">
      <c r="C958" s="193"/>
      <c r="H958" s="193"/>
      <c r="I958" s="193"/>
      <c r="N958" s="193"/>
      <c r="O958" s="193"/>
      <c r="P958" s="193"/>
      <c r="Q958" s="193"/>
      <c r="T958" s="193"/>
    </row>
    <row r="959" spans="3:20">
      <c r="C959" s="193"/>
      <c r="H959" s="193"/>
      <c r="I959" s="193"/>
      <c r="N959" s="193"/>
      <c r="O959" s="193"/>
      <c r="P959" s="193"/>
      <c r="Q959" s="193"/>
      <c r="T959" s="193"/>
    </row>
    <row r="960" spans="3:20">
      <c r="C960" s="193"/>
      <c r="H960" s="193"/>
      <c r="I960" s="193"/>
      <c r="N960" s="193"/>
      <c r="O960" s="193"/>
      <c r="P960" s="193"/>
      <c r="Q960" s="193"/>
      <c r="T960" s="193"/>
    </row>
    <row r="961" spans="3:20">
      <c r="C961" s="193"/>
      <c r="H961" s="193"/>
      <c r="I961" s="193"/>
      <c r="N961" s="193"/>
      <c r="O961" s="193"/>
      <c r="P961" s="193"/>
      <c r="Q961" s="193"/>
      <c r="T961" s="193"/>
    </row>
    <row r="962" spans="3:20">
      <c r="C962" s="193"/>
      <c r="H962" s="193"/>
      <c r="I962" s="193"/>
      <c r="N962" s="193"/>
      <c r="O962" s="193"/>
      <c r="P962" s="193"/>
      <c r="Q962" s="193"/>
      <c r="T962" s="193"/>
    </row>
    <row r="963" spans="3:20">
      <c r="C963" s="193"/>
      <c r="H963" s="193"/>
      <c r="I963" s="193"/>
      <c r="N963" s="193"/>
      <c r="O963" s="193"/>
      <c r="P963" s="193"/>
      <c r="Q963" s="193"/>
      <c r="T963" s="193"/>
    </row>
    <row r="964" spans="3:20">
      <c r="C964" s="193"/>
      <c r="H964" s="193"/>
      <c r="I964" s="193"/>
      <c r="N964" s="193"/>
      <c r="O964" s="193"/>
      <c r="P964" s="193"/>
      <c r="Q964" s="193"/>
      <c r="T964" s="193"/>
    </row>
    <row r="965" spans="3:20">
      <c r="C965" s="193"/>
      <c r="H965" s="193"/>
      <c r="I965" s="193"/>
      <c r="N965" s="193"/>
      <c r="O965" s="193"/>
      <c r="P965" s="193"/>
      <c r="Q965" s="193"/>
      <c r="T965" s="193"/>
    </row>
    <row r="966" spans="3:20">
      <c r="C966" s="193"/>
      <c r="H966" s="193"/>
      <c r="I966" s="193"/>
      <c r="N966" s="193"/>
      <c r="O966" s="193"/>
      <c r="P966" s="193"/>
      <c r="Q966" s="193"/>
      <c r="T966" s="193"/>
    </row>
    <row r="967" spans="3:20">
      <c r="C967" s="193"/>
      <c r="H967" s="193"/>
      <c r="I967" s="193"/>
      <c r="N967" s="193"/>
      <c r="O967" s="193"/>
      <c r="P967" s="193"/>
      <c r="Q967" s="193"/>
      <c r="T967" s="193"/>
    </row>
    <row r="968" spans="3:20">
      <c r="C968" s="193"/>
      <c r="H968" s="193"/>
      <c r="I968" s="193"/>
      <c r="N968" s="193"/>
      <c r="O968" s="193"/>
      <c r="P968" s="193"/>
      <c r="Q968" s="193"/>
      <c r="T968" s="193"/>
    </row>
    <row r="969" spans="3:20">
      <c r="C969" s="193"/>
      <c r="H969" s="193"/>
      <c r="I969" s="193"/>
      <c r="N969" s="193"/>
      <c r="O969" s="193"/>
      <c r="P969" s="193"/>
      <c r="Q969" s="193"/>
      <c r="T969" s="193"/>
    </row>
    <row r="970" spans="3:20">
      <c r="C970" s="193"/>
      <c r="H970" s="193"/>
      <c r="I970" s="193"/>
      <c r="N970" s="193"/>
      <c r="O970" s="193"/>
      <c r="P970" s="193"/>
      <c r="Q970" s="193"/>
      <c r="T970" s="193"/>
    </row>
    <row r="971" spans="3:20">
      <c r="C971" s="193"/>
      <c r="H971" s="193"/>
      <c r="I971" s="193"/>
      <c r="N971" s="193"/>
      <c r="O971" s="193"/>
      <c r="P971" s="193"/>
      <c r="Q971" s="193"/>
      <c r="T971" s="193"/>
    </row>
    <row r="972" spans="3:20">
      <c r="C972" s="193"/>
      <c r="H972" s="193"/>
      <c r="I972" s="193"/>
      <c r="N972" s="193"/>
      <c r="O972" s="193"/>
      <c r="P972" s="193"/>
      <c r="Q972" s="193"/>
      <c r="T972" s="193"/>
    </row>
    <row r="973" spans="3:20">
      <c r="C973" s="193"/>
      <c r="H973" s="193"/>
      <c r="I973" s="193"/>
      <c r="N973" s="193"/>
      <c r="O973" s="193"/>
      <c r="P973" s="193"/>
      <c r="Q973" s="193"/>
      <c r="T973" s="193"/>
    </row>
    <row r="974" spans="3:20">
      <c r="C974" s="193"/>
      <c r="H974" s="193"/>
      <c r="I974" s="193"/>
      <c r="N974" s="193"/>
      <c r="O974" s="193"/>
      <c r="P974" s="193"/>
      <c r="Q974" s="193"/>
      <c r="T974" s="193"/>
    </row>
    <row r="975" spans="3:20">
      <c r="C975" s="193"/>
      <c r="H975" s="193"/>
      <c r="I975" s="193"/>
      <c r="N975" s="193"/>
      <c r="O975" s="193"/>
      <c r="P975" s="193"/>
      <c r="Q975" s="193"/>
      <c r="T975" s="193"/>
    </row>
    <row r="976" spans="3:20">
      <c r="C976" s="193"/>
      <c r="H976" s="193"/>
      <c r="I976" s="193"/>
      <c r="N976" s="193"/>
      <c r="O976" s="193"/>
      <c r="P976" s="193"/>
      <c r="Q976" s="193"/>
      <c r="T976" s="193"/>
    </row>
    <row r="977" spans="3:20">
      <c r="C977" s="193"/>
      <c r="H977" s="193"/>
      <c r="I977" s="193"/>
      <c r="N977" s="193"/>
      <c r="O977" s="193"/>
      <c r="P977" s="193"/>
      <c r="Q977" s="193"/>
      <c r="T977" s="193"/>
    </row>
    <row r="978" spans="3:20">
      <c r="C978" s="193"/>
      <c r="H978" s="193"/>
      <c r="I978" s="193"/>
      <c r="N978" s="193"/>
      <c r="O978" s="193"/>
      <c r="P978" s="193"/>
      <c r="Q978" s="193"/>
      <c r="T978" s="193"/>
    </row>
    <row r="979" spans="3:20">
      <c r="C979" s="193"/>
      <c r="H979" s="193"/>
      <c r="I979" s="193"/>
      <c r="N979" s="193"/>
      <c r="O979" s="193"/>
      <c r="P979" s="193"/>
      <c r="Q979" s="193"/>
      <c r="T979" s="193"/>
    </row>
    <row r="980" spans="3:20">
      <c r="C980" s="193"/>
      <c r="H980" s="193"/>
      <c r="I980" s="193"/>
      <c r="N980" s="193"/>
      <c r="O980" s="193"/>
      <c r="P980" s="193"/>
      <c r="Q980" s="193"/>
      <c r="T980" s="193"/>
    </row>
    <row r="981" spans="3:20">
      <c r="C981" s="193"/>
      <c r="H981" s="193"/>
      <c r="I981" s="193"/>
      <c r="N981" s="193"/>
      <c r="O981" s="193"/>
      <c r="P981" s="193"/>
      <c r="Q981" s="193"/>
      <c r="T981" s="193"/>
    </row>
    <row r="982" spans="3:20">
      <c r="C982" s="193"/>
      <c r="H982" s="193"/>
      <c r="I982" s="193"/>
      <c r="N982" s="193"/>
      <c r="O982" s="193"/>
      <c r="P982" s="193"/>
      <c r="Q982" s="193"/>
      <c r="T982" s="193"/>
    </row>
    <row r="983" spans="3:20">
      <c r="C983" s="193"/>
      <c r="H983" s="193"/>
      <c r="I983" s="193"/>
      <c r="N983" s="193"/>
      <c r="O983" s="193"/>
      <c r="P983" s="193"/>
      <c r="Q983" s="193"/>
      <c r="T983" s="193"/>
    </row>
    <row r="984" spans="3:20">
      <c r="C984" s="193"/>
      <c r="H984" s="193"/>
      <c r="I984" s="193"/>
      <c r="N984" s="193"/>
      <c r="O984" s="193"/>
      <c r="P984" s="193"/>
      <c r="Q984" s="193"/>
      <c r="T984" s="193"/>
    </row>
    <row r="985" spans="3:20">
      <c r="C985" s="193"/>
      <c r="H985" s="193"/>
      <c r="I985" s="193"/>
      <c r="N985" s="193"/>
      <c r="O985" s="193"/>
      <c r="P985" s="193"/>
      <c r="Q985" s="193"/>
      <c r="T985" s="193"/>
    </row>
    <row r="986" spans="3:20">
      <c r="C986" s="193"/>
      <c r="H986" s="193"/>
      <c r="I986" s="193"/>
      <c r="N986" s="193"/>
      <c r="O986" s="193"/>
      <c r="P986" s="193"/>
      <c r="Q986" s="193"/>
      <c r="T986" s="193"/>
    </row>
    <row r="987" spans="3:20">
      <c r="C987" s="193"/>
      <c r="H987" s="193"/>
      <c r="I987" s="193"/>
      <c r="N987" s="193"/>
      <c r="O987" s="193"/>
      <c r="P987" s="193"/>
      <c r="Q987" s="193"/>
      <c r="T987" s="193"/>
    </row>
    <row r="988" spans="3:20">
      <c r="C988" s="193"/>
      <c r="H988" s="193"/>
      <c r="I988" s="193"/>
      <c r="N988" s="193"/>
      <c r="O988" s="193"/>
      <c r="P988" s="193"/>
      <c r="Q988" s="193"/>
      <c r="T988" s="193"/>
    </row>
    <row r="989" spans="3:20">
      <c r="C989" s="193"/>
      <c r="H989" s="193"/>
      <c r="I989" s="193"/>
      <c r="N989" s="193"/>
      <c r="O989" s="193"/>
      <c r="P989" s="193"/>
      <c r="Q989" s="193"/>
      <c r="T989" s="193"/>
    </row>
    <row r="990" spans="3:20">
      <c r="C990" s="193"/>
      <c r="H990" s="193"/>
      <c r="I990" s="193"/>
      <c r="N990" s="193"/>
      <c r="O990" s="193"/>
      <c r="P990" s="193"/>
      <c r="Q990" s="193"/>
      <c r="T990" s="193"/>
    </row>
    <row r="991" spans="3:20">
      <c r="C991" s="193"/>
      <c r="H991" s="193"/>
      <c r="I991" s="193"/>
      <c r="N991" s="193"/>
      <c r="O991" s="193"/>
      <c r="P991" s="193"/>
      <c r="Q991" s="193"/>
      <c r="T991" s="193"/>
    </row>
    <row r="992" spans="3:20">
      <c r="C992" s="193"/>
      <c r="H992" s="193"/>
      <c r="I992" s="193"/>
      <c r="N992" s="193"/>
      <c r="O992" s="193"/>
      <c r="P992" s="193"/>
      <c r="Q992" s="193"/>
      <c r="T992" s="193"/>
    </row>
    <row r="993" spans="3:20">
      <c r="C993" s="193"/>
      <c r="H993" s="193"/>
      <c r="I993" s="193"/>
      <c r="N993" s="193"/>
      <c r="O993" s="193"/>
      <c r="P993" s="193"/>
      <c r="Q993" s="193"/>
      <c r="T993" s="193"/>
    </row>
    <row r="994" spans="3:20">
      <c r="C994" s="193"/>
      <c r="H994" s="193"/>
      <c r="I994" s="193"/>
      <c r="N994" s="193"/>
      <c r="O994" s="193"/>
      <c r="P994" s="193"/>
      <c r="Q994" s="193"/>
      <c r="T994" s="193"/>
    </row>
    <row r="995" spans="3:20">
      <c r="C995" s="193"/>
      <c r="H995" s="193"/>
      <c r="I995" s="193"/>
      <c r="N995" s="193"/>
      <c r="O995" s="193"/>
      <c r="P995" s="193"/>
      <c r="Q995" s="193"/>
      <c r="T995" s="193"/>
    </row>
    <row r="996" spans="3:20">
      <c r="C996" s="193"/>
      <c r="H996" s="193"/>
      <c r="I996" s="193"/>
      <c r="N996" s="193"/>
      <c r="O996" s="193"/>
      <c r="P996" s="193"/>
      <c r="Q996" s="193"/>
      <c r="T996" s="193"/>
    </row>
    <row r="997" spans="3:20">
      <c r="C997" s="193"/>
      <c r="H997" s="193"/>
      <c r="I997" s="193"/>
      <c r="N997" s="193"/>
      <c r="O997" s="193"/>
      <c r="P997" s="193"/>
      <c r="Q997" s="193"/>
      <c r="T997" s="193"/>
    </row>
    <row r="998" spans="3:20">
      <c r="C998" s="193"/>
      <c r="H998" s="193"/>
      <c r="I998" s="193"/>
      <c r="N998" s="193"/>
      <c r="O998" s="193"/>
      <c r="P998" s="193"/>
      <c r="Q998" s="193"/>
      <c r="T998" s="193"/>
    </row>
    <row r="999" spans="3:20">
      <c r="C999" s="193"/>
      <c r="H999" s="193"/>
      <c r="I999" s="193"/>
      <c r="N999" s="193"/>
      <c r="O999" s="193"/>
      <c r="P999" s="193"/>
      <c r="Q999" s="193"/>
      <c r="T999" s="193"/>
    </row>
    <row r="1000" spans="3:20">
      <c r="C1000" s="193"/>
      <c r="H1000" s="193"/>
      <c r="I1000" s="193"/>
      <c r="N1000" s="193"/>
      <c r="O1000" s="193"/>
      <c r="P1000" s="193"/>
      <c r="Q1000" s="193"/>
      <c r="T1000" s="193"/>
    </row>
    <row r="1001" spans="3:20">
      <c r="C1001" s="193"/>
      <c r="H1001" s="193"/>
      <c r="I1001" s="193"/>
      <c r="N1001" s="193"/>
      <c r="O1001" s="193"/>
      <c r="P1001" s="193"/>
      <c r="Q1001" s="193"/>
      <c r="T1001" s="193"/>
    </row>
    <row r="1002" spans="3:20">
      <c r="C1002" s="193"/>
      <c r="H1002" s="193"/>
      <c r="I1002" s="193"/>
      <c r="N1002" s="193"/>
      <c r="O1002" s="193"/>
      <c r="P1002" s="193"/>
      <c r="Q1002" s="193"/>
      <c r="T1002" s="193"/>
    </row>
    <row r="1003" spans="3:20">
      <c r="C1003" s="193"/>
      <c r="H1003" s="193"/>
      <c r="I1003" s="193"/>
      <c r="N1003" s="193"/>
      <c r="O1003" s="193"/>
      <c r="P1003" s="193"/>
      <c r="Q1003" s="193"/>
      <c r="T1003" s="193"/>
    </row>
    <row r="1004" spans="3:20">
      <c r="C1004" s="193"/>
      <c r="H1004" s="193"/>
      <c r="I1004" s="193"/>
      <c r="N1004" s="193"/>
      <c r="O1004" s="193"/>
      <c r="P1004" s="193"/>
      <c r="Q1004" s="193"/>
      <c r="T1004" s="193"/>
    </row>
    <row r="1005" spans="3:20">
      <c r="C1005" s="193"/>
      <c r="H1005" s="193"/>
      <c r="I1005" s="193"/>
      <c r="N1005" s="193"/>
      <c r="O1005" s="193"/>
      <c r="P1005" s="193"/>
      <c r="Q1005" s="193"/>
      <c r="T1005" s="193"/>
    </row>
    <row r="1006" spans="3:20">
      <c r="C1006" s="193"/>
      <c r="H1006" s="193"/>
      <c r="I1006" s="193"/>
      <c r="N1006" s="193"/>
      <c r="O1006" s="193"/>
      <c r="P1006" s="193"/>
      <c r="Q1006" s="193"/>
      <c r="T1006" s="193"/>
    </row>
    <row r="1007" spans="3:20">
      <c r="C1007" s="193"/>
      <c r="H1007" s="193"/>
      <c r="I1007" s="193"/>
      <c r="N1007" s="193"/>
      <c r="O1007" s="193"/>
      <c r="P1007" s="193"/>
      <c r="Q1007" s="193"/>
      <c r="T1007" s="193"/>
    </row>
    <row r="1008" spans="3:20">
      <c r="C1008" s="193"/>
      <c r="H1008" s="193"/>
      <c r="I1008" s="193"/>
      <c r="N1008" s="193"/>
      <c r="O1008" s="193"/>
      <c r="P1008" s="193"/>
      <c r="Q1008" s="193"/>
      <c r="T1008" s="193"/>
    </row>
    <row r="1009" spans="3:20">
      <c r="C1009" s="193"/>
      <c r="H1009" s="193"/>
      <c r="I1009" s="193"/>
      <c r="N1009" s="193"/>
      <c r="O1009" s="193"/>
      <c r="P1009" s="193"/>
      <c r="Q1009" s="193"/>
      <c r="T1009" s="193"/>
    </row>
    <row r="1010" spans="3:20">
      <c r="C1010" s="193"/>
      <c r="H1010" s="193"/>
      <c r="I1010" s="193"/>
      <c r="N1010" s="193"/>
      <c r="O1010" s="193"/>
      <c r="P1010" s="193"/>
      <c r="Q1010" s="193"/>
      <c r="T1010" s="193"/>
    </row>
    <row r="1011" spans="3:20">
      <c r="C1011" s="193"/>
      <c r="H1011" s="193"/>
      <c r="I1011" s="193"/>
      <c r="N1011" s="193"/>
      <c r="O1011" s="193"/>
      <c r="P1011" s="193"/>
      <c r="Q1011" s="193"/>
      <c r="T1011" s="193"/>
    </row>
    <row r="1012" spans="3:20">
      <c r="C1012" s="193"/>
      <c r="H1012" s="193"/>
      <c r="I1012" s="193"/>
      <c r="N1012" s="193"/>
      <c r="O1012" s="193"/>
      <c r="P1012" s="193"/>
      <c r="Q1012" s="193"/>
      <c r="T1012" s="193"/>
    </row>
    <row r="1013" spans="3:20">
      <c r="C1013" s="193"/>
      <c r="H1013" s="193"/>
      <c r="I1013" s="193"/>
      <c r="N1013" s="193"/>
      <c r="O1013" s="193"/>
      <c r="P1013" s="193"/>
      <c r="Q1013" s="193"/>
      <c r="T1013" s="193"/>
    </row>
    <row r="1014" spans="3:20">
      <c r="C1014" s="193"/>
      <c r="H1014" s="193"/>
      <c r="I1014" s="193"/>
      <c r="N1014" s="193"/>
      <c r="O1014" s="193"/>
      <c r="P1014" s="193"/>
      <c r="Q1014" s="193"/>
      <c r="T1014" s="193"/>
    </row>
    <row r="1015" spans="3:20">
      <c r="C1015" s="193"/>
      <c r="H1015" s="193"/>
      <c r="I1015" s="193"/>
      <c r="N1015" s="193"/>
      <c r="O1015" s="193"/>
      <c r="P1015" s="193"/>
      <c r="Q1015" s="193"/>
      <c r="T1015" s="193"/>
    </row>
    <row r="1016" spans="3:20">
      <c r="C1016" s="193"/>
      <c r="H1016" s="193"/>
      <c r="I1016" s="193"/>
      <c r="N1016" s="193"/>
      <c r="O1016" s="193"/>
      <c r="P1016" s="193"/>
      <c r="Q1016" s="193"/>
      <c r="T1016" s="193"/>
    </row>
    <row r="1017" spans="3:20">
      <c r="C1017" s="193"/>
      <c r="H1017" s="193"/>
      <c r="I1017" s="193"/>
      <c r="N1017" s="193"/>
      <c r="O1017" s="193"/>
      <c r="P1017" s="193"/>
      <c r="Q1017" s="193"/>
      <c r="T1017" s="193"/>
    </row>
    <row r="1018" spans="3:20">
      <c r="C1018" s="193"/>
      <c r="H1018" s="193"/>
      <c r="I1018" s="193"/>
      <c r="N1018" s="193"/>
      <c r="O1018" s="193"/>
      <c r="P1018" s="193"/>
      <c r="Q1018" s="193"/>
      <c r="T1018" s="193"/>
    </row>
    <row r="1019" spans="3:20">
      <c r="C1019" s="193"/>
      <c r="H1019" s="193"/>
      <c r="I1019" s="193"/>
      <c r="N1019" s="193"/>
      <c r="O1019" s="193"/>
      <c r="P1019" s="193"/>
      <c r="Q1019" s="193"/>
      <c r="T1019" s="193"/>
    </row>
    <row r="1020" spans="3:20">
      <c r="C1020" s="193"/>
      <c r="H1020" s="193"/>
      <c r="I1020" s="193"/>
      <c r="N1020" s="193"/>
      <c r="O1020" s="193"/>
      <c r="P1020" s="193"/>
      <c r="Q1020" s="193"/>
      <c r="T1020" s="193"/>
    </row>
    <row r="1021" spans="3:20">
      <c r="C1021" s="193"/>
      <c r="H1021" s="193"/>
      <c r="I1021" s="193"/>
      <c r="N1021" s="193"/>
      <c r="O1021" s="193"/>
      <c r="P1021" s="193"/>
      <c r="Q1021" s="193"/>
      <c r="T1021" s="193"/>
    </row>
    <row r="1022" spans="3:20">
      <c r="C1022" s="193"/>
      <c r="H1022" s="193"/>
      <c r="I1022" s="193"/>
      <c r="N1022" s="193"/>
      <c r="O1022" s="193"/>
      <c r="P1022" s="193"/>
      <c r="Q1022" s="193"/>
      <c r="T1022" s="193"/>
    </row>
    <row r="1023" spans="3:20">
      <c r="C1023" s="193"/>
      <c r="H1023" s="193"/>
      <c r="I1023" s="193"/>
      <c r="N1023" s="193"/>
      <c r="O1023" s="193"/>
      <c r="P1023" s="193"/>
      <c r="Q1023" s="193"/>
      <c r="T1023" s="193"/>
    </row>
    <row r="1024" spans="3:20">
      <c r="C1024" s="193"/>
      <c r="H1024" s="193"/>
      <c r="I1024" s="193"/>
      <c r="N1024" s="193"/>
      <c r="O1024" s="193"/>
      <c r="P1024" s="193"/>
      <c r="Q1024" s="193"/>
      <c r="T1024" s="193"/>
    </row>
    <row r="1025" spans="3:20">
      <c r="C1025" s="193"/>
      <c r="H1025" s="193"/>
      <c r="I1025" s="193"/>
      <c r="N1025" s="193"/>
      <c r="O1025" s="193"/>
      <c r="P1025" s="193"/>
      <c r="Q1025" s="193"/>
      <c r="T1025" s="193"/>
    </row>
    <row r="1026" spans="3:20">
      <c r="C1026" s="193"/>
      <c r="H1026" s="193"/>
      <c r="I1026" s="193"/>
      <c r="N1026" s="193"/>
      <c r="O1026" s="193"/>
      <c r="P1026" s="193"/>
      <c r="Q1026" s="193"/>
      <c r="T1026" s="193"/>
    </row>
    <row r="1027" spans="3:20">
      <c r="C1027" s="193"/>
      <c r="H1027" s="193"/>
      <c r="I1027" s="193"/>
      <c r="N1027" s="193"/>
      <c r="O1027" s="193"/>
      <c r="P1027" s="193"/>
      <c r="Q1027" s="193"/>
      <c r="T1027" s="193"/>
    </row>
    <row r="1028" spans="3:20">
      <c r="C1028" s="193"/>
      <c r="H1028" s="193"/>
      <c r="I1028" s="193"/>
      <c r="N1028" s="193"/>
      <c r="O1028" s="193"/>
      <c r="P1028" s="193"/>
      <c r="Q1028" s="193"/>
      <c r="T1028" s="193"/>
    </row>
    <row r="1029" spans="3:20">
      <c r="C1029" s="193"/>
      <c r="H1029" s="193"/>
      <c r="I1029" s="193"/>
      <c r="N1029" s="193"/>
      <c r="O1029" s="193"/>
      <c r="P1029" s="193"/>
      <c r="Q1029" s="193"/>
      <c r="T1029" s="193"/>
    </row>
    <row r="1030" spans="3:20">
      <c r="C1030" s="193"/>
      <c r="H1030" s="193"/>
      <c r="I1030" s="193"/>
      <c r="N1030" s="193"/>
      <c r="O1030" s="193"/>
      <c r="P1030" s="193"/>
      <c r="Q1030" s="193"/>
      <c r="T1030" s="193"/>
    </row>
    <row r="1031" spans="3:20">
      <c r="C1031" s="193"/>
      <c r="H1031" s="193"/>
      <c r="I1031" s="193"/>
      <c r="N1031" s="193"/>
      <c r="O1031" s="193"/>
      <c r="P1031" s="193"/>
      <c r="Q1031" s="193"/>
      <c r="T1031" s="193"/>
    </row>
    <row r="1032" spans="3:20">
      <c r="C1032" s="193"/>
      <c r="H1032" s="193"/>
      <c r="I1032" s="193"/>
      <c r="N1032" s="193"/>
      <c r="O1032" s="193"/>
      <c r="P1032" s="193"/>
      <c r="Q1032" s="193"/>
      <c r="T1032" s="193"/>
    </row>
    <row r="1033" spans="3:20">
      <c r="C1033" s="193"/>
      <c r="H1033" s="193"/>
      <c r="I1033" s="193"/>
      <c r="N1033" s="193"/>
      <c r="O1033" s="193"/>
      <c r="P1033" s="193"/>
      <c r="Q1033" s="193"/>
      <c r="T1033" s="193"/>
    </row>
    <row r="1034" spans="3:20">
      <c r="C1034" s="193"/>
      <c r="H1034" s="193"/>
      <c r="I1034" s="193"/>
      <c r="N1034" s="193"/>
      <c r="O1034" s="193"/>
      <c r="P1034" s="193"/>
      <c r="Q1034" s="193"/>
      <c r="T1034" s="193"/>
    </row>
    <row r="1035" spans="3:20">
      <c r="C1035" s="193"/>
      <c r="H1035" s="193"/>
      <c r="I1035" s="193"/>
      <c r="N1035" s="193"/>
      <c r="O1035" s="193"/>
      <c r="P1035" s="193"/>
      <c r="Q1035" s="193"/>
      <c r="T1035" s="193"/>
    </row>
    <row r="1036" spans="3:20">
      <c r="C1036" s="193"/>
      <c r="H1036" s="193"/>
      <c r="I1036" s="193"/>
      <c r="N1036" s="193"/>
      <c r="O1036" s="193"/>
      <c r="P1036" s="193"/>
      <c r="Q1036" s="193"/>
      <c r="T1036" s="193"/>
    </row>
    <row r="1037" spans="3:20">
      <c r="C1037" s="193"/>
      <c r="H1037" s="193"/>
      <c r="I1037" s="193"/>
      <c r="N1037" s="193"/>
      <c r="O1037" s="193"/>
      <c r="P1037" s="193"/>
      <c r="Q1037" s="193"/>
      <c r="T1037" s="193"/>
    </row>
    <row r="1038" spans="3:20">
      <c r="C1038" s="193"/>
      <c r="H1038" s="193"/>
      <c r="I1038" s="193"/>
      <c r="N1038" s="193"/>
      <c r="O1038" s="193"/>
      <c r="P1038" s="193"/>
      <c r="Q1038" s="193"/>
      <c r="T1038" s="193"/>
    </row>
    <row r="1039" spans="3:20">
      <c r="C1039" s="193"/>
      <c r="H1039" s="193"/>
      <c r="I1039" s="193"/>
      <c r="N1039" s="193"/>
      <c r="O1039" s="193"/>
      <c r="P1039" s="193"/>
      <c r="Q1039" s="193"/>
      <c r="T1039" s="193"/>
    </row>
    <row r="1040" spans="3:20">
      <c r="C1040" s="193"/>
      <c r="H1040" s="193"/>
      <c r="I1040" s="193"/>
      <c r="N1040" s="193"/>
      <c r="O1040" s="193"/>
      <c r="P1040" s="193"/>
      <c r="Q1040" s="193"/>
      <c r="T1040" s="193"/>
    </row>
    <row r="1041" spans="3:20">
      <c r="C1041" s="193"/>
      <c r="H1041" s="193"/>
      <c r="I1041" s="193"/>
      <c r="N1041" s="193"/>
      <c r="O1041" s="193"/>
      <c r="P1041" s="193"/>
      <c r="Q1041" s="193"/>
      <c r="T1041" s="193"/>
    </row>
    <row r="1042" spans="3:20">
      <c r="C1042" s="193"/>
      <c r="H1042" s="193"/>
      <c r="I1042" s="193"/>
      <c r="N1042" s="193"/>
      <c r="O1042" s="193"/>
      <c r="P1042" s="193"/>
      <c r="Q1042" s="193"/>
      <c r="T1042" s="193"/>
    </row>
    <row r="1043" spans="3:20">
      <c r="C1043" s="193"/>
      <c r="H1043" s="193"/>
      <c r="I1043" s="193"/>
      <c r="N1043" s="193"/>
      <c r="O1043" s="193"/>
      <c r="P1043" s="193"/>
      <c r="Q1043" s="193"/>
      <c r="T1043" s="193"/>
    </row>
    <row r="1044" spans="3:20">
      <c r="C1044" s="193"/>
      <c r="H1044" s="193"/>
      <c r="I1044" s="193"/>
      <c r="N1044" s="193"/>
      <c r="O1044" s="193"/>
      <c r="P1044" s="193"/>
      <c r="Q1044" s="193"/>
      <c r="T1044" s="193"/>
    </row>
    <row r="1045" spans="3:20">
      <c r="C1045" s="193"/>
      <c r="H1045" s="193"/>
      <c r="I1045" s="193"/>
      <c r="N1045" s="193"/>
      <c r="O1045" s="193"/>
      <c r="P1045" s="193"/>
      <c r="Q1045" s="193"/>
      <c r="T1045" s="193"/>
    </row>
    <row r="1046" spans="3:20">
      <c r="C1046" s="193"/>
      <c r="H1046" s="193"/>
      <c r="I1046" s="193"/>
      <c r="N1046" s="193"/>
      <c r="O1046" s="193"/>
      <c r="P1046" s="193"/>
      <c r="Q1046" s="193"/>
      <c r="T1046" s="193"/>
    </row>
    <row r="1047" spans="3:20">
      <c r="C1047" s="193"/>
      <c r="H1047" s="193"/>
      <c r="I1047" s="193"/>
      <c r="N1047" s="193"/>
      <c r="O1047" s="193"/>
      <c r="P1047" s="193"/>
      <c r="Q1047" s="193"/>
      <c r="T1047" s="193"/>
    </row>
    <row r="1048" spans="3:20">
      <c r="C1048" s="193"/>
      <c r="H1048" s="193"/>
      <c r="I1048" s="193"/>
      <c r="N1048" s="193"/>
      <c r="O1048" s="193"/>
      <c r="P1048" s="193"/>
      <c r="Q1048" s="193"/>
      <c r="T1048" s="193"/>
    </row>
    <row r="1049" spans="3:20">
      <c r="C1049" s="193"/>
      <c r="H1049" s="193"/>
      <c r="I1049" s="193"/>
      <c r="N1049" s="193"/>
      <c r="O1049" s="193"/>
      <c r="P1049" s="193"/>
      <c r="Q1049" s="193"/>
      <c r="T1049" s="193"/>
    </row>
    <row r="1050" spans="3:20">
      <c r="C1050" s="193"/>
      <c r="H1050" s="193"/>
      <c r="I1050" s="193"/>
      <c r="N1050" s="193"/>
      <c r="O1050" s="193"/>
      <c r="P1050" s="193"/>
      <c r="Q1050" s="193"/>
      <c r="T1050" s="193"/>
    </row>
    <row r="1051" spans="3:20">
      <c r="C1051" s="193"/>
      <c r="H1051" s="193"/>
      <c r="I1051" s="193"/>
      <c r="N1051" s="193"/>
      <c r="O1051" s="193"/>
      <c r="P1051" s="193"/>
      <c r="Q1051" s="193"/>
      <c r="T1051" s="193"/>
    </row>
    <row r="1052" spans="3:20">
      <c r="C1052" s="193"/>
      <c r="H1052" s="193"/>
      <c r="I1052" s="193"/>
      <c r="N1052" s="193"/>
      <c r="O1052" s="193"/>
      <c r="P1052" s="193"/>
      <c r="Q1052" s="193"/>
      <c r="T1052" s="193"/>
    </row>
    <row r="1053" spans="3:20">
      <c r="C1053" s="193"/>
      <c r="H1053" s="193"/>
      <c r="I1053" s="193"/>
      <c r="N1053" s="193"/>
      <c r="O1053" s="193"/>
      <c r="P1053" s="193"/>
      <c r="Q1053" s="193"/>
      <c r="T1053" s="193"/>
    </row>
    <row r="1054" spans="3:20">
      <c r="C1054" s="193"/>
      <c r="H1054" s="193"/>
      <c r="I1054" s="193"/>
      <c r="N1054" s="193"/>
      <c r="O1054" s="193"/>
      <c r="P1054" s="193"/>
      <c r="Q1054" s="193"/>
      <c r="T1054" s="193"/>
    </row>
    <row r="1055" spans="3:20">
      <c r="C1055" s="193"/>
      <c r="H1055" s="193"/>
      <c r="I1055" s="193"/>
      <c r="N1055" s="193"/>
      <c r="O1055" s="193"/>
      <c r="P1055" s="193"/>
      <c r="Q1055" s="193"/>
      <c r="T1055" s="193"/>
    </row>
    <row r="1056" spans="3:20">
      <c r="C1056" s="193"/>
      <c r="H1056" s="193"/>
      <c r="I1056" s="193"/>
      <c r="N1056" s="193"/>
      <c r="O1056" s="193"/>
      <c r="P1056" s="193"/>
      <c r="Q1056" s="193"/>
      <c r="T1056" s="193"/>
    </row>
    <row r="1057" spans="3:20">
      <c r="C1057" s="193"/>
      <c r="H1057" s="193"/>
      <c r="I1057" s="193"/>
      <c r="N1057" s="193"/>
      <c r="O1057" s="193"/>
      <c r="P1057" s="193"/>
      <c r="Q1057" s="193"/>
      <c r="T1057" s="193"/>
    </row>
    <row r="1058" spans="3:20">
      <c r="C1058" s="193"/>
      <c r="H1058" s="193"/>
      <c r="I1058" s="193"/>
      <c r="N1058" s="193"/>
      <c r="O1058" s="193"/>
      <c r="P1058" s="193"/>
      <c r="Q1058" s="193"/>
      <c r="T1058" s="193"/>
    </row>
    <row r="1059" spans="3:20">
      <c r="C1059" s="193"/>
      <c r="H1059" s="193"/>
      <c r="I1059" s="193"/>
      <c r="N1059" s="193"/>
      <c r="O1059" s="193"/>
      <c r="P1059" s="193"/>
      <c r="Q1059" s="193"/>
      <c r="T1059" s="193"/>
    </row>
    <row r="1060" spans="3:20">
      <c r="C1060" s="193"/>
      <c r="H1060" s="193"/>
      <c r="I1060" s="193"/>
      <c r="N1060" s="193"/>
      <c r="O1060" s="193"/>
      <c r="P1060" s="193"/>
      <c r="Q1060" s="193"/>
      <c r="T1060" s="193"/>
    </row>
    <row r="1061" spans="3:20">
      <c r="C1061" s="193"/>
      <c r="H1061" s="193"/>
      <c r="I1061" s="193"/>
      <c r="N1061" s="193"/>
      <c r="O1061" s="193"/>
      <c r="P1061" s="193"/>
      <c r="Q1061" s="193"/>
      <c r="T1061" s="193"/>
    </row>
    <row r="1062" spans="3:20">
      <c r="C1062" s="193"/>
      <c r="H1062" s="193"/>
      <c r="I1062" s="193"/>
      <c r="N1062" s="193"/>
      <c r="O1062" s="193"/>
      <c r="P1062" s="193"/>
      <c r="Q1062" s="193"/>
      <c r="T1062" s="193"/>
    </row>
    <row r="1063" spans="3:20">
      <c r="C1063" s="193"/>
      <c r="H1063" s="193"/>
      <c r="I1063" s="193"/>
      <c r="N1063" s="193"/>
      <c r="O1063" s="193"/>
      <c r="P1063" s="193"/>
      <c r="Q1063" s="193"/>
      <c r="T1063" s="193"/>
    </row>
    <row r="1064" spans="3:20">
      <c r="C1064" s="193"/>
      <c r="H1064" s="193"/>
      <c r="I1064" s="193"/>
      <c r="N1064" s="193"/>
      <c r="O1064" s="193"/>
      <c r="P1064" s="193"/>
      <c r="Q1064" s="193"/>
      <c r="T1064" s="193"/>
    </row>
    <row r="1065" spans="3:20">
      <c r="C1065" s="193"/>
      <c r="H1065" s="193"/>
      <c r="I1065" s="193"/>
      <c r="N1065" s="193"/>
      <c r="O1065" s="193"/>
      <c r="P1065" s="193"/>
      <c r="Q1065" s="193"/>
      <c r="T1065" s="193"/>
    </row>
    <row r="1066" spans="3:20">
      <c r="C1066" s="193"/>
      <c r="H1066" s="193"/>
      <c r="I1066" s="193"/>
      <c r="N1066" s="193"/>
      <c r="O1066" s="193"/>
      <c r="P1066" s="193"/>
      <c r="Q1066" s="193"/>
      <c r="T1066" s="193"/>
    </row>
    <row r="1067" spans="3:20">
      <c r="C1067" s="193"/>
      <c r="H1067" s="193"/>
      <c r="I1067" s="193"/>
      <c r="N1067" s="193"/>
      <c r="O1067" s="193"/>
      <c r="P1067" s="193"/>
      <c r="Q1067" s="193"/>
      <c r="T1067" s="193"/>
    </row>
    <row r="1068" spans="3:20">
      <c r="C1068" s="193"/>
      <c r="H1068" s="193"/>
      <c r="I1068" s="193"/>
      <c r="N1068" s="193"/>
      <c r="O1068" s="193"/>
      <c r="P1068" s="193"/>
      <c r="Q1068" s="193"/>
      <c r="T1068" s="193"/>
    </row>
    <row r="1069" spans="3:20">
      <c r="C1069" s="193"/>
      <c r="H1069" s="193"/>
      <c r="I1069" s="193"/>
      <c r="N1069" s="193"/>
      <c r="O1069" s="193"/>
      <c r="P1069" s="193"/>
      <c r="Q1069" s="193"/>
      <c r="T1069" s="193"/>
    </row>
    <row r="1070" spans="3:20">
      <c r="C1070" s="193"/>
      <c r="H1070" s="193"/>
      <c r="I1070" s="193"/>
      <c r="N1070" s="193"/>
      <c r="O1070" s="193"/>
      <c r="P1070" s="193"/>
      <c r="Q1070" s="193"/>
      <c r="T1070" s="193"/>
    </row>
    <row r="1071" spans="3:20">
      <c r="C1071" s="193"/>
      <c r="H1071" s="193"/>
      <c r="I1071" s="193"/>
      <c r="N1071" s="193"/>
      <c r="O1071" s="193"/>
      <c r="P1071" s="193"/>
      <c r="Q1071" s="193"/>
      <c r="T1071" s="193"/>
    </row>
    <row r="1072" spans="3:20">
      <c r="C1072" s="193"/>
      <c r="H1072" s="193"/>
      <c r="I1072" s="193"/>
      <c r="N1072" s="193"/>
      <c r="O1072" s="193"/>
      <c r="P1072" s="193"/>
      <c r="Q1072" s="193"/>
      <c r="T1072" s="193"/>
    </row>
    <row r="1073" spans="3:20">
      <c r="C1073" s="193"/>
      <c r="H1073" s="193"/>
      <c r="I1073" s="193"/>
      <c r="N1073" s="193"/>
      <c r="O1073" s="193"/>
      <c r="P1073" s="193"/>
      <c r="Q1073" s="193"/>
      <c r="T1073" s="193"/>
    </row>
    <row r="1074" spans="3:20">
      <c r="C1074" s="193"/>
      <c r="H1074" s="193"/>
      <c r="I1074" s="193"/>
      <c r="N1074" s="193"/>
      <c r="O1074" s="193"/>
      <c r="P1074" s="193"/>
      <c r="Q1074" s="193"/>
      <c r="T1074" s="193"/>
    </row>
    <row r="1075" spans="3:20">
      <c r="C1075" s="193"/>
      <c r="H1075" s="193"/>
      <c r="I1075" s="193"/>
      <c r="N1075" s="193"/>
      <c r="O1075" s="193"/>
      <c r="P1075" s="193"/>
      <c r="Q1075" s="193"/>
      <c r="T1075" s="193"/>
    </row>
    <row r="1076" spans="3:20">
      <c r="C1076" s="193"/>
      <c r="H1076" s="193"/>
      <c r="I1076" s="193"/>
      <c r="N1076" s="193"/>
      <c r="O1076" s="193"/>
      <c r="P1076" s="193"/>
      <c r="Q1076" s="193"/>
      <c r="T1076" s="193"/>
    </row>
    <row r="1077" spans="3:20">
      <c r="C1077" s="193"/>
      <c r="H1077" s="193"/>
      <c r="I1077" s="193"/>
      <c r="N1077" s="193"/>
      <c r="O1077" s="193"/>
      <c r="P1077" s="193"/>
      <c r="Q1077" s="193"/>
      <c r="T1077" s="193"/>
    </row>
    <row r="1078" spans="3:20">
      <c r="C1078" s="193"/>
      <c r="H1078" s="193"/>
      <c r="I1078" s="193"/>
      <c r="N1078" s="193"/>
      <c r="O1078" s="193"/>
      <c r="P1078" s="193"/>
      <c r="Q1078" s="193"/>
      <c r="T1078" s="193"/>
    </row>
    <row r="1079" spans="3:20">
      <c r="C1079" s="193"/>
      <c r="H1079" s="193"/>
      <c r="I1079" s="193"/>
      <c r="N1079" s="193"/>
      <c r="O1079" s="193"/>
      <c r="P1079" s="193"/>
      <c r="Q1079" s="193"/>
      <c r="T1079" s="193"/>
    </row>
    <row r="1080" spans="3:20">
      <c r="C1080" s="193"/>
      <c r="H1080" s="193"/>
      <c r="I1080" s="193"/>
      <c r="N1080" s="193"/>
      <c r="O1080" s="193"/>
      <c r="P1080" s="193"/>
      <c r="Q1080" s="193"/>
      <c r="T1080" s="193"/>
    </row>
    <row r="1081" spans="3:20">
      <c r="C1081" s="193"/>
      <c r="H1081" s="193"/>
      <c r="I1081" s="193"/>
      <c r="N1081" s="193"/>
      <c r="O1081" s="193"/>
      <c r="P1081" s="193"/>
      <c r="Q1081" s="193"/>
      <c r="T1081" s="193"/>
    </row>
    <row r="1082" spans="3:20">
      <c r="C1082" s="193"/>
      <c r="H1082" s="193"/>
      <c r="I1082" s="193"/>
      <c r="N1082" s="193"/>
      <c r="O1082" s="193"/>
      <c r="P1082" s="193"/>
      <c r="Q1082" s="193"/>
      <c r="T1082" s="193"/>
    </row>
    <row r="1083" spans="3:20">
      <c r="C1083" s="193"/>
      <c r="H1083" s="193"/>
      <c r="I1083" s="193"/>
      <c r="N1083" s="193"/>
      <c r="O1083" s="193"/>
      <c r="P1083" s="193"/>
      <c r="Q1083" s="193"/>
      <c r="T1083" s="193"/>
    </row>
    <row r="1084" spans="3:20">
      <c r="C1084" s="193"/>
      <c r="H1084" s="193"/>
      <c r="I1084" s="193"/>
      <c r="N1084" s="193"/>
      <c r="O1084" s="193"/>
      <c r="P1084" s="193"/>
      <c r="Q1084" s="193"/>
      <c r="T1084" s="193"/>
    </row>
    <row r="1085" spans="3:20">
      <c r="C1085" s="193"/>
      <c r="H1085" s="193"/>
      <c r="I1085" s="193"/>
      <c r="N1085" s="193"/>
      <c r="O1085" s="193"/>
      <c r="P1085" s="193"/>
      <c r="Q1085" s="193"/>
      <c r="T1085" s="193"/>
    </row>
    <row r="1086" spans="3:20">
      <c r="C1086" s="193"/>
      <c r="H1086" s="193"/>
      <c r="I1086" s="193"/>
      <c r="N1086" s="193"/>
      <c r="O1086" s="193"/>
      <c r="P1086" s="193"/>
      <c r="Q1086" s="193"/>
      <c r="T1086" s="193"/>
    </row>
    <row r="1087" spans="3:20">
      <c r="C1087" s="193"/>
      <c r="H1087" s="193"/>
      <c r="I1087" s="193"/>
      <c r="N1087" s="193"/>
      <c r="O1087" s="193"/>
      <c r="P1087" s="193"/>
      <c r="Q1087" s="193"/>
      <c r="T1087" s="193"/>
    </row>
    <row r="1088" spans="3:20">
      <c r="C1088" s="193"/>
      <c r="H1088" s="193"/>
      <c r="I1088" s="193"/>
      <c r="N1088" s="193"/>
      <c r="O1088" s="193"/>
      <c r="P1088" s="193"/>
      <c r="Q1088" s="193"/>
      <c r="T1088" s="193"/>
    </row>
    <row r="1089" spans="3:20">
      <c r="C1089" s="193"/>
      <c r="H1089" s="193"/>
      <c r="I1089" s="193"/>
      <c r="N1089" s="193"/>
      <c r="O1089" s="193"/>
      <c r="P1089" s="193"/>
      <c r="Q1089" s="193"/>
      <c r="T1089" s="193"/>
    </row>
    <row r="1090" spans="3:20">
      <c r="C1090" s="193"/>
      <c r="H1090" s="193"/>
      <c r="I1090" s="193"/>
      <c r="N1090" s="193"/>
      <c r="O1090" s="193"/>
      <c r="P1090" s="193"/>
      <c r="Q1090" s="193"/>
      <c r="T1090" s="193"/>
    </row>
    <row r="1091" spans="3:20">
      <c r="C1091" s="193"/>
      <c r="H1091" s="193"/>
      <c r="I1091" s="193"/>
      <c r="N1091" s="193"/>
      <c r="O1091" s="193"/>
      <c r="P1091" s="193"/>
      <c r="Q1091" s="193"/>
      <c r="T1091" s="193"/>
    </row>
    <row r="1092" spans="3:20">
      <c r="C1092" s="193"/>
      <c r="H1092" s="193"/>
      <c r="I1092" s="193"/>
      <c r="N1092" s="193"/>
      <c r="O1092" s="193"/>
      <c r="P1092" s="193"/>
      <c r="Q1092" s="193"/>
      <c r="T1092" s="193"/>
    </row>
    <row r="1093" spans="3:20">
      <c r="C1093" s="193"/>
      <c r="H1093" s="193"/>
      <c r="I1093" s="193"/>
      <c r="N1093" s="193"/>
      <c r="O1093" s="193"/>
      <c r="P1093" s="193"/>
      <c r="Q1093" s="193"/>
      <c r="T1093" s="193"/>
    </row>
    <row r="1094" spans="3:20">
      <c r="C1094" s="193"/>
      <c r="H1094" s="193"/>
      <c r="I1094" s="193"/>
      <c r="N1094" s="193"/>
      <c r="O1094" s="193"/>
      <c r="P1094" s="193"/>
      <c r="Q1094" s="193"/>
      <c r="T1094" s="193"/>
    </row>
    <row r="1095" spans="3:20">
      <c r="C1095" s="193"/>
      <c r="H1095" s="193"/>
      <c r="I1095" s="193"/>
      <c r="N1095" s="193"/>
      <c r="O1095" s="193"/>
      <c r="P1095" s="193"/>
      <c r="Q1095" s="193"/>
      <c r="T1095" s="193"/>
    </row>
    <row r="1096" spans="3:20">
      <c r="C1096" s="193"/>
      <c r="H1096" s="193"/>
      <c r="I1096" s="193"/>
      <c r="N1096" s="193"/>
      <c r="O1096" s="193"/>
      <c r="P1096" s="193"/>
      <c r="Q1096" s="193"/>
      <c r="T1096" s="193"/>
    </row>
    <row r="1097" spans="3:20">
      <c r="C1097" s="193"/>
      <c r="H1097" s="193"/>
      <c r="I1097" s="193"/>
      <c r="N1097" s="193"/>
      <c r="O1097" s="193"/>
      <c r="P1097" s="193"/>
      <c r="Q1097" s="193"/>
      <c r="T1097" s="193"/>
    </row>
    <row r="1098" spans="3:20">
      <c r="C1098" s="193"/>
      <c r="H1098" s="193"/>
      <c r="I1098" s="193"/>
      <c r="N1098" s="193"/>
      <c r="O1098" s="193"/>
      <c r="P1098" s="193"/>
      <c r="Q1098" s="193"/>
      <c r="T1098" s="193"/>
    </row>
    <row r="1099" spans="3:20">
      <c r="C1099" s="193"/>
      <c r="H1099" s="193"/>
      <c r="I1099" s="193"/>
      <c r="N1099" s="193"/>
      <c r="O1099" s="193"/>
      <c r="P1099" s="193"/>
      <c r="Q1099" s="193"/>
      <c r="T1099" s="193"/>
    </row>
    <row r="1100" spans="3:20">
      <c r="C1100" s="193"/>
      <c r="H1100" s="193"/>
      <c r="I1100" s="193"/>
      <c r="N1100" s="193"/>
      <c r="O1100" s="193"/>
      <c r="P1100" s="193"/>
      <c r="Q1100" s="193"/>
      <c r="T1100" s="193"/>
    </row>
    <row r="1101" spans="3:20">
      <c r="C1101" s="193"/>
      <c r="H1101" s="193"/>
      <c r="I1101" s="193"/>
      <c r="N1101" s="193"/>
      <c r="O1101" s="193"/>
      <c r="P1101" s="193"/>
      <c r="Q1101" s="193"/>
      <c r="T1101" s="193"/>
    </row>
    <row r="1102" spans="3:20">
      <c r="C1102" s="193"/>
      <c r="H1102" s="193"/>
      <c r="I1102" s="193"/>
      <c r="N1102" s="193"/>
      <c r="O1102" s="193"/>
      <c r="P1102" s="193"/>
      <c r="Q1102" s="193"/>
      <c r="T1102" s="193"/>
    </row>
    <row r="1103" spans="3:20">
      <c r="C1103" s="193"/>
      <c r="H1103" s="193"/>
      <c r="I1103" s="193"/>
      <c r="N1103" s="193"/>
      <c r="O1103" s="193"/>
      <c r="P1103" s="193"/>
      <c r="Q1103" s="193"/>
      <c r="T1103" s="193"/>
    </row>
    <row r="1104" spans="3:20">
      <c r="C1104" s="193"/>
      <c r="H1104" s="193"/>
      <c r="I1104" s="193"/>
      <c r="N1104" s="193"/>
      <c r="O1104" s="193"/>
      <c r="P1104" s="193"/>
      <c r="Q1104" s="193"/>
      <c r="T1104" s="193"/>
    </row>
    <row r="1105" spans="3:20">
      <c r="C1105" s="193"/>
      <c r="H1105" s="193"/>
      <c r="I1105" s="193"/>
      <c r="N1105" s="193"/>
      <c r="O1105" s="193"/>
      <c r="P1105" s="193"/>
      <c r="Q1105" s="193"/>
      <c r="T1105" s="193"/>
    </row>
    <row r="1106" spans="3:20">
      <c r="C1106" s="193"/>
      <c r="H1106" s="193"/>
      <c r="I1106" s="193"/>
      <c r="N1106" s="193"/>
      <c r="O1106" s="193"/>
      <c r="P1106" s="193"/>
      <c r="Q1106" s="193"/>
      <c r="T1106" s="193"/>
    </row>
    <row r="1107" spans="3:20">
      <c r="C1107" s="193"/>
      <c r="H1107" s="193"/>
      <c r="I1107" s="193"/>
      <c r="N1107" s="193"/>
      <c r="O1107" s="193"/>
      <c r="P1107" s="193"/>
      <c r="Q1107" s="193"/>
      <c r="T1107" s="193"/>
    </row>
    <row r="1108" spans="3:20">
      <c r="C1108" s="193"/>
      <c r="H1108" s="193"/>
      <c r="I1108" s="193"/>
      <c r="N1108" s="193"/>
      <c r="O1108" s="193"/>
      <c r="P1108" s="193"/>
      <c r="Q1108" s="193"/>
      <c r="T1108" s="193"/>
    </row>
    <row r="1109" spans="3:20">
      <c r="C1109" s="193"/>
      <c r="H1109" s="193"/>
      <c r="I1109" s="193"/>
      <c r="N1109" s="193"/>
      <c r="O1109" s="193"/>
      <c r="P1109" s="193"/>
      <c r="Q1109" s="193"/>
      <c r="T1109" s="193"/>
    </row>
    <row r="1110" spans="3:20">
      <c r="C1110" s="193"/>
      <c r="H1110" s="193"/>
      <c r="I1110" s="193"/>
      <c r="N1110" s="193"/>
      <c r="O1110" s="193"/>
      <c r="P1110" s="193"/>
      <c r="Q1110" s="193"/>
      <c r="T1110" s="193"/>
    </row>
    <row r="1111" spans="3:20">
      <c r="C1111" s="193"/>
      <c r="H1111" s="193"/>
      <c r="I1111" s="193"/>
      <c r="N1111" s="193"/>
      <c r="O1111" s="193"/>
      <c r="P1111" s="193"/>
      <c r="Q1111" s="193"/>
      <c r="T1111" s="193"/>
    </row>
    <row r="1112" spans="3:20">
      <c r="C1112" s="193"/>
      <c r="H1112" s="193"/>
      <c r="I1112" s="193"/>
      <c r="N1112" s="193"/>
      <c r="O1112" s="193"/>
      <c r="P1112" s="193"/>
      <c r="Q1112" s="193"/>
      <c r="T1112" s="193"/>
    </row>
    <row r="1113" spans="3:20">
      <c r="C1113" s="193"/>
      <c r="H1113" s="193"/>
      <c r="I1113" s="193"/>
      <c r="N1113" s="193"/>
      <c r="O1113" s="193"/>
      <c r="P1113" s="193"/>
      <c r="Q1113" s="193"/>
      <c r="T1113" s="193"/>
    </row>
    <row r="1114" spans="3:20">
      <c r="C1114" s="193"/>
      <c r="H1114" s="193"/>
      <c r="I1114" s="193"/>
      <c r="N1114" s="193"/>
      <c r="O1114" s="193"/>
      <c r="P1114" s="193"/>
      <c r="Q1114" s="193"/>
      <c r="T1114" s="193"/>
    </row>
    <row r="1115" spans="3:20">
      <c r="C1115" s="193"/>
      <c r="H1115" s="193"/>
      <c r="I1115" s="193"/>
      <c r="N1115" s="193"/>
      <c r="O1115" s="193"/>
      <c r="P1115" s="193"/>
      <c r="Q1115" s="193"/>
      <c r="T1115" s="193"/>
    </row>
    <row r="1116" spans="3:20">
      <c r="C1116" s="193"/>
      <c r="H1116" s="193"/>
      <c r="I1116" s="193"/>
      <c r="N1116" s="193"/>
      <c r="O1116" s="193"/>
      <c r="P1116" s="193"/>
      <c r="Q1116" s="193"/>
      <c r="T1116" s="193"/>
    </row>
    <row r="1117" spans="3:20">
      <c r="C1117" s="193"/>
      <c r="H1117" s="193"/>
      <c r="I1117" s="193"/>
      <c r="N1117" s="193"/>
      <c r="O1117" s="193"/>
      <c r="P1117" s="193"/>
      <c r="Q1117" s="193"/>
      <c r="T1117" s="193"/>
    </row>
    <row r="1118" spans="3:20">
      <c r="C1118" s="193"/>
      <c r="H1118" s="193"/>
      <c r="I1118" s="193"/>
      <c r="N1118" s="193"/>
      <c r="O1118" s="193"/>
      <c r="P1118" s="193"/>
      <c r="Q1118" s="193"/>
      <c r="T1118" s="193"/>
    </row>
    <row r="1119" spans="3:20">
      <c r="C1119" s="193"/>
      <c r="H1119" s="193"/>
      <c r="I1119" s="193"/>
      <c r="N1119" s="193"/>
      <c r="O1119" s="193"/>
      <c r="P1119" s="193"/>
      <c r="Q1119" s="193"/>
      <c r="T1119" s="193"/>
    </row>
    <row r="1120" spans="3:20">
      <c r="C1120" s="193"/>
      <c r="H1120" s="193"/>
      <c r="I1120" s="193"/>
      <c r="N1120" s="193"/>
      <c r="O1120" s="193"/>
      <c r="P1120" s="193"/>
      <c r="Q1120" s="193"/>
      <c r="T1120" s="193"/>
    </row>
    <row r="1121" spans="3:20">
      <c r="C1121" s="193"/>
      <c r="H1121" s="193"/>
      <c r="I1121" s="193"/>
      <c r="N1121" s="193"/>
      <c r="O1121" s="193"/>
      <c r="P1121" s="193"/>
      <c r="Q1121" s="193"/>
      <c r="T1121" s="193"/>
    </row>
    <row r="1122" spans="3:20">
      <c r="C1122" s="193"/>
      <c r="H1122" s="193"/>
      <c r="I1122" s="193"/>
      <c r="N1122" s="193"/>
      <c r="O1122" s="193"/>
      <c r="P1122" s="193"/>
      <c r="Q1122" s="193"/>
      <c r="T1122" s="193"/>
    </row>
    <row r="1123" spans="3:20">
      <c r="C1123" s="193"/>
      <c r="H1123" s="193"/>
      <c r="I1123" s="193"/>
      <c r="N1123" s="193"/>
      <c r="O1123" s="193"/>
      <c r="P1123" s="193"/>
      <c r="Q1123" s="193"/>
      <c r="T1123" s="193"/>
    </row>
    <row r="1124" spans="3:20">
      <c r="C1124" s="193"/>
      <c r="H1124" s="193"/>
      <c r="I1124" s="193"/>
      <c r="N1124" s="193"/>
      <c r="O1124" s="193"/>
      <c r="P1124" s="193"/>
      <c r="Q1124" s="193"/>
      <c r="T1124" s="193"/>
    </row>
    <row r="1125" spans="3:20">
      <c r="C1125" s="193"/>
      <c r="H1125" s="193"/>
      <c r="I1125" s="193"/>
      <c r="N1125" s="193"/>
      <c r="O1125" s="193"/>
      <c r="P1125" s="193"/>
      <c r="Q1125" s="193"/>
      <c r="T1125" s="193"/>
    </row>
    <row r="1126" spans="3:20">
      <c r="C1126" s="193"/>
      <c r="H1126" s="193"/>
      <c r="I1126" s="193"/>
      <c r="N1126" s="193"/>
      <c r="O1126" s="193"/>
      <c r="P1126" s="193"/>
      <c r="Q1126" s="193"/>
      <c r="T1126" s="193"/>
    </row>
    <row r="1127" spans="3:20">
      <c r="C1127" s="193"/>
      <c r="H1127" s="193"/>
      <c r="I1127" s="193"/>
      <c r="N1127" s="193"/>
      <c r="O1127" s="193"/>
      <c r="P1127" s="193"/>
      <c r="Q1127" s="193"/>
      <c r="T1127" s="193"/>
    </row>
    <row r="1128" spans="3:20">
      <c r="C1128" s="193"/>
      <c r="H1128" s="193"/>
      <c r="I1128" s="193"/>
      <c r="N1128" s="193"/>
      <c r="O1128" s="193"/>
      <c r="P1128" s="193"/>
      <c r="Q1128" s="193"/>
      <c r="T1128" s="193"/>
    </row>
    <row r="1129" spans="3:20">
      <c r="C1129" s="193"/>
      <c r="H1129" s="193"/>
      <c r="I1129" s="193"/>
      <c r="N1129" s="193"/>
      <c r="O1129" s="193"/>
      <c r="P1129" s="193"/>
      <c r="Q1129" s="193"/>
      <c r="T1129" s="193"/>
    </row>
    <row r="1130" spans="3:20">
      <c r="C1130" s="193"/>
      <c r="H1130" s="193"/>
      <c r="I1130" s="193"/>
      <c r="N1130" s="193"/>
      <c r="O1130" s="193"/>
      <c r="P1130" s="193"/>
      <c r="Q1130" s="193"/>
      <c r="T1130" s="193"/>
    </row>
    <row r="1131" spans="3:20">
      <c r="C1131" s="193"/>
      <c r="H1131" s="193"/>
      <c r="I1131" s="193"/>
      <c r="N1131" s="193"/>
      <c r="O1131" s="193"/>
      <c r="P1131" s="193"/>
      <c r="Q1131" s="193"/>
      <c r="T1131" s="193"/>
    </row>
    <row r="1132" spans="3:20">
      <c r="C1132" s="193"/>
      <c r="H1132" s="193"/>
      <c r="I1132" s="193"/>
      <c r="N1132" s="193"/>
      <c r="O1132" s="193"/>
      <c r="P1132" s="193"/>
      <c r="Q1132" s="193"/>
      <c r="T1132" s="193"/>
    </row>
    <row r="1133" spans="3:20">
      <c r="C1133" s="193"/>
      <c r="H1133" s="193"/>
      <c r="I1133" s="193"/>
      <c r="N1133" s="193"/>
      <c r="O1133" s="193"/>
      <c r="P1133" s="193"/>
      <c r="Q1133" s="193"/>
      <c r="T1133" s="193"/>
    </row>
    <row r="1134" spans="3:20">
      <c r="C1134" s="193"/>
      <c r="H1134" s="193"/>
      <c r="I1134" s="193"/>
      <c r="N1134" s="193"/>
      <c r="O1134" s="193"/>
      <c r="P1134" s="193"/>
      <c r="Q1134" s="193"/>
      <c r="T1134" s="193"/>
    </row>
    <row r="1135" spans="3:20">
      <c r="C1135" s="193"/>
      <c r="H1135" s="193"/>
      <c r="I1135" s="193"/>
      <c r="N1135" s="193"/>
      <c r="O1135" s="193"/>
      <c r="P1135" s="193"/>
      <c r="Q1135" s="193"/>
      <c r="T1135" s="193"/>
    </row>
    <row r="1136" spans="3:20">
      <c r="C1136" s="193"/>
      <c r="H1136" s="193"/>
      <c r="I1136" s="193"/>
      <c r="N1136" s="193"/>
      <c r="O1136" s="193"/>
      <c r="P1136" s="193"/>
      <c r="Q1136" s="193"/>
      <c r="T1136" s="193"/>
    </row>
    <row r="1137" spans="3:20">
      <c r="C1137" s="193"/>
      <c r="H1137" s="193"/>
      <c r="I1137" s="193"/>
      <c r="N1137" s="193"/>
      <c r="O1137" s="193"/>
      <c r="P1137" s="193"/>
      <c r="Q1137" s="193"/>
      <c r="T1137" s="193"/>
    </row>
    <row r="1138" spans="3:20">
      <c r="C1138" s="193"/>
      <c r="H1138" s="193"/>
      <c r="I1138" s="193"/>
      <c r="N1138" s="193"/>
      <c r="O1138" s="193"/>
      <c r="P1138" s="193"/>
      <c r="Q1138" s="193"/>
      <c r="T1138" s="193"/>
    </row>
    <row r="1139" spans="3:20">
      <c r="C1139" s="193"/>
      <c r="H1139" s="193"/>
      <c r="I1139" s="193"/>
      <c r="N1139" s="193"/>
      <c r="O1139" s="193"/>
      <c r="P1139" s="193"/>
      <c r="Q1139" s="193"/>
      <c r="T1139" s="193"/>
    </row>
    <row r="1140" spans="3:20">
      <c r="C1140" s="193"/>
      <c r="H1140" s="193"/>
      <c r="I1140" s="193"/>
      <c r="N1140" s="193"/>
      <c r="O1140" s="193"/>
      <c r="P1140" s="193"/>
      <c r="Q1140" s="193"/>
      <c r="T1140" s="193"/>
    </row>
    <row r="1141" spans="3:20">
      <c r="C1141" s="193"/>
      <c r="H1141" s="193"/>
      <c r="I1141" s="193"/>
      <c r="N1141" s="193"/>
      <c r="O1141" s="193"/>
      <c r="P1141" s="193"/>
      <c r="Q1141" s="193"/>
      <c r="T1141" s="193"/>
    </row>
    <row r="1142" spans="3:20">
      <c r="C1142" s="193"/>
      <c r="H1142" s="193"/>
      <c r="I1142" s="193"/>
      <c r="N1142" s="193"/>
      <c r="O1142" s="193"/>
      <c r="P1142" s="193"/>
      <c r="Q1142" s="193"/>
      <c r="T1142" s="193"/>
    </row>
    <row r="1143" spans="3:20">
      <c r="C1143" s="193"/>
      <c r="H1143" s="193"/>
      <c r="I1143" s="193"/>
      <c r="N1143" s="193"/>
      <c r="O1143" s="193"/>
      <c r="P1143" s="193"/>
      <c r="Q1143" s="193"/>
      <c r="T1143" s="193"/>
    </row>
    <row r="1144" spans="3:20">
      <c r="C1144" s="193"/>
      <c r="H1144" s="193"/>
      <c r="I1144" s="193"/>
      <c r="N1144" s="193"/>
      <c r="O1144" s="193"/>
      <c r="P1144" s="193"/>
      <c r="Q1144" s="193"/>
      <c r="T1144" s="193"/>
    </row>
    <row r="1145" spans="3:20">
      <c r="C1145" s="193"/>
      <c r="H1145" s="193"/>
      <c r="I1145" s="193"/>
      <c r="N1145" s="193"/>
      <c r="O1145" s="193"/>
      <c r="P1145" s="193"/>
      <c r="Q1145" s="193"/>
      <c r="T1145" s="193"/>
    </row>
    <row r="1146" spans="3:20">
      <c r="C1146" s="193"/>
      <c r="H1146" s="193"/>
      <c r="I1146" s="193"/>
      <c r="N1146" s="193"/>
      <c r="O1146" s="193"/>
      <c r="P1146" s="193"/>
      <c r="Q1146" s="193"/>
      <c r="T1146" s="193"/>
    </row>
    <row r="1147" spans="3:20">
      <c r="C1147" s="193"/>
      <c r="H1147" s="193"/>
      <c r="I1147" s="193"/>
      <c r="N1147" s="193"/>
      <c r="O1147" s="193"/>
      <c r="P1147" s="193"/>
      <c r="Q1147" s="193"/>
      <c r="T1147" s="193"/>
    </row>
    <row r="1148" spans="3:20">
      <c r="C1148" s="193"/>
      <c r="H1148" s="193"/>
      <c r="I1148" s="193"/>
      <c r="N1148" s="193"/>
      <c r="O1148" s="193"/>
      <c r="P1148" s="193"/>
      <c r="Q1148" s="193"/>
      <c r="T1148" s="193"/>
    </row>
    <row r="1149" spans="3:20">
      <c r="C1149" s="193"/>
      <c r="H1149" s="193"/>
      <c r="I1149" s="193"/>
      <c r="N1149" s="193"/>
      <c r="O1149" s="193"/>
      <c r="P1149" s="193"/>
      <c r="Q1149" s="193"/>
      <c r="T1149" s="193"/>
    </row>
    <row r="1150" spans="3:20">
      <c r="C1150" s="193"/>
      <c r="H1150" s="193"/>
      <c r="I1150" s="193"/>
      <c r="N1150" s="193"/>
      <c r="O1150" s="193"/>
      <c r="P1150" s="193"/>
      <c r="Q1150" s="193"/>
      <c r="T1150" s="193"/>
    </row>
    <row r="1151" spans="3:20">
      <c r="C1151" s="193"/>
      <c r="H1151" s="193"/>
      <c r="I1151" s="193"/>
      <c r="N1151" s="193"/>
      <c r="O1151" s="193"/>
      <c r="P1151" s="193"/>
      <c r="Q1151" s="193"/>
      <c r="T1151" s="193"/>
    </row>
    <row r="1152" spans="3:20">
      <c r="C1152" s="193"/>
      <c r="H1152" s="193"/>
      <c r="I1152" s="193"/>
      <c r="N1152" s="193"/>
      <c r="O1152" s="193"/>
      <c r="P1152" s="193"/>
      <c r="Q1152" s="193"/>
      <c r="T1152" s="193"/>
    </row>
    <row r="1153" spans="3:20">
      <c r="C1153" s="193"/>
      <c r="H1153" s="193"/>
      <c r="I1153" s="193"/>
      <c r="N1153" s="193"/>
      <c r="O1153" s="193"/>
      <c r="P1153" s="193"/>
      <c r="Q1153" s="193"/>
      <c r="T1153" s="193"/>
    </row>
    <row r="1154" spans="3:20">
      <c r="C1154" s="193"/>
      <c r="H1154" s="193"/>
      <c r="I1154" s="193"/>
      <c r="N1154" s="193"/>
      <c r="O1154" s="193"/>
      <c r="P1154" s="193"/>
      <c r="Q1154" s="193"/>
      <c r="T1154" s="193"/>
    </row>
    <row r="1155" spans="3:20">
      <c r="C1155" s="193"/>
      <c r="H1155" s="193"/>
      <c r="I1155" s="193"/>
      <c r="N1155" s="193"/>
      <c r="O1155" s="193"/>
      <c r="P1155" s="193"/>
      <c r="Q1155" s="193"/>
      <c r="T1155" s="193"/>
    </row>
    <row r="1156" spans="3:20">
      <c r="C1156" s="193"/>
      <c r="H1156" s="193"/>
      <c r="I1156" s="193"/>
      <c r="N1156" s="193"/>
      <c r="O1156" s="193"/>
      <c r="P1156" s="193"/>
      <c r="Q1156" s="193"/>
      <c r="T1156" s="193"/>
    </row>
    <row r="1157" spans="3:20">
      <c r="C1157" s="193"/>
      <c r="H1157" s="193"/>
      <c r="I1157" s="193"/>
      <c r="N1157" s="193"/>
      <c r="O1157" s="193"/>
      <c r="P1157" s="193"/>
      <c r="Q1157" s="193"/>
      <c r="T1157" s="193"/>
    </row>
    <row r="1158" spans="3:20">
      <c r="C1158" s="193"/>
      <c r="H1158" s="193"/>
      <c r="I1158" s="193"/>
      <c r="N1158" s="193"/>
      <c r="O1158" s="193"/>
      <c r="P1158" s="193"/>
      <c r="Q1158" s="193"/>
      <c r="T1158" s="193"/>
    </row>
    <row r="1159" spans="3:20">
      <c r="C1159" s="193"/>
      <c r="H1159" s="193"/>
      <c r="I1159" s="193"/>
      <c r="N1159" s="193"/>
      <c r="O1159" s="193"/>
      <c r="P1159" s="193"/>
      <c r="Q1159" s="193"/>
      <c r="T1159" s="193"/>
    </row>
    <row r="1160" spans="3:20">
      <c r="C1160" s="193"/>
      <c r="H1160" s="193"/>
      <c r="I1160" s="193"/>
      <c r="N1160" s="193"/>
      <c r="O1160" s="193"/>
      <c r="P1160" s="193"/>
      <c r="Q1160" s="193"/>
      <c r="T1160" s="193"/>
    </row>
    <row r="1161" spans="3:20">
      <c r="C1161" s="193"/>
      <c r="H1161" s="193"/>
      <c r="I1161" s="193"/>
      <c r="N1161" s="193"/>
      <c r="O1161" s="193"/>
      <c r="P1161" s="193"/>
      <c r="Q1161" s="193"/>
      <c r="T1161" s="193"/>
    </row>
    <row r="1162" spans="3:20">
      <c r="C1162" s="193"/>
      <c r="H1162" s="193"/>
      <c r="I1162" s="193"/>
      <c r="N1162" s="193"/>
      <c r="O1162" s="193"/>
      <c r="P1162" s="193"/>
      <c r="Q1162" s="193"/>
      <c r="T1162" s="193"/>
    </row>
    <row r="1163" spans="3:20">
      <c r="C1163" s="193"/>
      <c r="H1163" s="193"/>
      <c r="I1163" s="193"/>
      <c r="N1163" s="193"/>
      <c r="O1163" s="193"/>
      <c r="P1163" s="193"/>
      <c r="Q1163" s="193"/>
      <c r="T1163" s="193"/>
    </row>
    <row r="1164" spans="3:20">
      <c r="C1164" s="193"/>
      <c r="H1164" s="193"/>
      <c r="I1164" s="193"/>
      <c r="N1164" s="193"/>
      <c r="O1164" s="193"/>
      <c r="P1164" s="193"/>
      <c r="Q1164" s="193"/>
      <c r="T1164" s="193"/>
    </row>
    <row r="1165" spans="3:20">
      <c r="C1165" s="193"/>
      <c r="H1165" s="193"/>
      <c r="I1165" s="193"/>
      <c r="N1165" s="193"/>
      <c r="O1165" s="193"/>
      <c r="P1165" s="193"/>
      <c r="Q1165" s="193"/>
      <c r="T1165" s="193"/>
    </row>
    <row r="1166" spans="3:20">
      <c r="C1166" s="193"/>
      <c r="H1166" s="193"/>
      <c r="I1166" s="193"/>
      <c r="N1166" s="193"/>
      <c r="O1166" s="193"/>
      <c r="P1166" s="193"/>
      <c r="Q1166" s="193"/>
      <c r="T1166" s="193"/>
    </row>
    <row r="1167" spans="3:20">
      <c r="C1167" s="193"/>
      <c r="H1167" s="193"/>
      <c r="I1167" s="193"/>
      <c r="N1167" s="193"/>
      <c r="O1167" s="193"/>
      <c r="P1167" s="193"/>
      <c r="Q1167" s="193"/>
      <c r="T1167" s="193"/>
    </row>
    <row r="1168" spans="3:20">
      <c r="C1168" s="193"/>
      <c r="H1168" s="193"/>
      <c r="I1168" s="193"/>
      <c r="N1168" s="193"/>
      <c r="O1168" s="193"/>
      <c r="P1168" s="193"/>
      <c r="Q1168" s="193"/>
      <c r="T1168" s="193"/>
    </row>
    <row r="1169" spans="3:20">
      <c r="C1169" s="193"/>
      <c r="H1169" s="193"/>
      <c r="I1169" s="193"/>
      <c r="N1169" s="193"/>
      <c r="O1169" s="193"/>
      <c r="P1169" s="193"/>
      <c r="Q1169" s="193"/>
      <c r="T1169" s="193"/>
    </row>
    <row r="1170" spans="3:20">
      <c r="C1170" s="193"/>
      <c r="H1170" s="193"/>
      <c r="I1170" s="193"/>
      <c r="N1170" s="193"/>
      <c r="O1170" s="193"/>
      <c r="P1170" s="193"/>
      <c r="Q1170" s="193"/>
      <c r="T1170" s="193"/>
    </row>
    <row r="1171" spans="3:20">
      <c r="C1171" s="193"/>
      <c r="H1171" s="193"/>
      <c r="I1171" s="193"/>
      <c r="N1171" s="193"/>
      <c r="O1171" s="193"/>
      <c r="P1171" s="193"/>
      <c r="Q1171" s="193"/>
      <c r="T1171" s="193"/>
    </row>
    <row r="1172" spans="3:20">
      <c r="C1172" s="193"/>
      <c r="H1172" s="193"/>
      <c r="I1172" s="193"/>
      <c r="N1172" s="193"/>
      <c r="O1172" s="193"/>
      <c r="P1172" s="193"/>
      <c r="Q1172" s="193"/>
      <c r="T1172" s="193"/>
    </row>
    <row r="1173" spans="3:20">
      <c r="C1173" s="193"/>
      <c r="H1173" s="193"/>
      <c r="I1173" s="193"/>
      <c r="N1173" s="193"/>
      <c r="O1173" s="193"/>
      <c r="P1173" s="193"/>
      <c r="Q1173" s="193"/>
      <c r="T1173" s="193"/>
    </row>
    <row r="1174" spans="3:20">
      <c r="C1174" s="193"/>
      <c r="H1174" s="193"/>
      <c r="I1174" s="193"/>
      <c r="N1174" s="193"/>
      <c r="O1174" s="193"/>
      <c r="P1174" s="193"/>
      <c r="Q1174" s="193"/>
      <c r="T1174" s="193"/>
    </row>
    <row r="1175" spans="3:20">
      <c r="C1175" s="193"/>
      <c r="H1175" s="193"/>
      <c r="I1175" s="193"/>
      <c r="N1175" s="193"/>
      <c r="O1175" s="193"/>
      <c r="P1175" s="193"/>
      <c r="Q1175" s="193"/>
      <c r="T1175" s="193"/>
    </row>
    <row r="1176" spans="3:20">
      <c r="C1176" s="193"/>
      <c r="H1176" s="193"/>
      <c r="I1176" s="193"/>
      <c r="N1176" s="193"/>
      <c r="O1176" s="193"/>
      <c r="P1176" s="193"/>
      <c r="Q1176" s="193"/>
      <c r="T1176" s="193"/>
    </row>
    <row r="1177" spans="3:20">
      <c r="C1177" s="193"/>
      <c r="H1177" s="193"/>
      <c r="I1177" s="193"/>
      <c r="N1177" s="193"/>
      <c r="O1177" s="193"/>
      <c r="P1177" s="193"/>
      <c r="Q1177" s="193"/>
      <c r="T1177" s="193"/>
    </row>
    <row r="1178" spans="3:20">
      <c r="C1178" s="193"/>
      <c r="H1178" s="193"/>
      <c r="I1178" s="193"/>
      <c r="N1178" s="193"/>
      <c r="O1178" s="193"/>
      <c r="P1178" s="193"/>
      <c r="Q1178" s="193"/>
      <c r="T1178" s="193"/>
    </row>
    <row r="1179" spans="3:20">
      <c r="C1179" s="193"/>
      <c r="H1179" s="193"/>
      <c r="I1179" s="193"/>
      <c r="N1179" s="193"/>
      <c r="O1179" s="193"/>
      <c r="P1179" s="193"/>
      <c r="Q1179" s="193"/>
      <c r="T1179" s="193"/>
    </row>
    <row r="1180" spans="3:20">
      <c r="C1180" s="193"/>
      <c r="H1180" s="193"/>
      <c r="I1180" s="193"/>
      <c r="N1180" s="193"/>
      <c r="O1180" s="193"/>
      <c r="P1180" s="193"/>
      <c r="Q1180" s="193"/>
      <c r="T1180" s="193"/>
    </row>
    <row r="1181" spans="3:20">
      <c r="C1181" s="193"/>
      <c r="H1181" s="193"/>
      <c r="I1181" s="193"/>
      <c r="N1181" s="193"/>
      <c r="O1181" s="193"/>
      <c r="P1181" s="193"/>
      <c r="Q1181" s="193"/>
      <c r="T1181" s="193"/>
    </row>
    <row r="1182" spans="3:20">
      <c r="C1182" s="193"/>
      <c r="H1182" s="193"/>
      <c r="I1182" s="193"/>
      <c r="N1182" s="193"/>
      <c r="O1182" s="193"/>
      <c r="P1182" s="193"/>
      <c r="Q1182" s="193"/>
      <c r="T1182" s="193"/>
    </row>
    <row r="1183" spans="3:20">
      <c r="C1183" s="193"/>
      <c r="H1183" s="193"/>
      <c r="I1183" s="193"/>
      <c r="N1183" s="193"/>
      <c r="O1183" s="193"/>
      <c r="P1183" s="193"/>
      <c r="Q1183" s="193"/>
      <c r="T1183" s="193"/>
    </row>
    <row r="1184" spans="3:20">
      <c r="C1184" s="193"/>
      <c r="H1184" s="193"/>
      <c r="I1184" s="193"/>
      <c r="N1184" s="193"/>
      <c r="O1184" s="193"/>
      <c r="P1184" s="193"/>
      <c r="Q1184" s="193"/>
      <c r="T1184" s="193"/>
    </row>
    <row r="1185" spans="3:20">
      <c r="C1185" s="193"/>
      <c r="H1185" s="193"/>
      <c r="I1185" s="193"/>
      <c r="N1185" s="193"/>
      <c r="O1185" s="193"/>
      <c r="P1185" s="193"/>
      <c r="Q1185" s="193"/>
      <c r="T1185" s="193"/>
    </row>
    <row r="1186" spans="3:20">
      <c r="C1186" s="193"/>
      <c r="H1186" s="193"/>
      <c r="I1186" s="193"/>
      <c r="N1186" s="193"/>
      <c r="O1186" s="193"/>
      <c r="P1186" s="193"/>
      <c r="Q1186" s="193"/>
      <c r="T1186" s="193"/>
    </row>
    <row r="1187" spans="3:20">
      <c r="C1187" s="193"/>
      <c r="H1187" s="193"/>
      <c r="I1187" s="193"/>
      <c r="N1187" s="193"/>
      <c r="O1187" s="193"/>
      <c r="P1187" s="193"/>
      <c r="Q1187" s="193"/>
      <c r="T1187" s="193"/>
    </row>
    <row r="1188" spans="3:20">
      <c r="C1188" s="193"/>
      <c r="H1188" s="193"/>
      <c r="I1188" s="193"/>
      <c r="N1188" s="193"/>
      <c r="O1188" s="193"/>
      <c r="P1188" s="193"/>
      <c r="Q1188" s="193"/>
      <c r="T1188" s="193"/>
    </row>
    <row r="1189" spans="3:20">
      <c r="C1189" s="193"/>
      <c r="H1189" s="193"/>
      <c r="I1189" s="193"/>
      <c r="N1189" s="193"/>
      <c r="O1189" s="193"/>
      <c r="P1189" s="193"/>
      <c r="Q1189" s="193"/>
      <c r="T1189" s="193"/>
    </row>
    <row r="1190" spans="3:20">
      <c r="C1190" s="193"/>
      <c r="H1190" s="193"/>
      <c r="I1190" s="193"/>
      <c r="N1190" s="193"/>
      <c r="O1190" s="193"/>
      <c r="P1190" s="193"/>
      <c r="Q1190" s="193"/>
      <c r="T1190" s="193"/>
    </row>
    <row r="1191" spans="3:20">
      <c r="C1191" s="193"/>
      <c r="H1191" s="193"/>
      <c r="I1191" s="193"/>
      <c r="N1191" s="193"/>
      <c r="O1191" s="193"/>
      <c r="P1191" s="193"/>
      <c r="Q1191" s="193"/>
      <c r="T1191" s="193"/>
    </row>
    <row r="1192" spans="3:20">
      <c r="C1192" s="193"/>
      <c r="H1192" s="193"/>
      <c r="I1192" s="193"/>
      <c r="N1192" s="193"/>
      <c r="O1192" s="193"/>
      <c r="P1192" s="193"/>
      <c r="Q1192" s="193"/>
      <c r="T1192" s="193"/>
    </row>
    <row r="1193" spans="3:20">
      <c r="C1193" s="193"/>
      <c r="H1193" s="193"/>
      <c r="I1193" s="193"/>
      <c r="N1193" s="193"/>
      <c r="O1193" s="193"/>
      <c r="P1193" s="193"/>
      <c r="Q1193" s="193"/>
      <c r="T1193" s="193"/>
    </row>
    <row r="1194" spans="3:20">
      <c r="C1194" s="193"/>
      <c r="H1194" s="193"/>
      <c r="I1194" s="193"/>
      <c r="N1194" s="193"/>
      <c r="O1194" s="193"/>
      <c r="P1194" s="193"/>
      <c r="Q1194" s="193"/>
      <c r="T1194" s="193"/>
    </row>
    <row r="1195" spans="3:20">
      <c r="C1195" s="193"/>
      <c r="H1195" s="193"/>
      <c r="I1195" s="193"/>
      <c r="N1195" s="193"/>
      <c r="O1195" s="193"/>
      <c r="P1195" s="193"/>
      <c r="Q1195" s="193"/>
      <c r="T1195" s="193"/>
    </row>
    <row r="1196" spans="3:20">
      <c r="C1196" s="193"/>
      <c r="H1196" s="193"/>
      <c r="I1196" s="193"/>
      <c r="N1196" s="193"/>
      <c r="O1196" s="193"/>
      <c r="P1196" s="193"/>
      <c r="Q1196" s="193"/>
      <c r="T1196" s="193"/>
    </row>
    <row r="1197" spans="3:20">
      <c r="C1197" s="193"/>
      <c r="H1197" s="193"/>
      <c r="I1197" s="193"/>
      <c r="N1197" s="193"/>
      <c r="O1197" s="193"/>
      <c r="P1197" s="193"/>
      <c r="Q1197" s="193"/>
      <c r="T1197" s="193"/>
    </row>
    <row r="1198" spans="3:20">
      <c r="C1198" s="193"/>
      <c r="H1198" s="193"/>
      <c r="I1198" s="193"/>
      <c r="N1198" s="193"/>
      <c r="O1198" s="193"/>
      <c r="P1198" s="193"/>
      <c r="Q1198" s="193"/>
      <c r="T1198" s="193"/>
    </row>
    <row r="1199" spans="3:20">
      <c r="C1199" s="193"/>
      <c r="H1199" s="193"/>
      <c r="I1199" s="193"/>
      <c r="N1199" s="193"/>
      <c r="O1199" s="193"/>
      <c r="P1199" s="193"/>
      <c r="Q1199" s="193"/>
      <c r="T1199" s="193"/>
    </row>
    <row r="1200" spans="3:20">
      <c r="C1200" s="193"/>
      <c r="H1200" s="193"/>
      <c r="I1200" s="193"/>
      <c r="N1200" s="193"/>
      <c r="O1200" s="193"/>
      <c r="P1200" s="193"/>
      <c r="Q1200" s="193"/>
      <c r="T1200" s="193"/>
    </row>
    <row r="1201" spans="3:20">
      <c r="C1201" s="193"/>
      <c r="H1201" s="193"/>
      <c r="I1201" s="193"/>
      <c r="N1201" s="193"/>
      <c r="O1201" s="193"/>
      <c r="P1201" s="193"/>
      <c r="Q1201" s="193"/>
      <c r="T1201" s="193"/>
    </row>
    <row r="1202" spans="3:20">
      <c r="C1202" s="193"/>
      <c r="H1202" s="193"/>
      <c r="I1202" s="193"/>
      <c r="N1202" s="193"/>
      <c r="O1202" s="193"/>
      <c r="P1202" s="193"/>
      <c r="Q1202" s="193"/>
      <c r="T1202" s="193"/>
    </row>
    <row r="1203" spans="3:20">
      <c r="C1203" s="193"/>
      <c r="H1203" s="193"/>
      <c r="I1203" s="193"/>
      <c r="N1203" s="193"/>
      <c r="O1203" s="193"/>
      <c r="P1203" s="193"/>
      <c r="Q1203" s="193"/>
      <c r="T1203" s="193"/>
    </row>
    <row r="1204" spans="3:20">
      <c r="C1204" s="193"/>
      <c r="H1204" s="193"/>
      <c r="I1204" s="193"/>
      <c r="N1204" s="193"/>
      <c r="O1204" s="193"/>
      <c r="P1204" s="193"/>
      <c r="Q1204" s="193"/>
      <c r="T1204" s="193"/>
    </row>
    <row r="1205" spans="3:20">
      <c r="C1205" s="193"/>
      <c r="H1205" s="193"/>
      <c r="I1205" s="193"/>
      <c r="N1205" s="193"/>
      <c r="O1205" s="193"/>
      <c r="P1205" s="193"/>
      <c r="Q1205" s="193"/>
      <c r="T1205" s="193"/>
    </row>
    <row r="1206" spans="3:20">
      <c r="C1206" s="193"/>
      <c r="H1206" s="193"/>
      <c r="I1206" s="193"/>
      <c r="N1206" s="193"/>
      <c r="O1206" s="193"/>
      <c r="P1206" s="193"/>
      <c r="Q1206" s="193"/>
      <c r="T1206" s="193"/>
    </row>
    <row r="1207" spans="3:20">
      <c r="C1207" s="193"/>
      <c r="H1207" s="193"/>
      <c r="I1207" s="193"/>
      <c r="N1207" s="193"/>
      <c r="O1207" s="193"/>
      <c r="P1207" s="193"/>
      <c r="Q1207" s="193"/>
      <c r="T1207" s="193"/>
    </row>
    <row r="1208" spans="3:20">
      <c r="C1208" s="193"/>
      <c r="H1208" s="193"/>
      <c r="I1208" s="193"/>
      <c r="N1208" s="193"/>
      <c r="O1208" s="193"/>
      <c r="P1208" s="193"/>
      <c r="Q1208" s="193"/>
      <c r="T1208" s="193"/>
    </row>
    <row r="1209" spans="3:20">
      <c r="C1209" s="193"/>
      <c r="H1209" s="193"/>
      <c r="I1209" s="193"/>
      <c r="N1209" s="193"/>
      <c r="O1209" s="193"/>
      <c r="P1209" s="193"/>
      <c r="Q1209" s="193"/>
      <c r="T1209" s="193"/>
    </row>
    <row r="1210" spans="3:20">
      <c r="C1210" s="193"/>
      <c r="H1210" s="193"/>
      <c r="I1210" s="193"/>
      <c r="N1210" s="193"/>
      <c r="O1210" s="193"/>
      <c r="P1210" s="193"/>
      <c r="Q1210" s="193"/>
      <c r="T1210" s="193"/>
    </row>
    <row r="1211" spans="3:20">
      <c r="C1211" s="193"/>
      <c r="H1211" s="193"/>
      <c r="I1211" s="193"/>
      <c r="N1211" s="193"/>
      <c r="O1211" s="193"/>
      <c r="P1211" s="193"/>
      <c r="Q1211" s="193"/>
      <c r="T1211" s="193"/>
    </row>
    <row r="1212" spans="3:20">
      <c r="C1212" s="193"/>
      <c r="H1212" s="193"/>
      <c r="I1212" s="193"/>
      <c r="N1212" s="193"/>
      <c r="O1212" s="193"/>
      <c r="P1212" s="193"/>
      <c r="Q1212" s="193"/>
      <c r="T1212" s="193"/>
    </row>
    <row r="1213" spans="3:20">
      <c r="C1213" s="193"/>
      <c r="H1213" s="193"/>
      <c r="I1213" s="193"/>
      <c r="N1213" s="193"/>
      <c r="O1213" s="193"/>
      <c r="P1213" s="193"/>
      <c r="Q1213" s="193"/>
      <c r="T1213" s="193"/>
    </row>
    <row r="1214" spans="3:20">
      <c r="C1214" s="193"/>
      <c r="H1214" s="193"/>
      <c r="I1214" s="193"/>
      <c r="N1214" s="193"/>
      <c r="O1214" s="193"/>
      <c r="P1214" s="193"/>
      <c r="Q1214" s="193"/>
      <c r="T1214" s="193"/>
    </row>
    <row r="1215" spans="3:20">
      <c r="C1215" s="193"/>
      <c r="H1215" s="193"/>
      <c r="I1215" s="193"/>
      <c r="N1215" s="193"/>
      <c r="O1215" s="193"/>
      <c r="P1215" s="193"/>
      <c r="Q1215" s="193"/>
      <c r="T1215" s="193"/>
    </row>
    <row r="1216" spans="3:20">
      <c r="C1216" s="193"/>
      <c r="H1216" s="193"/>
      <c r="I1216" s="193"/>
      <c r="N1216" s="193"/>
      <c r="O1216" s="193"/>
      <c r="P1216" s="193"/>
      <c r="Q1216" s="193"/>
      <c r="T1216" s="193"/>
    </row>
    <row r="1217" spans="3:20">
      <c r="C1217" s="193"/>
      <c r="H1217" s="193"/>
      <c r="I1217" s="193"/>
      <c r="N1217" s="193"/>
      <c r="O1217" s="193"/>
      <c r="P1217" s="193"/>
      <c r="Q1217" s="193"/>
      <c r="T1217" s="193"/>
    </row>
    <row r="1218" spans="3:20">
      <c r="C1218" s="193"/>
      <c r="H1218" s="193"/>
      <c r="I1218" s="193"/>
      <c r="N1218" s="193"/>
      <c r="O1218" s="193"/>
      <c r="P1218" s="193"/>
      <c r="Q1218" s="193"/>
      <c r="T1218" s="193"/>
    </row>
    <row r="1219" spans="3:20">
      <c r="C1219" s="193"/>
      <c r="H1219" s="193"/>
      <c r="I1219" s="193"/>
      <c r="N1219" s="193"/>
      <c r="O1219" s="193"/>
      <c r="P1219" s="193"/>
      <c r="Q1219" s="193"/>
      <c r="T1219" s="193"/>
    </row>
    <row r="1220" spans="3:20">
      <c r="C1220" s="193"/>
      <c r="H1220" s="193"/>
      <c r="I1220" s="193"/>
      <c r="N1220" s="193"/>
      <c r="O1220" s="193"/>
      <c r="P1220" s="193"/>
      <c r="Q1220" s="193"/>
      <c r="T1220" s="193"/>
    </row>
    <row r="1221" spans="3:20">
      <c r="C1221" s="193"/>
      <c r="H1221" s="193"/>
      <c r="I1221" s="193"/>
      <c r="N1221" s="193"/>
      <c r="O1221" s="193"/>
      <c r="P1221" s="193"/>
      <c r="Q1221" s="193"/>
      <c r="T1221" s="193"/>
    </row>
    <row r="1222" spans="3:20">
      <c r="C1222" s="193"/>
      <c r="H1222" s="193"/>
      <c r="I1222" s="193"/>
      <c r="N1222" s="193"/>
      <c r="O1222" s="193"/>
      <c r="P1222" s="193"/>
      <c r="Q1222" s="193"/>
      <c r="T1222" s="193"/>
    </row>
    <row r="1223" spans="3:20">
      <c r="C1223" s="193"/>
      <c r="H1223" s="193"/>
      <c r="I1223" s="193"/>
      <c r="N1223" s="193"/>
      <c r="O1223" s="193"/>
      <c r="P1223" s="193"/>
      <c r="Q1223" s="193"/>
      <c r="T1223" s="193"/>
    </row>
    <row r="1224" spans="3:20">
      <c r="C1224" s="193"/>
      <c r="H1224" s="193"/>
      <c r="I1224" s="193"/>
      <c r="N1224" s="193"/>
      <c r="O1224" s="193"/>
      <c r="P1224" s="193"/>
      <c r="Q1224" s="193"/>
      <c r="T1224" s="193"/>
    </row>
    <row r="1225" spans="3:20">
      <c r="C1225" s="193"/>
      <c r="H1225" s="193"/>
      <c r="I1225" s="193"/>
      <c r="N1225" s="193"/>
      <c r="O1225" s="193"/>
      <c r="P1225" s="193"/>
      <c r="Q1225" s="193"/>
      <c r="T1225" s="193"/>
    </row>
    <row r="1226" spans="3:20">
      <c r="C1226" s="193"/>
      <c r="H1226" s="193"/>
      <c r="I1226" s="193"/>
      <c r="N1226" s="193"/>
      <c r="O1226" s="193"/>
      <c r="P1226" s="193"/>
      <c r="Q1226" s="193"/>
      <c r="T1226" s="193"/>
    </row>
    <row r="1227" spans="3:20">
      <c r="C1227" s="193"/>
      <c r="H1227" s="193"/>
      <c r="I1227" s="193"/>
      <c r="N1227" s="193"/>
      <c r="O1227" s="193"/>
      <c r="P1227" s="193"/>
      <c r="Q1227" s="193"/>
      <c r="T1227" s="193"/>
    </row>
    <row r="1228" spans="3:20">
      <c r="C1228" s="193"/>
      <c r="H1228" s="193"/>
      <c r="I1228" s="193"/>
      <c r="N1228" s="193"/>
      <c r="O1228" s="193"/>
      <c r="P1228" s="193"/>
      <c r="Q1228" s="193"/>
      <c r="T1228" s="193"/>
    </row>
    <row r="1229" spans="3:20">
      <c r="C1229" s="193"/>
      <c r="H1229" s="193"/>
      <c r="I1229" s="193"/>
      <c r="N1229" s="193"/>
      <c r="O1229" s="193"/>
      <c r="P1229" s="193"/>
      <c r="Q1229" s="193"/>
      <c r="T1229" s="193"/>
    </row>
    <row r="1230" spans="3:20">
      <c r="C1230" s="193"/>
      <c r="H1230" s="193"/>
      <c r="I1230" s="193"/>
      <c r="N1230" s="193"/>
      <c r="O1230" s="193"/>
      <c r="P1230" s="193"/>
      <c r="Q1230" s="193"/>
      <c r="T1230" s="193"/>
    </row>
    <row r="1231" spans="3:20">
      <c r="C1231" s="193"/>
      <c r="H1231" s="193"/>
      <c r="I1231" s="193"/>
      <c r="N1231" s="193"/>
      <c r="O1231" s="193"/>
      <c r="P1231" s="193"/>
      <c r="Q1231" s="193"/>
      <c r="T1231" s="193"/>
    </row>
    <row r="1232" spans="3:20">
      <c r="C1232" s="193"/>
      <c r="H1232" s="193"/>
      <c r="I1232" s="193"/>
      <c r="N1232" s="193"/>
      <c r="O1232" s="193"/>
      <c r="P1232" s="193"/>
      <c r="Q1232" s="193"/>
      <c r="T1232" s="193"/>
    </row>
    <row r="1233" spans="3:20">
      <c r="C1233" s="193"/>
      <c r="H1233" s="193"/>
      <c r="I1233" s="193"/>
      <c r="N1233" s="193"/>
      <c r="O1233" s="193"/>
      <c r="P1233" s="193"/>
      <c r="Q1233" s="193"/>
      <c r="T1233" s="193"/>
    </row>
    <row r="1234" spans="3:20">
      <c r="C1234" s="193"/>
      <c r="H1234" s="193"/>
      <c r="I1234" s="193"/>
      <c r="N1234" s="193"/>
      <c r="O1234" s="193"/>
      <c r="P1234" s="193"/>
      <c r="Q1234" s="193"/>
      <c r="T1234" s="193"/>
    </row>
    <row r="1235" spans="3:20">
      <c r="C1235" s="193"/>
      <c r="H1235" s="193"/>
      <c r="I1235" s="193"/>
      <c r="N1235" s="193"/>
      <c r="O1235" s="193"/>
      <c r="P1235" s="193"/>
      <c r="Q1235" s="193"/>
      <c r="T1235" s="193"/>
    </row>
    <row r="1236" spans="3:20">
      <c r="C1236" s="193"/>
      <c r="H1236" s="193"/>
      <c r="I1236" s="193"/>
      <c r="N1236" s="193"/>
      <c r="O1236" s="193"/>
      <c r="P1236" s="193"/>
      <c r="Q1236" s="193"/>
      <c r="T1236" s="193"/>
    </row>
    <row r="1237" spans="3:20">
      <c r="C1237" s="193"/>
      <c r="H1237" s="193"/>
      <c r="I1237" s="193"/>
      <c r="N1237" s="193"/>
      <c r="O1237" s="193"/>
      <c r="P1237" s="193"/>
      <c r="Q1237" s="193"/>
      <c r="T1237" s="193"/>
    </row>
    <row r="1238" spans="3:20">
      <c r="C1238" s="193"/>
      <c r="H1238" s="193"/>
      <c r="I1238" s="193"/>
      <c r="N1238" s="193"/>
      <c r="O1238" s="193"/>
      <c r="P1238" s="193"/>
      <c r="Q1238" s="193"/>
      <c r="T1238" s="193"/>
    </row>
    <row r="1239" spans="3:20">
      <c r="C1239" s="193"/>
      <c r="H1239" s="193"/>
      <c r="I1239" s="193"/>
      <c r="N1239" s="193"/>
      <c r="O1239" s="193"/>
      <c r="P1239" s="193"/>
      <c r="Q1239" s="193"/>
      <c r="T1239" s="193"/>
    </row>
    <row r="1240" spans="3:20">
      <c r="C1240" s="193"/>
      <c r="H1240" s="193"/>
      <c r="I1240" s="193"/>
      <c r="N1240" s="193"/>
      <c r="O1240" s="193"/>
      <c r="P1240" s="193"/>
      <c r="Q1240" s="193"/>
      <c r="T1240" s="193"/>
    </row>
    <row r="1241" spans="3:20">
      <c r="C1241" s="193"/>
      <c r="H1241" s="193"/>
      <c r="I1241" s="193"/>
      <c r="N1241" s="193"/>
      <c r="O1241" s="193"/>
      <c r="P1241" s="193"/>
      <c r="Q1241" s="193"/>
      <c r="T1241" s="193"/>
    </row>
    <row r="1242" spans="3:20">
      <c r="C1242" s="193"/>
      <c r="H1242" s="193"/>
      <c r="I1242" s="193"/>
      <c r="N1242" s="193"/>
      <c r="O1242" s="193"/>
      <c r="P1242" s="193"/>
      <c r="Q1242" s="193"/>
      <c r="T1242" s="193"/>
    </row>
    <row r="1243" spans="3:20">
      <c r="C1243" s="193"/>
      <c r="H1243" s="193"/>
      <c r="I1243" s="193"/>
      <c r="N1243" s="193"/>
      <c r="O1243" s="193"/>
      <c r="P1243" s="193"/>
      <c r="Q1243" s="193"/>
      <c r="T1243" s="193"/>
    </row>
    <row r="1244" spans="3:20">
      <c r="C1244" s="193"/>
      <c r="H1244" s="193"/>
      <c r="I1244" s="193"/>
      <c r="N1244" s="193"/>
      <c r="O1244" s="193"/>
      <c r="P1244" s="193"/>
      <c r="Q1244" s="193"/>
      <c r="T1244" s="193"/>
    </row>
    <row r="1245" spans="3:20">
      <c r="C1245" s="193"/>
      <c r="H1245" s="193"/>
      <c r="I1245" s="193"/>
      <c r="N1245" s="193"/>
      <c r="O1245" s="193"/>
      <c r="P1245" s="193"/>
      <c r="Q1245" s="193"/>
      <c r="T1245" s="193"/>
    </row>
    <row r="1246" spans="3:20">
      <c r="C1246" s="193"/>
      <c r="H1246" s="193"/>
      <c r="I1246" s="193"/>
      <c r="N1246" s="193"/>
      <c r="O1246" s="193"/>
      <c r="P1246" s="193"/>
      <c r="Q1246" s="193"/>
      <c r="T1246" s="193"/>
    </row>
    <row r="1247" spans="3:20">
      <c r="C1247" s="193"/>
      <c r="H1247" s="193"/>
      <c r="I1247" s="193"/>
      <c r="N1247" s="193"/>
      <c r="O1247" s="193"/>
      <c r="P1247" s="193"/>
      <c r="Q1247" s="193"/>
      <c r="T1247" s="193"/>
    </row>
    <row r="1248" spans="3:20">
      <c r="C1248" s="193"/>
      <c r="H1248" s="193"/>
      <c r="I1248" s="193"/>
      <c r="N1248" s="193"/>
      <c r="O1248" s="193"/>
      <c r="P1248" s="193"/>
      <c r="Q1248" s="193"/>
      <c r="T1248" s="193"/>
    </row>
    <row r="1249" spans="3:20">
      <c r="C1249" s="193"/>
      <c r="H1249" s="193"/>
      <c r="I1249" s="193"/>
      <c r="N1249" s="193"/>
      <c r="O1249" s="193"/>
      <c r="P1249" s="193"/>
      <c r="Q1249" s="193"/>
      <c r="T1249" s="193"/>
    </row>
    <row r="1250" spans="3:20">
      <c r="C1250" s="193"/>
      <c r="H1250" s="193"/>
      <c r="I1250" s="193"/>
      <c r="N1250" s="193"/>
      <c r="O1250" s="193"/>
      <c r="P1250" s="193"/>
      <c r="Q1250" s="193"/>
      <c r="T1250" s="193"/>
    </row>
    <row r="1251" spans="3:20">
      <c r="C1251" s="193"/>
      <c r="H1251" s="193"/>
      <c r="I1251" s="193"/>
      <c r="N1251" s="193"/>
      <c r="O1251" s="193"/>
      <c r="P1251" s="193"/>
      <c r="Q1251" s="193"/>
      <c r="T1251" s="193"/>
    </row>
    <row r="1252" spans="3:20">
      <c r="C1252" s="193"/>
      <c r="H1252" s="193"/>
      <c r="I1252" s="193"/>
      <c r="N1252" s="193"/>
      <c r="O1252" s="193"/>
      <c r="P1252" s="193"/>
      <c r="Q1252" s="193"/>
      <c r="T1252" s="193"/>
    </row>
    <row r="1253" spans="3:20">
      <c r="C1253" s="193"/>
      <c r="H1253" s="193"/>
      <c r="I1253" s="193"/>
      <c r="N1253" s="193"/>
      <c r="O1253" s="193"/>
      <c r="P1253" s="193"/>
      <c r="Q1253" s="193"/>
      <c r="T1253" s="193"/>
    </row>
    <row r="1254" spans="3:20">
      <c r="C1254" s="193"/>
      <c r="H1254" s="193"/>
      <c r="I1254" s="193"/>
      <c r="N1254" s="193"/>
      <c r="O1254" s="193"/>
      <c r="P1254" s="193"/>
      <c r="Q1254" s="193"/>
      <c r="T1254" s="193"/>
    </row>
    <row r="1255" spans="3:20">
      <c r="C1255" s="193"/>
      <c r="H1255" s="193"/>
      <c r="I1255" s="193"/>
      <c r="N1255" s="193"/>
      <c r="O1255" s="193"/>
      <c r="P1255" s="193"/>
      <c r="Q1255" s="193"/>
      <c r="T1255" s="193"/>
    </row>
    <row r="1256" spans="3:20">
      <c r="C1256" s="193"/>
      <c r="H1256" s="193"/>
      <c r="I1256" s="193"/>
      <c r="N1256" s="193"/>
      <c r="O1256" s="193"/>
      <c r="P1256" s="193"/>
      <c r="Q1256" s="193"/>
      <c r="T1256" s="193"/>
    </row>
    <row r="1257" spans="3:20">
      <c r="C1257" s="193"/>
      <c r="H1257" s="193"/>
      <c r="I1257" s="193"/>
      <c r="N1257" s="193"/>
      <c r="O1257" s="193"/>
      <c r="P1257" s="193"/>
      <c r="Q1257" s="193"/>
      <c r="T1257" s="193"/>
    </row>
    <row r="1258" spans="3:20">
      <c r="C1258" s="193"/>
      <c r="H1258" s="193"/>
      <c r="I1258" s="193"/>
      <c r="N1258" s="193"/>
      <c r="O1258" s="193"/>
      <c r="P1258" s="193"/>
      <c r="Q1258" s="193"/>
      <c r="T1258" s="193"/>
    </row>
    <row r="1259" spans="3:20">
      <c r="C1259" s="193"/>
      <c r="H1259" s="193"/>
      <c r="I1259" s="193"/>
      <c r="N1259" s="193"/>
      <c r="O1259" s="193"/>
      <c r="P1259" s="193"/>
      <c r="Q1259" s="193"/>
      <c r="T1259" s="193"/>
    </row>
    <row r="1260" spans="3:20">
      <c r="C1260" s="193"/>
      <c r="H1260" s="193"/>
      <c r="I1260" s="193"/>
      <c r="N1260" s="193"/>
      <c r="O1260" s="193"/>
      <c r="P1260" s="193"/>
      <c r="Q1260" s="193"/>
      <c r="T1260" s="193"/>
    </row>
    <row r="1261" spans="3:20">
      <c r="C1261" s="193"/>
      <c r="H1261" s="193"/>
      <c r="I1261" s="193"/>
      <c r="N1261" s="193"/>
      <c r="O1261" s="193"/>
      <c r="P1261" s="193"/>
      <c r="Q1261" s="193"/>
      <c r="T1261" s="193"/>
    </row>
    <row r="1262" spans="3:20">
      <c r="C1262" s="193"/>
      <c r="H1262" s="193"/>
      <c r="I1262" s="193"/>
      <c r="N1262" s="193"/>
      <c r="O1262" s="193"/>
      <c r="P1262" s="193"/>
      <c r="Q1262" s="193"/>
      <c r="T1262" s="193"/>
    </row>
    <row r="1263" spans="3:20">
      <c r="C1263" s="193"/>
      <c r="H1263" s="193"/>
      <c r="I1263" s="193"/>
      <c r="N1263" s="193"/>
      <c r="O1263" s="193"/>
      <c r="P1263" s="193"/>
      <c r="Q1263" s="193"/>
      <c r="T1263" s="193"/>
    </row>
    <row r="1264" spans="3:20">
      <c r="C1264" s="193"/>
      <c r="H1264" s="193"/>
      <c r="I1264" s="193"/>
      <c r="N1264" s="193"/>
      <c r="O1264" s="193"/>
      <c r="P1264" s="193"/>
      <c r="Q1264" s="193"/>
      <c r="T1264" s="193"/>
    </row>
    <row r="1265" spans="3:20">
      <c r="C1265" s="193"/>
      <c r="H1265" s="193"/>
      <c r="I1265" s="193"/>
      <c r="N1265" s="193"/>
      <c r="O1265" s="193"/>
      <c r="P1265" s="193"/>
      <c r="Q1265" s="193"/>
      <c r="T1265" s="193"/>
    </row>
    <row r="1266" spans="3:20">
      <c r="C1266" s="193"/>
      <c r="H1266" s="193"/>
      <c r="I1266" s="193"/>
      <c r="N1266" s="193"/>
      <c r="O1266" s="193"/>
      <c r="P1266" s="193"/>
      <c r="Q1266" s="193"/>
      <c r="T1266" s="193"/>
    </row>
    <row r="1267" spans="3:20">
      <c r="C1267" s="193"/>
      <c r="H1267" s="193"/>
      <c r="I1267" s="193"/>
      <c r="N1267" s="193"/>
      <c r="O1267" s="193"/>
      <c r="P1267" s="193"/>
      <c r="Q1267" s="193"/>
      <c r="T1267" s="193"/>
    </row>
    <row r="1268" spans="3:20">
      <c r="C1268" s="193"/>
      <c r="H1268" s="193"/>
      <c r="I1268" s="193"/>
      <c r="N1268" s="193"/>
      <c r="O1268" s="193"/>
      <c r="P1268" s="193"/>
      <c r="Q1268" s="193"/>
      <c r="T1268" s="193"/>
    </row>
    <row r="1269" spans="3:20">
      <c r="C1269" s="193"/>
      <c r="H1269" s="193"/>
      <c r="I1269" s="193"/>
      <c r="N1269" s="193"/>
      <c r="O1269" s="193"/>
      <c r="P1269" s="193"/>
      <c r="Q1269" s="193"/>
      <c r="T1269" s="193"/>
    </row>
    <row r="1270" spans="3:20">
      <c r="C1270" s="193"/>
      <c r="H1270" s="193"/>
      <c r="I1270" s="193"/>
      <c r="N1270" s="193"/>
      <c r="O1270" s="193"/>
      <c r="P1270" s="193"/>
      <c r="Q1270" s="193"/>
      <c r="T1270" s="193"/>
    </row>
    <row r="1271" spans="3:20">
      <c r="C1271" s="193"/>
      <c r="H1271" s="193"/>
      <c r="I1271" s="193"/>
      <c r="N1271" s="193"/>
      <c r="O1271" s="193"/>
      <c r="P1271" s="193"/>
      <c r="Q1271" s="193"/>
      <c r="T1271" s="193"/>
    </row>
    <row r="1272" spans="3:20">
      <c r="C1272" s="193"/>
      <c r="H1272" s="193"/>
      <c r="I1272" s="193"/>
      <c r="N1272" s="193"/>
      <c r="O1272" s="193"/>
      <c r="P1272" s="193"/>
      <c r="Q1272" s="193"/>
      <c r="T1272" s="193"/>
    </row>
    <row r="1273" spans="3:20">
      <c r="C1273" s="193"/>
      <c r="H1273" s="193"/>
      <c r="I1273" s="193"/>
      <c r="N1273" s="193"/>
      <c r="O1273" s="193"/>
      <c r="P1273" s="193"/>
      <c r="Q1273" s="193"/>
      <c r="T1273" s="193"/>
    </row>
    <row r="1274" spans="3:20">
      <c r="C1274" s="193"/>
      <c r="H1274" s="193"/>
      <c r="I1274" s="193"/>
      <c r="N1274" s="193"/>
      <c r="O1274" s="193"/>
      <c r="P1274" s="193"/>
      <c r="Q1274" s="193"/>
      <c r="T1274" s="193"/>
    </row>
    <row r="1275" spans="3:20">
      <c r="C1275" s="193"/>
      <c r="H1275" s="193"/>
      <c r="I1275" s="193"/>
      <c r="N1275" s="193"/>
      <c r="O1275" s="193"/>
      <c r="P1275" s="193"/>
      <c r="Q1275" s="193"/>
      <c r="T1275" s="193"/>
    </row>
    <row r="1276" spans="3:20">
      <c r="C1276" s="193"/>
      <c r="H1276" s="193"/>
      <c r="I1276" s="193"/>
      <c r="N1276" s="193"/>
      <c r="O1276" s="193"/>
      <c r="P1276" s="193"/>
      <c r="Q1276" s="193"/>
      <c r="T1276" s="193"/>
    </row>
    <row r="1277" spans="3:20">
      <c r="C1277" s="193"/>
      <c r="H1277" s="193"/>
      <c r="I1277" s="193"/>
      <c r="N1277" s="193"/>
      <c r="O1277" s="193"/>
      <c r="P1277" s="193"/>
      <c r="Q1277" s="193"/>
      <c r="T1277" s="193"/>
    </row>
    <row r="1278" spans="3:20">
      <c r="C1278" s="193"/>
      <c r="H1278" s="193"/>
      <c r="I1278" s="193"/>
      <c r="N1278" s="193"/>
      <c r="O1278" s="193"/>
      <c r="P1278" s="193"/>
      <c r="Q1278" s="193"/>
      <c r="T1278" s="193"/>
    </row>
    <row r="1279" spans="3:20">
      <c r="C1279" s="193"/>
      <c r="H1279" s="193"/>
      <c r="I1279" s="193"/>
      <c r="N1279" s="193"/>
      <c r="O1279" s="193"/>
      <c r="P1279" s="193"/>
      <c r="Q1279" s="193"/>
      <c r="T1279" s="193"/>
    </row>
    <row r="1280" spans="3:20">
      <c r="C1280" s="193"/>
      <c r="H1280" s="193"/>
      <c r="I1280" s="193"/>
      <c r="N1280" s="193"/>
      <c r="O1280" s="193"/>
      <c r="P1280" s="193"/>
      <c r="Q1280" s="193"/>
      <c r="T1280" s="193"/>
    </row>
    <row r="1281" spans="3:20">
      <c r="C1281" s="193"/>
      <c r="H1281" s="193"/>
      <c r="I1281" s="193"/>
      <c r="N1281" s="193"/>
      <c r="O1281" s="193"/>
      <c r="P1281" s="193"/>
      <c r="Q1281" s="193"/>
      <c r="T1281" s="193"/>
    </row>
    <row r="1282" spans="3:20">
      <c r="C1282" s="193"/>
      <c r="H1282" s="193"/>
      <c r="I1282" s="193"/>
      <c r="N1282" s="193"/>
      <c r="O1282" s="193"/>
      <c r="P1282" s="193"/>
      <c r="Q1282" s="193"/>
      <c r="T1282" s="193"/>
    </row>
    <row r="1283" spans="3:20">
      <c r="C1283" s="193"/>
      <c r="H1283" s="193"/>
      <c r="I1283" s="193"/>
      <c r="N1283" s="193"/>
      <c r="O1283" s="193"/>
      <c r="P1283" s="193"/>
      <c r="Q1283" s="193"/>
      <c r="T1283" s="193"/>
    </row>
    <row r="1284" spans="3:20">
      <c r="C1284" s="193"/>
      <c r="H1284" s="193"/>
      <c r="I1284" s="193"/>
      <c r="N1284" s="193"/>
      <c r="O1284" s="193"/>
      <c r="P1284" s="193"/>
      <c r="Q1284" s="193"/>
      <c r="T1284" s="193"/>
    </row>
    <row r="1285" spans="3:20">
      <c r="C1285" s="193"/>
      <c r="H1285" s="193"/>
      <c r="I1285" s="193"/>
      <c r="N1285" s="193"/>
      <c r="O1285" s="193"/>
      <c r="P1285" s="193"/>
      <c r="Q1285" s="193"/>
      <c r="T1285" s="193"/>
    </row>
    <row r="1286" spans="3:20">
      <c r="C1286" s="193"/>
      <c r="H1286" s="193"/>
      <c r="I1286" s="193"/>
      <c r="N1286" s="193"/>
      <c r="O1286" s="193"/>
      <c r="P1286" s="193"/>
      <c r="Q1286" s="193"/>
      <c r="T1286" s="193"/>
    </row>
    <row r="1287" spans="3:20">
      <c r="C1287" s="193"/>
      <c r="H1287" s="193"/>
      <c r="I1287" s="193"/>
      <c r="N1287" s="193"/>
      <c r="O1287" s="193"/>
      <c r="P1287" s="193"/>
      <c r="Q1287" s="193"/>
      <c r="T1287" s="193"/>
    </row>
    <row r="1288" spans="3:20">
      <c r="C1288" s="193"/>
      <c r="H1288" s="193"/>
      <c r="I1288" s="193"/>
      <c r="N1288" s="193"/>
      <c r="O1288" s="193"/>
      <c r="P1288" s="193"/>
      <c r="Q1288" s="193"/>
      <c r="T1288" s="193"/>
    </row>
    <row r="1289" spans="3:20">
      <c r="C1289" s="193"/>
      <c r="H1289" s="193"/>
      <c r="I1289" s="193"/>
      <c r="N1289" s="193"/>
      <c r="O1289" s="193"/>
      <c r="P1289" s="193"/>
      <c r="Q1289" s="193"/>
      <c r="T1289" s="193"/>
    </row>
    <row r="1290" spans="3:20">
      <c r="C1290" s="193"/>
      <c r="H1290" s="193"/>
      <c r="I1290" s="193"/>
      <c r="N1290" s="193"/>
      <c r="O1290" s="193"/>
      <c r="P1290" s="193"/>
      <c r="Q1290" s="193"/>
      <c r="T1290" s="193"/>
    </row>
    <row r="1291" spans="3:20">
      <c r="C1291" s="193"/>
      <c r="H1291" s="193"/>
      <c r="I1291" s="193"/>
      <c r="N1291" s="193"/>
      <c r="O1291" s="193"/>
      <c r="P1291" s="193"/>
      <c r="Q1291" s="193"/>
      <c r="T1291" s="193"/>
    </row>
    <row r="1292" spans="3:20">
      <c r="C1292" s="193"/>
      <c r="H1292" s="193"/>
      <c r="I1292" s="193"/>
      <c r="N1292" s="193"/>
      <c r="O1292" s="193"/>
      <c r="P1292" s="193"/>
      <c r="Q1292" s="193"/>
      <c r="T1292" s="193"/>
    </row>
    <row r="1293" spans="3:20">
      <c r="C1293" s="193"/>
      <c r="H1293" s="193"/>
      <c r="I1293" s="193"/>
      <c r="N1293" s="193"/>
      <c r="O1293" s="193"/>
      <c r="P1293" s="193"/>
      <c r="Q1293" s="193"/>
      <c r="T1293" s="193"/>
    </row>
    <row r="1294" spans="3:20">
      <c r="C1294" s="193"/>
      <c r="H1294" s="193"/>
      <c r="I1294" s="193"/>
      <c r="N1294" s="193"/>
      <c r="O1294" s="193"/>
      <c r="P1294" s="193"/>
      <c r="Q1294" s="193"/>
      <c r="T1294" s="193"/>
    </row>
    <row r="1295" spans="3:20">
      <c r="C1295" s="193"/>
      <c r="H1295" s="193"/>
      <c r="I1295" s="193"/>
      <c r="N1295" s="193"/>
      <c r="O1295" s="193"/>
      <c r="P1295" s="193"/>
      <c r="Q1295" s="193"/>
      <c r="T1295" s="193"/>
    </row>
    <row r="1296" spans="3:20">
      <c r="C1296" s="193"/>
      <c r="H1296" s="193"/>
      <c r="I1296" s="193"/>
      <c r="N1296" s="193"/>
      <c r="O1296" s="193"/>
      <c r="P1296" s="193"/>
      <c r="Q1296" s="193"/>
      <c r="T1296" s="193"/>
    </row>
    <row r="1297" spans="3:20">
      <c r="C1297" s="193"/>
      <c r="H1297" s="193"/>
      <c r="I1297" s="193"/>
      <c r="N1297" s="193"/>
      <c r="O1297" s="193"/>
      <c r="P1297" s="193"/>
      <c r="Q1297" s="193"/>
      <c r="T1297" s="193"/>
    </row>
    <row r="1298" spans="3:20">
      <c r="C1298" s="193"/>
      <c r="H1298" s="193"/>
      <c r="I1298" s="193"/>
      <c r="N1298" s="193"/>
      <c r="O1298" s="193"/>
      <c r="P1298" s="193"/>
      <c r="Q1298" s="193"/>
      <c r="T1298" s="193"/>
    </row>
    <row r="1299" spans="3:20">
      <c r="C1299" s="193"/>
      <c r="H1299" s="193"/>
      <c r="I1299" s="193"/>
      <c r="N1299" s="193"/>
      <c r="O1299" s="193"/>
      <c r="P1299" s="193"/>
      <c r="Q1299" s="193"/>
      <c r="T1299" s="193"/>
    </row>
    <row r="1300" spans="3:20">
      <c r="C1300" s="193"/>
      <c r="H1300" s="193"/>
      <c r="I1300" s="193"/>
      <c r="N1300" s="193"/>
      <c r="O1300" s="193"/>
      <c r="P1300" s="193"/>
      <c r="Q1300" s="193"/>
      <c r="T1300" s="193"/>
    </row>
    <row r="1301" spans="3:20">
      <c r="C1301" s="193"/>
      <c r="H1301" s="193"/>
      <c r="I1301" s="193"/>
      <c r="N1301" s="193"/>
      <c r="O1301" s="193"/>
      <c r="P1301" s="193"/>
      <c r="Q1301" s="193"/>
      <c r="T1301" s="193"/>
    </row>
    <row r="1302" spans="3:20">
      <c r="C1302" s="193"/>
      <c r="H1302" s="193"/>
      <c r="I1302" s="193"/>
      <c r="N1302" s="193"/>
      <c r="O1302" s="193"/>
      <c r="P1302" s="193"/>
      <c r="Q1302" s="193"/>
      <c r="T1302" s="193"/>
    </row>
    <row r="1303" spans="3:20">
      <c r="C1303" s="193"/>
      <c r="H1303" s="193"/>
      <c r="I1303" s="193"/>
      <c r="N1303" s="193"/>
      <c r="O1303" s="193"/>
      <c r="P1303" s="193"/>
      <c r="Q1303" s="193"/>
      <c r="T1303" s="193"/>
    </row>
    <row r="1304" spans="3:20">
      <c r="C1304" s="193"/>
      <c r="H1304" s="193"/>
      <c r="I1304" s="193"/>
      <c r="N1304" s="193"/>
      <c r="O1304" s="193"/>
      <c r="P1304" s="193"/>
      <c r="Q1304" s="193"/>
      <c r="T1304" s="193"/>
    </row>
    <row r="1305" spans="3:20">
      <c r="C1305" s="193"/>
      <c r="H1305" s="193"/>
      <c r="I1305" s="193"/>
      <c r="N1305" s="193"/>
      <c r="O1305" s="193"/>
      <c r="P1305" s="193"/>
      <c r="Q1305" s="193"/>
      <c r="T1305" s="193"/>
    </row>
    <row r="1306" spans="3:20">
      <c r="C1306" s="193"/>
      <c r="H1306" s="193"/>
      <c r="I1306" s="193"/>
      <c r="N1306" s="193"/>
      <c r="O1306" s="193"/>
      <c r="P1306" s="193"/>
      <c r="Q1306" s="193"/>
      <c r="T1306" s="193"/>
    </row>
    <row r="1307" spans="3:20">
      <c r="C1307" s="193"/>
      <c r="H1307" s="193"/>
      <c r="I1307" s="193"/>
      <c r="N1307" s="193"/>
      <c r="O1307" s="193"/>
      <c r="P1307" s="193"/>
      <c r="Q1307" s="193"/>
      <c r="T1307" s="193"/>
    </row>
    <row r="1308" spans="3:20">
      <c r="C1308" s="193"/>
      <c r="H1308" s="193"/>
      <c r="I1308" s="193"/>
      <c r="N1308" s="193"/>
      <c r="O1308" s="193"/>
      <c r="P1308" s="193"/>
      <c r="Q1308" s="193"/>
      <c r="T1308" s="193"/>
    </row>
    <row r="1309" spans="3:20">
      <c r="C1309" s="193"/>
      <c r="H1309" s="193"/>
      <c r="I1309" s="193"/>
      <c r="N1309" s="193"/>
      <c r="O1309" s="193"/>
      <c r="P1309" s="193"/>
      <c r="Q1309" s="193"/>
      <c r="T1309" s="193"/>
    </row>
    <row r="1310" spans="3:20">
      <c r="C1310" s="193"/>
      <c r="H1310" s="193"/>
      <c r="I1310" s="193"/>
      <c r="N1310" s="193"/>
      <c r="O1310" s="193"/>
      <c r="P1310" s="193"/>
      <c r="Q1310" s="193"/>
      <c r="T1310" s="193"/>
    </row>
    <row r="1311" spans="3:20">
      <c r="C1311" s="193"/>
      <c r="H1311" s="193"/>
      <c r="I1311" s="193"/>
      <c r="N1311" s="193"/>
      <c r="O1311" s="193"/>
      <c r="P1311" s="193"/>
      <c r="Q1311" s="193"/>
      <c r="T1311" s="193"/>
    </row>
    <row r="1312" spans="3:20">
      <c r="C1312" s="193"/>
      <c r="H1312" s="193"/>
      <c r="I1312" s="193"/>
      <c r="N1312" s="193"/>
      <c r="O1312" s="193"/>
      <c r="P1312" s="193"/>
      <c r="Q1312" s="193"/>
      <c r="T1312" s="193"/>
    </row>
    <row r="1313" spans="3:20">
      <c r="C1313" s="193"/>
      <c r="H1313" s="193"/>
      <c r="I1313" s="193"/>
      <c r="N1313" s="193"/>
      <c r="O1313" s="193"/>
      <c r="P1313" s="193"/>
      <c r="Q1313" s="193"/>
      <c r="T1313" s="193"/>
    </row>
    <row r="1314" spans="3:20">
      <c r="C1314" s="193"/>
      <c r="H1314" s="193"/>
      <c r="I1314" s="193"/>
      <c r="N1314" s="193"/>
      <c r="O1314" s="193"/>
      <c r="P1314" s="193"/>
      <c r="Q1314" s="193"/>
      <c r="T1314" s="193"/>
    </row>
    <row r="1315" spans="3:20">
      <c r="C1315" s="193"/>
      <c r="H1315" s="193"/>
      <c r="I1315" s="193"/>
      <c r="N1315" s="193"/>
      <c r="O1315" s="193"/>
      <c r="P1315" s="193"/>
      <c r="Q1315" s="193"/>
      <c r="T1315" s="193"/>
    </row>
    <row r="1316" spans="3:20">
      <c r="C1316" s="193"/>
      <c r="H1316" s="193"/>
      <c r="I1316" s="193"/>
      <c r="N1316" s="193"/>
      <c r="O1316" s="193"/>
      <c r="P1316" s="193"/>
      <c r="Q1316" s="193"/>
      <c r="T1316" s="193"/>
    </row>
    <row r="1317" spans="3:20">
      <c r="C1317" s="193"/>
      <c r="H1317" s="193"/>
      <c r="I1317" s="193"/>
      <c r="N1317" s="193"/>
      <c r="O1317" s="193"/>
      <c r="P1317" s="193"/>
      <c r="Q1317" s="193"/>
      <c r="T1317" s="193"/>
    </row>
    <row r="1318" spans="3:20">
      <c r="C1318" s="193"/>
      <c r="H1318" s="193"/>
      <c r="I1318" s="193"/>
      <c r="N1318" s="193"/>
      <c r="O1318" s="193"/>
      <c r="P1318" s="193"/>
      <c r="Q1318" s="193"/>
      <c r="T1318" s="193"/>
    </row>
    <row r="1319" spans="3:20">
      <c r="C1319" s="193"/>
      <c r="H1319" s="193"/>
      <c r="I1319" s="193"/>
      <c r="N1319" s="193"/>
      <c r="O1319" s="193"/>
      <c r="P1319" s="193"/>
      <c r="Q1319" s="193"/>
      <c r="T1319" s="193"/>
    </row>
    <row r="1320" spans="3:20">
      <c r="C1320" s="193"/>
      <c r="H1320" s="193"/>
      <c r="I1320" s="193"/>
      <c r="N1320" s="193"/>
      <c r="O1320" s="193"/>
      <c r="P1320" s="193"/>
      <c r="Q1320" s="193"/>
      <c r="T1320" s="193"/>
    </row>
    <row r="1321" spans="3:20">
      <c r="C1321" s="193"/>
      <c r="H1321" s="193"/>
      <c r="I1321" s="193"/>
      <c r="N1321" s="193"/>
      <c r="O1321" s="193"/>
      <c r="P1321" s="193"/>
      <c r="Q1321" s="193"/>
      <c r="T1321" s="193"/>
    </row>
    <row r="1322" spans="3:20">
      <c r="C1322" s="193"/>
      <c r="H1322" s="193"/>
      <c r="I1322" s="193"/>
      <c r="N1322" s="193"/>
      <c r="O1322" s="193"/>
      <c r="P1322" s="193"/>
      <c r="Q1322" s="193"/>
      <c r="T1322" s="193"/>
    </row>
    <row r="1323" spans="3:20">
      <c r="C1323" s="193"/>
      <c r="H1323" s="193"/>
      <c r="I1323" s="193"/>
      <c r="N1323" s="193"/>
      <c r="O1323" s="193"/>
      <c r="P1323" s="193"/>
      <c r="Q1323" s="193"/>
      <c r="T1323" s="193"/>
    </row>
    <row r="1324" spans="3:20">
      <c r="C1324" s="193"/>
      <c r="H1324" s="193"/>
      <c r="I1324" s="193"/>
      <c r="N1324" s="193"/>
      <c r="O1324" s="193"/>
      <c r="P1324" s="193"/>
      <c r="Q1324" s="193"/>
      <c r="T1324" s="193"/>
    </row>
    <row r="1325" spans="3:20">
      <c r="C1325" s="193"/>
      <c r="H1325" s="193"/>
      <c r="I1325" s="193"/>
      <c r="N1325" s="193"/>
      <c r="O1325" s="193"/>
      <c r="P1325" s="193"/>
      <c r="Q1325" s="193"/>
      <c r="T1325" s="193"/>
    </row>
    <row r="1326" spans="3:20">
      <c r="C1326" s="193"/>
      <c r="H1326" s="193"/>
      <c r="I1326" s="193"/>
      <c r="N1326" s="193"/>
      <c r="O1326" s="193"/>
      <c r="P1326" s="193"/>
      <c r="Q1326" s="193"/>
      <c r="T1326" s="193"/>
    </row>
    <row r="1327" spans="3:20">
      <c r="C1327" s="193"/>
      <c r="H1327" s="193"/>
      <c r="I1327" s="193"/>
      <c r="N1327" s="193"/>
      <c r="O1327" s="193"/>
      <c r="P1327" s="193"/>
      <c r="Q1327" s="193"/>
      <c r="T1327" s="193"/>
    </row>
    <row r="1328" spans="3:20">
      <c r="C1328" s="193"/>
      <c r="H1328" s="193"/>
      <c r="I1328" s="193"/>
      <c r="N1328" s="193"/>
      <c r="O1328" s="193"/>
      <c r="P1328" s="193"/>
      <c r="Q1328" s="193"/>
      <c r="T1328" s="193"/>
    </row>
    <row r="1329" spans="3:20">
      <c r="C1329" s="193"/>
      <c r="H1329" s="193"/>
      <c r="I1329" s="193"/>
      <c r="N1329" s="193"/>
      <c r="O1329" s="193"/>
      <c r="P1329" s="193"/>
      <c r="Q1329" s="193"/>
      <c r="T1329" s="193"/>
    </row>
    <row r="1330" spans="3:20">
      <c r="C1330" s="193"/>
      <c r="H1330" s="193"/>
      <c r="I1330" s="193"/>
      <c r="N1330" s="193"/>
      <c r="O1330" s="193"/>
      <c r="P1330" s="193"/>
      <c r="Q1330" s="193"/>
      <c r="T1330" s="193"/>
    </row>
    <row r="1331" spans="3:20">
      <c r="C1331" s="193"/>
      <c r="H1331" s="193"/>
      <c r="I1331" s="193"/>
      <c r="N1331" s="193"/>
      <c r="O1331" s="193"/>
      <c r="P1331" s="193"/>
      <c r="Q1331" s="193"/>
      <c r="T1331" s="193"/>
    </row>
    <row r="1332" spans="3:20">
      <c r="C1332" s="193"/>
      <c r="H1332" s="193"/>
      <c r="I1332" s="193"/>
      <c r="N1332" s="193"/>
      <c r="O1332" s="193"/>
      <c r="P1332" s="193"/>
      <c r="Q1332" s="193"/>
      <c r="T1332" s="193"/>
    </row>
    <row r="1333" spans="3:20">
      <c r="C1333" s="193"/>
      <c r="H1333" s="193"/>
      <c r="I1333" s="193"/>
      <c r="N1333" s="193"/>
      <c r="O1333" s="193"/>
      <c r="P1333" s="193"/>
      <c r="Q1333" s="193"/>
      <c r="T1333" s="193"/>
    </row>
    <row r="1334" spans="3:20">
      <c r="C1334" s="193"/>
      <c r="H1334" s="193"/>
      <c r="I1334" s="193"/>
      <c r="N1334" s="193"/>
      <c r="O1334" s="193"/>
      <c r="P1334" s="193"/>
      <c r="Q1334" s="193"/>
      <c r="T1334" s="193"/>
    </row>
    <row r="1335" spans="3:20">
      <c r="C1335" s="193"/>
      <c r="H1335" s="193"/>
      <c r="I1335" s="193"/>
      <c r="N1335" s="193"/>
      <c r="O1335" s="193"/>
      <c r="P1335" s="193"/>
      <c r="Q1335" s="193"/>
      <c r="T1335" s="193"/>
    </row>
    <row r="1336" spans="3:20">
      <c r="C1336" s="193"/>
      <c r="H1336" s="193"/>
      <c r="I1336" s="193"/>
      <c r="N1336" s="193"/>
      <c r="O1336" s="193"/>
      <c r="P1336" s="193"/>
      <c r="Q1336" s="193"/>
      <c r="T1336" s="193"/>
    </row>
    <row r="1337" spans="3:20">
      <c r="C1337" s="193"/>
      <c r="H1337" s="193"/>
      <c r="I1337" s="193"/>
      <c r="N1337" s="193"/>
      <c r="O1337" s="193"/>
      <c r="P1337" s="193"/>
      <c r="Q1337" s="193"/>
      <c r="T1337" s="193"/>
    </row>
    <row r="1338" spans="3:20">
      <c r="C1338" s="193"/>
      <c r="H1338" s="193"/>
      <c r="I1338" s="193"/>
      <c r="N1338" s="193"/>
      <c r="O1338" s="193"/>
      <c r="P1338" s="193"/>
      <c r="Q1338" s="193"/>
      <c r="T1338" s="193"/>
    </row>
    <row r="1339" spans="3:20">
      <c r="C1339" s="193"/>
      <c r="H1339" s="193"/>
      <c r="I1339" s="193"/>
      <c r="N1339" s="193"/>
      <c r="O1339" s="193"/>
      <c r="P1339" s="193"/>
      <c r="Q1339" s="193"/>
      <c r="T1339" s="193"/>
    </row>
    <row r="1340" spans="3:20">
      <c r="C1340" s="193"/>
      <c r="H1340" s="193"/>
      <c r="I1340" s="193"/>
      <c r="N1340" s="193"/>
      <c r="O1340" s="193"/>
      <c r="P1340" s="193"/>
      <c r="Q1340" s="193"/>
      <c r="T1340" s="193"/>
    </row>
    <row r="1341" spans="3:20">
      <c r="C1341" s="193"/>
      <c r="H1341" s="193"/>
      <c r="I1341" s="193"/>
      <c r="N1341" s="193"/>
      <c r="O1341" s="193"/>
      <c r="P1341" s="193"/>
      <c r="Q1341" s="193"/>
      <c r="T1341" s="193"/>
    </row>
    <row r="1342" spans="3:20">
      <c r="C1342" s="193"/>
      <c r="H1342" s="193"/>
      <c r="I1342" s="193"/>
      <c r="N1342" s="193"/>
      <c r="O1342" s="193"/>
      <c r="P1342" s="193"/>
      <c r="Q1342" s="193"/>
      <c r="T1342" s="193"/>
    </row>
    <row r="1343" spans="3:20">
      <c r="C1343" s="193"/>
      <c r="H1343" s="193"/>
      <c r="I1343" s="193"/>
      <c r="N1343" s="193"/>
      <c r="O1343" s="193"/>
      <c r="P1343" s="193"/>
      <c r="Q1343" s="193"/>
      <c r="T1343" s="193"/>
    </row>
    <row r="1344" spans="3:20">
      <c r="C1344" s="193"/>
      <c r="H1344" s="193"/>
      <c r="I1344" s="193"/>
      <c r="N1344" s="193"/>
      <c r="O1344" s="193"/>
      <c r="P1344" s="193"/>
      <c r="Q1344" s="193"/>
      <c r="T1344" s="193"/>
    </row>
    <row r="1345" spans="3:20">
      <c r="C1345" s="193"/>
      <c r="H1345" s="193"/>
      <c r="I1345" s="193"/>
      <c r="N1345" s="193"/>
      <c r="O1345" s="193"/>
      <c r="P1345" s="193"/>
      <c r="Q1345" s="193"/>
      <c r="T1345" s="193"/>
    </row>
    <row r="1346" spans="3:20">
      <c r="C1346" s="193"/>
      <c r="H1346" s="193"/>
      <c r="I1346" s="193"/>
      <c r="N1346" s="193"/>
      <c r="O1346" s="193"/>
      <c r="P1346" s="193"/>
      <c r="Q1346" s="193"/>
      <c r="T1346" s="193"/>
    </row>
    <row r="1347" spans="3:20">
      <c r="C1347" s="193"/>
      <c r="H1347" s="193"/>
      <c r="I1347" s="193"/>
      <c r="N1347" s="193"/>
      <c r="O1347" s="193"/>
      <c r="P1347" s="193"/>
      <c r="Q1347" s="193"/>
      <c r="T1347" s="193"/>
    </row>
    <row r="1348" spans="3:20">
      <c r="C1348" s="193"/>
      <c r="H1348" s="193"/>
      <c r="I1348" s="193"/>
      <c r="N1348" s="193"/>
      <c r="O1348" s="193"/>
      <c r="P1348" s="193"/>
      <c r="Q1348" s="193"/>
      <c r="T1348" s="193"/>
    </row>
    <row r="1349" spans="3:20">
      <c r="C1349" s="193"/>
      <c r="H1349" s="193"/>
      <c r="I1349" s="193"/>
      <c r="N1349" s="193"/>
      <c r="O1349" s="193"/>
      <c r="P1349" s="193"/>
      <c r="Q1349" s="193"/>
      <c r="T1349" s="193"/>
    </row>
    <row r="1350" spans="3:20">
      <c r="C1350" s="193"/>
      <c r="H1350" s="193"/>
      <c r="I1350" s="193"/>
      <c r="N1350" s="193"/>
      <c r="O1350" s="193"/>
      <c r="P1350" s="193"/>
      <c r="Q1350" s="193"/>
      <c r="T1350" s="193"/>
    </row>
    <row r="1351" spans="3:20">
      <c r="C1351" s="193"/>
      <c r="H1351" s="193"/>
      <c r="I1351" s="193"/>
      <c r="N1351" s="193"/>
      <c r="O1351" s="193"/>
      <c r="P1351" s="193"/>
      <c r="Q1351" s="193"/>
      <c r="T1351" s="193"/>
    </row>
    <row r="1352" spans="3:20">
      <c r="C1352" s="193"/>
      <c r="H1352" s="193"/>
      <c r="I1352" s="193"/>
      <c r="N1352" s="193"/>
      <c r="O1352" s="193"/>
      <c r="P1352" s="193"/>
      <c r="Q1352" s="193"/>
      <c r="T1352" s="193"/>
    </row>
    <row r="1353" spans="3:20">
      <c r="C1353" s="193"/>
      <c r="H1353" s="193"/>
      <c r="I1353" s="193"/>
      <c r="N1353" s="193"/>
      <c r="O1353" s="193"/>
      <c r="P1353" s="193"/>
      <c r="Q1353" s="193"/>
      <c r="T1353" s="193"/>
    </row>
    <row r="1354" spans="3:20">
      <c r="C1354" s="193"/>
      <c r="H1354" s="193"/>
      <c r="I1354" s="193"/>
      <c r="N1354" s="193"/>
      <c r="O1354" s="193"/>
      <c r="P1354" s="193"/>
      <c r="Q1354" s="193"/>
      <c r="T1354" s="193"/>
    </row>
    <row r="1355" spans="3:20">
      <c r="C1355" s="193"/>
      <c r="H1355" s="193"/>
      <c r="I1355" s="193"/>
      <c r="N1355" s="193"/>
      <c r="O1355" s="193"/>
      <c r="P1355" s="193"/>
      <c r="Q1355" s="193"/>
      <c r="T1355" s="193"/>
    </row>
    <row r="1356" spans="3:20">
      <c r="C1356" s="193"/>
      <c r="H1356" s="193"/>
      <c r="I1356" s="193"/>
      <c r="N1356" s="193"/>
      <c r="O1356" s="193"/>
      <c r="P1356" s="193"/>
      <c r="Q1356" s="193"/>
      <c r="T1356" s="193"/>
    </row>
    <row r="1357" spans="3:20">
      <c r="C1357" s="193"/>
      <c r="H1357" s="193"/>
      <c r="I1357" s="193"/>
      <c r="N1357" s="193"/>
      <c r="O1357" s="193"/>
      <c r="P1357" s="193"/>
      <c r="Q1357" s="193"/>
      <c r="T1357" s="193"/>
    </row>
    <row r="1358" spans="3:20">
      <c r="C1358" s="193"/>
      <c r="H1358" s="193"/>
      <c r="I1358" s="193"/>
      <c r="N1358" s="193"/>
      <c r="O1358" s="193"/>
      <c r="P1358" s="193"/>
      <c r="Q1358" s="193"/>
      <c r="T1358" s="193"/>
    </row>
    <row r="1359" spans="3:20">
      <c r="C1359" s="193"/>
      <c r="H1359" s="193"/>
      <c r="I1359" s="193"/>
      <c r="N1359" s="193"/>
      <c r="O1359" s="193"/>
      <c r="P1359" s="193"/>
      <c r="Q1359" s="193"/>
      <c r="T1359" s="193"/>
    </row>
    <row r="1360" spans="3:20">
      <c r="C1360" s="193"/>
      <c r="H1360" s="193"/>
      <c r="I1360" s="193"/>
      <c r="N1360" s="193"/>
      <c r="O1360" s="193"/>
      <c r="P1360" s="193"/>
      <c r="Q1360" s="193"/>
      <c r="T1360" s="193"/>
    </row>
    <row r="1361" spans="3:20">
      <c r="C1361" s="193"/>
      <c r="H1361" s="193"/>
      <c r="I1361" s="193"/>
      <c r="N1361" s="193"/>
      <c r="O1361" s="193"/>
      <c r="P1361" s="193"/>
      <c r="Q1361" s="193"/>
      <c r="T1361" s="193"/>
    </row>
    <row r="1362" spans="3:20">
      <c r="C1362" s="193"/>
      <c r="H1362" s="193"/>
      <c r="I1362" s="193"/>
      <c r="N1362" s="193"/>
      <c r="O1362" s="193"/>
      <c r="P1362" s="193"/>
      <c r="Q1362" s="193"/>
      <c r="T1362" s="193"/>
    </row>
    <row r="1363" spans="3:20">
      <c r="C1363" s="193"/>
      <c r="H1363" s="193"/>
      <c r="I1363" s="193"/>
      <c r="N1363" s="193"/>
      <c r="O1363" s="193"/>
      <c r="P1363" s="193"/>
      <c r="Q1363" s="193"/>
      <c r="T1363" s="193"/>
    </row>
    <row r="1364" spans="3:20">
      <c r="C1364" s="193"/>
      <c r="H1364" s="193"/>
      <c r="I1364" s="193"/>
      <c r="N1364" s="193"/>
      <c r="O1364" s="193"/>
      <c r="P1364" s="193"/>
      <c r="Q1364" s="193"/>
      <c r="T1364" s="193"/>
    </row>
    <row r="1365" spans="3:20">
      <c r="C1365" s="193"/>
      <c r="H1365" s="193"/>
      <c r="I1365" s="193"/>
      <c r="N1365" s="193"/>
      <c r="O1365" s="193"/>
      <c r="P1365" s="193"/>
      <c r="Q1365" s="193"/>
      <c r="T1365" s="193"/>
    </row>
    <row r="1366" spans="3:20">
      <c r="C1366" s="193"/>
      <c r="H1366" s="193"/>
      <c r="I1366" s="193"/>
      <c r="N1366" s="193"/>
      <c r="O1366" s="193"/>
      <c r="P1366" s="193"/>
      <c r="Q1366" s="193"/>
      <c r="T1366" s="193"/>
    </row>
    <row r="1367" spans="3:20">
      <c r="C1367" s="193"/>
      <c r="H1367" s="193"/>
      <c r="I1367" s="193"/>
      <c r="N1367" s="193"/>
      <c r="O1367" s="193"/>
      <c r="P1367" s="193"/>
      <c r="Q1367" s="193"/>
      <c r="T1367" s="193"/>
    </row>
    <row r="1368" spans="3:20">
      <c r="C1368" s="193"/>
      <c r="H1368" s="193"/>
      <c r="I1368" s="193"/>
      <c r="N1368" s="193"/>
      <c r="O1368" s="193"/>
      <c r="P1368" s="193"/>
      <c r="Q1368" s="193"/>
      <c r="T1368" s="193"/>
    </row>
    <row r="1369" spans="3:20">
      <c r="C1369" s="193"/>
      <c r="H1369" s="193"/>
      <c r="I1369" s="193"/>
      <c r="N1369" s="193"/>
      <c r="O1369" s="193"/>
      <c r="P1369" s="193"/>
      <c r="Q1369" s="193"/>
      <c r="T1369" s="193"/>
    </row>
    <row r="1370" spans="3:20">
      <c r="C1370" s="193"/>
      <c r="H1370" s="193"/>
      <c r="I1370" s="193"/>
      <c r="N1370" s="193"/>
      <c r="O1370" s="193"/>
      <c r="P1370" s="193"/>
      <c r="Q1370" s="193"/>
      <c r="T1370" s="193"/>
    </row>
    <row r="1371" spans="3:20">
      <c r="C1371" s="193"/>
      <c r="H1371" s="193"/>
      <c r="I1371" s="193"/>
      <c r="N1371" s="193"/>
      <c r="O1371" s="193"/>
      <c r="P1371" s="193"/>
      <c r="Q1371" s="193"/>
      <c r="T1371" s="193"/>
    </row>
    <row r="1372" spans="3:20">
      <c r="C1372" s="193"/>
      <c r="H1372" s="193"/>
      <c r="I1372" s="193"/>
      <c r="N1372" s="193"/>
      <c r="O1372" s="193"/>
      <c r="P1372" s="193"/>
      <c r="Q1372" s="193"/>
      <c r="T1372" s="193"/>
    </row>
    <row r="1373" spans="3:20">
      <c r="C1373" s="193"/>
      <c r="H1373" s="193"/>
      <c r="I1373" s="193"/>
      <c r="N1373" s="193"/>
      <c r="O1373" s="193"/>
      <c r="P1373" s="193"/>
      <c r="Q1373" s="193"/>
      <c r="T1373" s="193"/>
    </row>
    <row r="1374" spans="3:20">
      <c r="C1374" s="193"/>
      <c r="H1374" s="193"/>
      <c r="I1374" s="193"/>
      <c r="N1374" s="193"/>
      <c r="O1374" s="193"/>
      <c r="P1374" s="193"/>
      <c r="Q1374" s="193"/>
      <c r="T1374" s="193"/>
    </row>
    <row r="1375" spans="3:20">
      <c r="C1375" s="193"/>
      <c r="H1375" s="193"/>
      <c r="I1375" s="193"/>
      <c r="N1375" s="193"/>
      <c r="O1375" s="193"/>
      <c r="P1375" s="193"/>
      <c r="Q1375" s="193"/>
      <c r="T1375" s="193"/>
    </row>
    <row r="1376" spans="3:20">
      <c r="C1376" s="193"/>
      <c r="H1376" s="193"/>
      <c r="I1376" s="193"/>
      <c r="N1376" s="193"/>
      <c r="O1376" s="193"/>
      <c r="P1376" s="193"/>
      <c r="Q1376" s="193"/>
      <c r="T1376" s="193"/>
    </row>
    <row r="1377" spans="3:20">
      <c r="C1377" s="193"/>
      <c r="H1377" s="193"/>
      <c r="I1377" s="193"/>
      <c r="N1377" s="193"/>
      <c r="O1377" s="193"/>
      <c r="P1377" s="193"/>
      <c r="Q1377" s="193"/>
      <c r="T1377" s="193"/>
    </row>
    <row r="1378" spans="3:20">
      <c r="C1378" s="193"/>
      <c r="H1378" s="193"/>
      <c r="I1378" s="193"/>
      <c r="N1378" s="193"/>
      <c r="O1378" s="193"/>
      <c r="P1378" s="193"/>
      <c r="Q1378" s="193"/>
      <c r="T1378" s="193"/>
    </row>
    <row r="1379" spans="3:20">
      <c r="C1379" s="193"/>
      <c r="H1379" s="193"/>
      <c r="I1379" s="193"/>
      <c r="N1379" s="193"/>
      <c r="O1379" s="193"/>
      <c r="P1379" s="193"/>
      <c r="Q1379" s="193"/>
      <c r="T1379" s="193"/>
    </row>
    <row r="1380" spans="3:20">
      <c r="C1380" s="193"/>
      <c r="H1380" s="193"/>
      <c r="I1380" s="193"/>
      <c r="N1380" s="193"/>
      <c r="O1380" s="193"/>
      <c r="P1380" s="193"/>
      <c r="Q1380" s="193"/>
      <c r="T1380" s="193"/>
    </row>
    <row r="1381" spans="3:20">
      <c r="C1381" s="193"/>
      <c r="H1381" s="193"/>
      <c r="I1381" s="193"/>
      <c r="N1381" s="193"/>
      <c r="O1381" s="193"/>
      <c r="P1381" s="193"/>
      <c r="Q1381" s="193"/>
      <c r="T1381" s="193"/>
    </row>
    <row r="1382" spans="3:20">
      <c r="C1382" s="193"/>
      <c r="H1382" s="193"/>
      <c r="I1382" s="193"/>
      <c r="N1382" s="193"/>
      <c r="O1382" s="193"/>
      <c r="P1382" s="193"/>
      <c r="Q1382" s="193"/>
      <c r="T1382" s="193"/>
    </row>
    <row r="1383" spans="3:20">
      <c r="C1383" s="193"/>
      <c r="H1383" s="193"/>
      <c r="I1383" s="193"/>
      <c r="N1383" s="193"/>
      <c r="O1383" s="193"/>
      <c r="P1383" s="193"/>
      <c r="Q1383" s="193"/>
      <c r="T1383" s="193"/>
    </row>
    <row r="1384" spans="3:20">
      <c r="C1384" s="193"/>
      <c r="H1384" s="193"/>
      <c r="I1384" s="193"/>
      <c r="N1384" s="193"/>
      <c r="O1384" s="193"/>
      <c r="P1384" s="193"/>
      <c r="Q1384" s="193"/>
      <c r="T1384" s="193"/>
    </row>
    <row r="1385" spans="3:20">
      <c r="C1385" s="193"/>
      <c r="H1385" s="193"/>
      <c r="I1385" s="193"/>
      <c r="N1385" s="193"/>
      <c r="O1385" s="193"/>
      <c r="P1385" s="193"/>
      <c r="Q1385" s="193"/>
      <c r="T1385" s="193"/>
    </row>
    <row r="1386" spans="3:20">
      <c r="C1386" s="193"/>
      <c r="H1386" s="193"/>
      <c r="I1386" s="193"/>
      <c r="N1386" s="193"/>
      <c r="O1386" s="193"/>
      <c r="P1386" s="193"/>
      <c r="Q1386" s="193"/>
      <c r="T1386" s="193"/>
    </row>
    <row r="1387" spans="3:20">
      <c r="C1387" s="193"/>
      <c r="H1387" s="193"/>
      <c r="I1387" s="193"/>
      <c r="N1387" s="193"/>
      <c r="O1387" s="193"/>
      <c r="P1387" s="193"/>
      <c r="Q1387" s="193"/>
      <c r="T1387" s="193"/>
    </row>
    <row r="1388" spans="3:20">
      <c r="C1388" s="193"/>
      <c r="H1388" s="193"/>
      <c r="I1388" s="193"/>
      <c r="N1388" s="193"/>
      <c r="O1388" s="193"/>
      <c r="P1388" s="193"/>
      <c r="Q1388" s="193"/>
      <c r="T1388" s="193"/>
    </row>
    <row r="1389" spans="3:20">
      <c r="C1389" s="193"/>
      <c r="H1389" s="193"/>
      <c r="I1389" s="193"/>
      <c r="N1389" s="193"/>
      <c r="O1389" s="193"/>
      <c r="P1389" s="193"/>
      <c r="Q1389" s="193"/>
      <c r="T1389" s="193"/>
    </row>
    <row r="1390" spans="3:20">
      <c r="C1390" s="193"/>
      <c r="H1390" s="193"/>
      <c r="I1390" s="193"/>
      <c r="N1390" s="193"/>
      <c r="O1390" s="193"/>
      <c r="P1390" s="193"/>
      <c r="Q1390" s="193"/>
      <c r="T1390" s="193"/>
    </row>
    <row r="1391" spans="3:20">
      <c r="C1391" s="193"/>
      <c r="H1391" s="193"/>
      <c r="I1391" s="193"/>
      <c r="N1391" s="193"/>
      <c r="O1391" s="193"/>
      <c r="P1391" s="193"/>
      <c r="Q1391" s="193"/>
      <c r="T1391" s="193"/>
    </row>
    <row r="1392" spans="3:20">
      <c r="C1392" s="193"/>
      <c r="H1392" s="193"/>
      <c r="I1392" s="193"/>
      <c r="N1392" s="193"/>
      <c r="O1392" s="193"/>
      <c r="P1392" s="193"/>
      <c r="Q1392" s="193"/>
      <c r="T1392" s="193"/>
    </row>
    <row r="1393" spans="3:20">
      <c r="C1393" s="193"/>
      <c r="H1393" s="193"/>
      <c r="I1393" s="193"/>
      <c r="N1393" s="193"/>
      <c r="O1393" s="193"/>
      <c r="P1393" s="193"/>
      <c r="Q1393" s="193"/>
      <c r="T1393" s="193"/>
    </row>
    <row r="1394" spans="3:20">
      <c r="C1394" s="193"/>
      <c r="H1394" s="193"/>
      <c r="I1394" s="193"/>
      <c r="N1394" s="193"/>
      <c r="O1394" s="193"/>
      <c r="P1394" s="193"/>
      <c r="Q1394" s="193"/>
      <c r="T1394" s="193"/>
    </row>
    <row r="1395" spans="3:20">
      <c r="C1395" s="193"/>
      <c r="H1395" s="193"/>
      <c r="I1395" s="193"/>
      <c r="N1395" s="193"/>
      <c r="O1395" s="193"/>
      <c r="P1395" s="193"/>
      <c r="Q1395" s="193"/>
      <c r="T1395" s="193"/>
    </row>
    <row r="1396" spans="3:20">
      <c r="C1396" s="193"/>
      <c r="H1396" s="193"/>
      <c r="I1396" s="193"/>
      <c r="N1396" s="193"/>
      <c r="O1396" s="193"/>
      <c r="P1396" s="193"/>
      <c r="Q1396" s="193"/>
      <c r="T1396" s="193"/>
    </row>
    <row r="1397" spans="3:20">
      <c r="C1397" s="193"/>
      <c r="H1397" s="193"/>
      <c r="I1397" s="193"/>
      <c r="N1397" s="193"/>
      <c r="O1397" s="193"/>
      <c r="P1397" s="193"/>
      <c r="Q1397" s="193"/>
      <c r="T1397" s="193"/>
    </row>
    <row r="1398" spans="3:20">
      <c r="C1398" s="193"/>
      <c r="H1398" s="193"/>
      <c r="I1398" s="193"/>
      <c r="N1398" s="193"/>
      <c r="O1398" s="193"/>
      <c r="P1398" s="193"/>
      <c r="Q1398" s="193"/>
      <c r="T1398" s="193"/>
    </row>
    <row r="1399" spans="3:20">
      <c r="C1399" s="193"/>
      <c r="H1399" s="193"/>
      <c r="I1399" s="193"/>
      <c r="N1399" s="193"/>
      <c r="O1399" s="193"/>
      <c r="P1399" s="193"/>
      <c r="Q1399" s="193"/>
      <c r="T1399" s="193"/>
    </row>
    <row r="1400" spans="3:20">
      <c r="C1400" s="193"/>
      <c r="H1400" s="193"/>
      <c r="I1400" s="193"/>
      <c r="N1400" s="193"/>
      <c r="O1400" s="193"/>
      <c r="P1400" s="193"/>
      <c r="Q1400" s="193"/>
      <c r="T1400" s="193"/>
    </row>
    <row r="1401" spans="3:20">
      <c r="C1401" s="193"/>
      <c r="H1401" s="193"/>
      <c r="I1401" s="193"/>
      <c r="N1401" s="193"/>
      <c r="O1401" s="193"/>
      <c r="P1401" s="193"/>
      <c r="Q1401" s="193"/>
      <c r="T1401" s="193"/>
    </row>
    <row r="1402" spans="3:20">
      <c r="C1402" s="193"/>
      <c r="H1402" s="193"/>
      <c r="I1402" s="193"/>
      <c r="N1402" s="193"/>
      <c r="O1402" s="193"/>
      <c r="P1402" s="193"/>
      <c r="Q1402" s="193"/>
      <c r="T1402" s="193"/>
    </row>
    <row r="1403" spans="3:20">
      <c r="C1403" s="193"/>
      <c r="H1403" s="193"/>
      <c r="I1403" s="193"/>
      <c r="N1403" s="193"/>
      <c r="O1403" s="193"/>
      <c r="P1403" s="193"/>
      <c r="Q1403" s="193"/>
      <c r="T1403" s="193"/>
    </row>
    <row r="1404" spans="3:20">
      <c r="C1404" s="193"/>
      <c r="H1404" s="193"/>
      <c r="I1404" s="193"/>
      <c r="N1404" s="193"/>
      <c r="O1404" s="193"/>
      <c r="P1404" s="193"/>
      <c r="Q1404" s="193"/>
      <c r="T1404" s="193"/>
    </row>
    <row r="1405" spans="3:20">
      <c r="C1405" s="193"/>
      <c r="H1405" s="193"/>
      <c r="I1405" s="193"/>
      <c r="N1405" s="193"/>
      <c r="O1405" s="193"/>
      <c r="P1405" s="193"/>
      <c r="Q1405" s="193"/>
      <c r="T1405" s="193"/>
    </row>
    <row r="1406" spans="3:20">
      <c r="C1406" s="193"/>
      <c r="H1406" s="193"/>
      <c r="I1406" s="193"/>
      <c r="N1406" s="193"/>
      <c r="O1406" s="193"/>
      <c r="P1406" s="193"/>
      <c r="Q1406" s="193"/>
      <c r="T1406" s="193"/>
    </row>
    <row r="1407" spans="3:20">
      <c r="C1407" s="193"/>
      <c r="H1407" s="193"/>
      <c r="I1407" s="193"/>
      <c r="N1407" s="193"/>
      <c r="O1407" s="193"/>
      <c r="P1407" s="193"/>
      <c r="Q1407" s="193"/>
      <c r="T1407" s="193"/>
    </row>
    <row r="1408" spans="3:20">
      <c r="C1408" s="193"/>
      <c r="H1408" s="193"/>
      <c r="I1408" s="193"/>
      <c r="N1408" s="193"/>
      <c r="O1408" s="193"/>
      <c r="P1408" s="193"/>
      <c r="Q1408" s="193"/>
      <c r="T1408" s="193"/>
    </row>
    <row r="1409" spans="3:20">
      <c r="C1409" s="193"/>
      <c r="H1409" s="193"/>
      <c r="I1409" s="193"/>
      <c r="N1409" s="193"/>
      <c r="O1409" s="193"/>
      <c r="P1409" s="193"/>
      <c r="Q1409" s="193"/>
      <c r="T1409" s="193"/>
    </row>
    <row r="1410" spans="3:20">
      <c r="C1410" s="193"/>
      <c r="H1410" s="193"/>
      <c r="I1410" s="193"/>
      <c r="N1410" s="193"/>
      <c r="O1410" s="193"/>
      <c r="P1410" s="193"/>
      <c r="Q1410" s="193"/>
      <c r="T1410" s="193"/>
    </row>
    <row r="1411" spans="3:20">
      <c r="C1411" s="193"/>
      <c r="H1411" s="193"/>
      <c r="I1411" s="193"/>
      <c r="N1411" s="193"/>
      <c r="O1411" s="193"/>
      <c r="P1411" s="193"/>
      <c r="Q1411" s="193"/>
      <c r="T1411" s="193"/>
    </row>
    <row r="1412" spans="3:20">
      <c r="C1412" s="193"/>
      <c r="H1412" s="193"/>
      <c r="I1412" s="193"/>
      <c r="N1412" s="193"/>
      <c r="O1412" s="193"/>
      <c r="P1412" s="193"/>
      <c r="Q1412" s="193"/>
      <c r="T1412" s="193"/>
    </row>
    <row r="1413" spans="3:20">
      <c r="C1413" s="193"/>
      <c r="H1413" s="193"/>
      <c r="I1413" s="193"/>
      <c r="N1413" s="193"/>
      <c r="O1413" s="193"/>
      <c r="P1413" s="193"/>
      <c r="Q1413" s="193"/>
      <c r="T1413" s="193"/>
    </row>
    <row r="1414" spans="3:20">
      <c r="C1414" s="193"/>
      <c r="H1414" s="193"/>
      <c r="I1414" s="193"/>
      <c r="N1414" s="193"/>
      <c r="O1414" s="193"/>
      <c r="P1414" s="193"/>
      <c r="Q1414" s="193"/>
      <c r="T1414" s="193"/>
    </row>
    <row r="1415" spans="3:20">
      <c r="C1415" s="193"/>
      <c r="H1415" s="193"/>
      <c r="I1415" s="193"/>
      <c r="N1415" s="193"/>
      <c r="O1415" s="193"/>
      <c r="P1415" s="193"/>
      <c r="Q1415" s="193"/>
      <c r="T1415" s="193"/>
    </row>
    <row r="1416" spans="3:20">
      <c r="C1416" s="193"/>
      <c r="H1416" s="193"/>
      <c r="I1416" s="193"/>
      <c r="N1416" s="193"/>
      <c r="O1416" s="193"/>
      <c r="P1416" s="193"/>
      <c r="Q1416" s="193"/>
      <c r="T1416" s="193"/>
    </row>
    <row r="1417" spans="3:20">
      <c r="C1417" s="193"/>
      <c r="H1417" s="193"/>
      <c r="I1417" s="193"/>
      <c r="N1417" s="193"/>
      <c r="O1417" s="193"/>
      <c r="P1417" s="193"/>
      <c r="Q1417" s="193"/>
      <c r="T1417" s="193"/>
    </row>
    <row r="1418" spans="3:20">
      <c r="C1418" s="193"/>
      <c r="H1418" s="193"/>
      <c r="I1418" s="193"/>
      <c r="N1418" s="193"/>
      <c r="O1418" s="193"/>
      <c r="P1418" s="193"/>
      <c r="Q1418" s="193"/>
      <c r="T1418" s="193"/>
    </row>
    <row r="1419" spans="3:20">
      <c r="C1419" s="193"/>
      <c r="H1419" s="193"/>
      <c r="I1419" s="193"/>
      <c r="N1419" s="193"/>
      <c r="O1419" s="193"/>
      <c r="P1419" s="193"/>
      <c r="Q1419" s="193"/>
      <c r="T1419" s="193"/>
    </row>
    <row r="1420" spans="3:20">
      <c r="C1420" s="193"/>
      <c r="H1420" s="193"/>
      <c r="I1420" s="193"/>
      <c r="N1420" s="193"/>
      <c r="O1420" s="193"/>
      <c r="P1420" s="193"/>
      <c r="Q1420" s="193"/>
      <c r="T1420" s="193"/>
    </row>
    <row r="1421" spans="3:20">
      <c r="C1421" s="193"/>
      <c r="H1421" s="193"/>
      <c r="I1421" s="193"/>
      <c r="N1421" s="193"/>
      <c r="O1421" s="193"/>
      <c r="P1421" s="193"/>
      <c r="Q1421" s="193"/>
      <c r="T1421" s="193"/>
    </row>
    <row r="1422" spans="3:20">
      <c r="C1422" s="193"/>
      <c r="H1422" s="193"/>
      <c r="I1422" s="193"/>
      <c r="N1422" s="193"/>
      <c r="O1422" s="193"/>
      <c r="P1422" s="193"/>
      <c r="Q1422" s="193"/>
      <c r="T1422" s="193"/>
    </row>
    <row r="1423" spans="3:20">
      <c r="C1423" s="193"/>
      <c r="H1423" s="193"/>
      <c r="I1423" s="193"/>
      <c r="N1423" s="193"/>
      <c r="O1423" s="193"/>
      <c r="P1423" s="193"/>
      <c r="Q1423" s="193"/>
      <c r="T1423" s="193"/>
    </row>
    <row r="1424" spans="3:20">
      <c r="C1424" s="193"/>
      <c r="H1424" s="193"/>
      <c r="I1424" s="193"/>
      <c r="N1424" s="193"/>
      <c r="O1424" s="193"/>
      <c r="P1424" s="193"/>
      <c r="Q1424" s="193"/>
      <c r="T1424" s="193"/>
    </row>
    <row r="1425" spans="3:20">
      <c r="C1425" s="193"/>
      <c r="H1425" s="193"/>
      <c r="I1425" s="193"/>
      <c r="N1425" s="193"/>
      <c r="O1425" s="193"/>
      <c r="P1425" s="193"/>
      <c r="Q1425" s="193"/>
      <c r="T1425" s="193"/>
    </row>
    <row r="1426" spans="3:20">
      <c r="C1426" s="193"/>
      <c r="H1426" s="193"/>
      <c r="I1426" s="193"/>
      <c r="N1426" s="193"/>
      <c r="O1426" s="193"/>
      <c r="P1426" s="193"/>
      <c r="Q1426" s="193"/>
      <c r="T1426" s="193"/>
    </row>
    <row r="1427" spans="3:20">
      <c r="C1427" s="193"/>
      <c r="H1427" s="193"/>
      <c r="I1427" s="193"/>
      <c r="N1427" s="193"/>
      <c r="O1427" s="193"/>
      <c r="P1427" s="193"/>
      <c r="Q1427" s="193"/>
      <c r="T1427" s="193"/>
    </row>
    <row r="1428" spans="3:20">
      <c r="C1428" s="193"/>
      <c r="H1428" s="193"/>
      <c r="I1428" s="193"/>
      <c r="N1428" s="193"/>
      <c r="O1428" s="193"/>
      <c r="P1428" s="193"/>
      <c r="Q1428" s="193"/>
      <c r="T1428" s="193"/>
    </row>
    <row r="1429" spans="3:20">
      <c r="C1429" s="193"/>
      <c r="H1429" s="193"/>
      <c r="I1429" s="193"/>
      <c r="N1429" s="193"/>
      <c r="O1429" s="193"/>
      <c r="P1429" s="193"/>
      <c r="Q1429" s="193"/>
      <c r="T1429" s="193"/>
    </row>
    <row r="1430" spans="3:20">
      <c r="C1430" s="193"/>
      <c r="H1430" s="193"/>
      <c r="I1430" s="193"/>
      <c r="N1430" s="193"/>
      <c r="O1430" s="193"/>
      <c r="P1430" s="193"/>
      <c r="Q1430" s="193"/>
      <c r="T1430" s="193"/>
    </row>
    <row r="1431" spans="3:20">
      <c r="C1431" s="193"/>
      <c r="H1431" s="193"/>
      <c r="I1431" s="193"/>
      <c r="N1431" s="193"/>
      <c r="O1431" s="193"/>
      <c r="P1431" s="193"/>
      <c r="Q1431" s="193"/>
      <c r="T1431" s="193"/>
    </row>
    <row r="1432" spans="3:20">
      <c r="C1432" s="193"/>
      <c r="H1432" s="193"/>
      <c r="I1432" s="193"/>
      <c r="N1432" s="193"/>
      <c r="O1432" s="193"/>
      <c r="P1432" s="193"/>
      <c r="Q1432" s="193"/>
      <c r="T1432" s="193"/>
    </row>
    <row r="1433" spans="3:20">
      <c r="C1433" s="193"/>
      <c r="H1433" s="193"/>
      <c r="I1433" s="193"/>
      <c r="N1433" s="193"/>
      <c r="O1433" s="193"/>
      <c r="P1433" s="193"/>
      <c r="Q1433" s="193"/>
      <c r="T1433" s="193"/>
    </row>
    <row r="1434" spans="3:20">
      <c r="C1434" s="193"/>
      <c r="H1434" s="193"/>
      <c r="I1434" s="193"/>
      <c r="N1434" s="193"/>
      <c r="O1434" s="193"/>
      <c r="P1434" s="193"/>
      <c r="Q1434" s="193"/>
      <c r="T1434" s="193"/>
    </row>
    <row r="1435" spans="3:20">
      <c r="C1435" s="193"/>
      <c r="H1435" s="193"/>
      <c r="I1435" s="193"/>
      <c r="N1435" s="193"/>
      <c r="O1435" s="193"/>
      <c r="P1435" s="193"/>
      <c r="Q1435" s="193"/>
      <c r="T1435" s="193"/>
    </row>
    <row r="1436" spans="3:20">
      <c r="C1436" s="193"/>
      <c r="H1436" s="193"/>
      <c r="I1436" s="193"/>
      <c r="N1436" s="193"/>
      <c r="O1436" s="193"/>
      <c r="P1436" s="193"/>
      <c r="Q1436" s="193"/>
      <c r="T1436" s="193"/>
    </row>
    <row r="1437" spans="3:20">
      <c r="C1437" s="193"/>
      <c r="H1437" s="193"/>
      <c r="I1437" s="193"/>
      <c r="N1437" s="193"/>
      <c r="O1437" s="193"/>
      <c r="P1437" s="193"/>
      <c r="Q1437" s="193"/>
      <c r="T1437" s="193"/>
    </row>
    <row r="1438" spans="3:20">
      <c r="C1438" s="193"/>
      <c r="H1438" s="193"/>
      <c r="I1438" s="193"/>
      <c r="N1438" s="193"/>
      <c r="O1438" s="193"/>
      <c r="P1438" s="193"/>
      <c r="Q1438" s="193"/>
      <c r="T1438" s="193"/>
    </row>
    <row r="1439" spans="3:20">
      <c r="C1439" s="193"/>
      <c r="H1439" s="193"/>
      <c r="I1439" s="193"/>
      <c r="N1439" s="193"/>
      <c r="O1439" s="193"/>
      <c r="P1439" s="193"/>
      <c r="Q1439" s="193"/>
      <c r="T1439" s="193"/>
    </row>
    <row r="1440" spans="3:20">
      <c r="C1440" s="193"/>
      <c r="H1440" s="193"/>
      <c r="I1440" s="193"/>
      <c r="N1440" s="193"/>
      <c r="O1440" s="193"/>
      <c r="P1440" s="193"/>
      <c r="Q1440" s="193"/>
      <c r="T1440" s="193"/>
    </row>
    <row r="1441" spans="3:20">
      <c r="C1441" s="193"/>
      <c r="H1441" s="193"/>
      <c r="I1441" s="193"/>
      <c r="N1441" s="193"/>
      <c r="O1441" s="193"/>
      <c r="P1441" s="193"/>
      <c r="Q1441" s="193"/>
      <c r="T1441" s="193"/>
    </row>
    <row r="1442" spans="3:20">
      <c r="C1442" s="193"/>
      <c r="H1442" s="193"/>
      <c r="I1442" s="193"/>
      <c r="N1442" s="193"/>
      <c r="O1442" s="193"/>
      <c r="P1442" s="193"/>
      <c r="Q1442" s="193"/>
      <c r="T1442" s="193"/>
    </row>
    <row r="1443" spans="3:20">
      <c r="C1443" s="193"/>
      <c r="H1443" s="193"/>
      <c r="I1443" s="193"/>
      <c r="N1443" s="193"/>
      <c r="O1443" s="193"/>
      <c r="P1443" s="193"/>
      <c r="Q1443" s="193"/>
      <c r="T1443" s="193"/>
    </row>
    <row r="1444" spans="3:20">
      <c r="C1444" s="193"/>
      <c r="H1444" s="193"/>
      <c r="I1444" s="193"/>
      <c r="N1444" s="193"/>
      <c r="O1444" s="193"/>
      <c r="P1444" s="193"/>
      <c r="Q1444" s="193"/>
      <c r="T1444" s="193"/>
    </row>
    <row r="1445" spans="3:20">
      <c r="C1445" s="193"/>
      <c r="H1445" s="193"/>
      <c r="I1445" s="193"/>
      <c r="N1445" s="193"/>
      <c r="O1445" s="193"/>
      <c r="P1445" s="193"/>
      <c r="Q1445" s="193"/>
      <c r="T1445" s="193"/>
    </row>
    <row r="1446" spans="3:20">
      <c r="C1446" s="193"/>
      <c r="H1446" s="193"/>
      <c r="I1446" s="193"/>
      <c r="N1446" s="193"/>
      <c r="O1446" s="193"/>
      <c r="P1446" s="193"/>
      <c r="Q1446" s="193"/>
      <c r="T1446" s="193"/>
    </row>
    <row r="1447" spans="3:20">
      <c r="C1447" s="193"/>
      <c r="H1447" s="193"/>
      <c r="I1447" s="193"/>
      <c r="N1447" s="193"/>
      <c r="O1447" s="193"/>
      <c r="P1447" s="193"/>
      <c r="Q1447" s="193"/>
      <c r="T1447" s="193"/>
    </row>
    <row r="1448" spans="3:20">
      <c r="C1448" s="193"/>
      <c r="H1448" s="193"/>
      <c r="I1448" s="193"/>
      <c r="N1448" s="193"/>
      <c r="O1448" s="193"/>
      <c r="P1448" s="193"/>
      <c r="Q1448" s="193"/>
      <c r="T1448" s="193"/>
    </row>
    <row r="1449" spans="3:20">
      <c r="C1449" s="193"/>
      <c r="H1449" s="193"/>
      <c r="I1449" s="193"/>
      <c r="N1449" s="193"/>
      <c r="O1449" s="193"/>
      <c r="P1449" s="193"/>
      <c r="Q1449" s="193"/>
      <c r="T1449" s="193"/>
    </row>
    <row r="1450" spans="3:20">
      <c r="C1450" s="193"/>
      <c r="H1450" s="193"/>
      <c r="I1450" s="193"/>
      <c r="N1450" s="193"/>
      <c r="O1450" s="193"/>
      <c r="P1450" s="193"/>
      <c r="Q1450" s="193"/>
      <c r="T1450" s="193"/>
    </row>
    <row r="1451" spans="3:20">
      <c r="C1451" s="193"/>
      <c r="H1451" s="193"/>
      <c r="I1451" s="193"/>
      <c r="N1451" s="193"/>
      <c r="O1451" s="193"/>
      <c r="P1451" s="193"/>
      <c r="Q1451" s="193"/>
      <c r="T1451" s="193"/>
    </row>
    <row r="1452" spans="3:20">
      <c r="C1452" s="193"/>
      <c r="H1452" s="193"/>
      <c r="I1452" s="193"/>
      <c r="N1452" s="193"/>
      <c r="O1452" s="193"/>
      <c r="P1452" s="193"/>
      <c r="Q1452" s="193"/>
      <c r="T1452" s="193"/>
    </row>
    <row r="1453" spans="3:20">
      <c r="C1453" s="193"/>
      <c r="H1453" s="193"/>
      <c r="I1453" s="193"/>
      <c r="N1453" s="193"/>
      <c r="O1453" s="193"/>
      <c r="P1453" s="193"/>
      <c r="Q1453" s="193"/>
      <c r="T1453" s="193"/>
    </row>
    <row r="1454" spans="3:20">
      <c r="C1454" s="193"/>
      <c r="H1454" s="193"/>
      <c r="I1454" s="193"/>
      <c r="N1454" s="193"/>
      <c r="O1454" s="193"/>
      <c r="P1454" s="193"/>
      <c r="Q1454" s="193"/>
      <c r="T1454" s="193"/>
    </row>
    <row r="1455" spans="3:20">
      <c r="C1455" s="193"/>
      <c r="H1455" s="193"/>
      <c r="I1455" s="193"/>
      <c r="N1455" s="193"/>
      <c r="O1455" s="193"/>
      <c r="P1455" s="193"/>
      <c r="Q1455" s="193"/>
      <c r="T1455" s="193"/>
    </row>
    <row r="1456" spans="3:20">
      <c r="C1456" s="193"/>
      <c r="H1456" s="193"/>
      <c r="I1456" s="193"/>
      <c r="N1456" s="193"/>
      <c r="O1456" s="193"/>
      <c r="P1456" s="193"/>
      <c r="Q1456" s="193"/>
      <c r="T1456" s="193"/>
    </row>
    <row r="1457" spans="3:20">
      <c r="C1457" s="193"/>
      <c r="H1457" s="193"/>
      <c r="I1457" s="193"/>
      <c r="N1457" s="193"/>
      <c r="O1457" s="193"/>
      <c r="P1457" s="193"/>
      <c r="Q1457" s="193"/>
      <c r="T1457" s="193"/>
    </row>
    <row r="1458" spans="3:20">
      <c r="C1458" s="193"/>
      <c r="H1458" s="193"/>
      <c r="I1458" s="193"/>
      <c r="N1458" s="193"/>
      <c r="O1458" s="193"/>
      <c r="P1458" s="193"/>
      <c r="Q1458" s="193"/>
      <c r="T1458" s="193"/>
    </row>
    <row r="1459" spans="3:20">
      <c r="C1459" s="193"/>
      <c r="H1459" s="193"/>
      <c r="I1459" s="193"/>
      <c r="N1459" s="193"/>
      <c r="O1459" s="193"/>
      <c r="P1459" s="193"/>
      <c r="Q1459" s="193"/>
      <c r="T1459" s="193"/>
    </row>
    <row r="1460" spans="3:20">
      <c r="C1460" s="193"/>
      <c r="H1460" s="193"/>
      <c r="I1460" s="193"/>
      <c r="N1460" s="193"/>
      <c r="O1460" s="193"/>
      <c r="P1460" s="193"/>
      <c r="Q1460" s="193"/>
      <c r="T1460" s="193"/>
    </row>
    <row r="1461" spans="3:20">
      <c r="C1461" s="193"/>
      <c r="H1461" s="193"/>
      <c r="I1461" s="193"/>
      <c r="N1461" s="193"/>
      <c r="O1461" s="193"/>
      <c r="P1461" s="193"/>
      <c r="Q1461" s="193"/>
      <c r="T1461" s="193"/>
    </row>
    <row r="1462" spans="3:20">
      <c r="C1462" s="193"/>
      <c r="H1462" s="193"/>
      <c r="I1462" s="193"/>
      <c r="N1462" s="193"/>
      <c r="O1462" s="193"/>
      <c r="P1462" s="193"/>
      <c r="Q1462" s="193"/>
      <c r="T1462" s="193"/>
    </row>
    <row r="1463" spans="3:20">
      <c r="C1463" s="193"/>
      <c r="H1463" s="193"/>
      <c r="I1463" s="193"/>
      <c r="N1463" s="193"/>
      <c r="O1463" s="193"/>
      <c r="P1463" s="193"/>
      <c r="Q1463" s="193"/>
      <c r="T1463" s="193"/>
    </row>
    <row r="1464" spans="3:20">
      <c r="C1464" s="193"/>
      <c r="H1464" s="193"/>
      <c r="I1464" s="193"/>
      <c r="N1464" s="193"/>
      <c r="O1464" s="193"/>
      <c r="P1464" s="193"/>
      <c r="Q1464" s="193"/>
      <c r="T1464" s="193"/>
    </row>
    <row r="1465" spans="3:20">
      <c r="C1465" s="193"/>
      <c r="H1465" s="193"/>
      <c r="I1465" s="193"/>
      <c r="N1465" s="193"/>
      <c r="O1465" s="193"/>
      <c r="P1465" s="193"/>
      <c r="Q1465" s="193"/>
      <c r="T1465" s="193"/>
    </row>
    <row r="1466" spans="3:20">
      <c r="C1466" s="193"/>
      <c r="H1466" s="193"/>
      <c r="I1466" s="193"/>
      <c r="N1466" s="193"/>
      <c r="O1466" s="193"/>
      <c r="P1466" s="193"/>
      <c r="Q1466" s="193"/>
      <c r="T1466" s="193"/>
    </row>
    <row r="1467" spans="3:20">
      <c r="C1467" s="193"/>
      <c r="H1467" s="193"/>
      <c r="I1467" s="193"/>
      <c r="N1467" s="193"/>
      <c r="O1467" s="193"/>
      <c r="P1467" s="193"/>
      <c r="Q1467" s="193"/>
      <c r="T1467" s="193"/>
    </row>
    <row r="1468" spans="3:20">
      <c r="C1468" s="193"/>
      <c r="H1468" s="193"/>
      <c r="I1468" s="193"/>
      <c r="N1468" s="193"/>
      <c r="O1468" s="193"/>
      <c r="P1468" s="193"/>
      <c r="Q1468" s="193"/>
      <c r="T1468" s="193"/>
    </row>
    <row r="1469" spans="3:20">
      <c r="C1469" s="193"/>
      <c r="H1469" s="193"/>
      <c r="I1469" s="193"/>
      <c r="N1469" s="193"/>
      <c r="O1469" s="193"/>
      <c r="P1469" s="193"/>
      <c r="Q1469" s="193"/>
      <c r="T1469" s="193"/>
    </row>
    <row r="1470" spans="3:20">
      <c r="C1470" s="193"/>
      <c r="H1470" s="193"/>
      <c r="I1470" s="193"/>
      <c r="N1470" s="193"/>
      <c r="O1470" s="193"/>
      <c r="P1470" s="193"/>
      <c r="Q1470" s="193"/>
      <c r="T1470" s="193"/>
    </row>
    <row r="1471" spans="3:20">
      <c r="C1471" s="193"/>
      <c r="H1471" s="193"/>
      <c r="I1471" s="193"/>
      <c r="N1471" s="193"/>
      <c r="O1471" s="193"/>
      <c r="P1471" s="193"/>
      <c r="Q1471" s="193"/>
      <c r="T1471" s="193"/>
    </row>
    <row r="1472" spans="3:20">
      <c r="C1472" s="193"/>
      <c r="H1472" s="193"/>
      <c r="I1472" s="193"/>
      <c r="N1472" s="193"/>
      <c r="O1472" s="193"/>
      <c r="P1472" s="193"/>
      <c r="Q1472" s="193"/>
      <c r="T1472" s="193"/>
    </row>
    <row r="1473" spans="3:20">
      <c r="C1473" s="193"/>
      <c r="H1473" s="193"/>
      <c r="I1473" s="193"/>
      <c r="N1473" s="193"/>
      <c r="O1473" s="193"/>
      <c r="P1473" s="193"/>
      <c r="Q1473" s="193"/>
      <c r="T1473" s="193"/>
    </row>
    <row r="1474" spans="3:20">
      <c r="C1474" s="193"/>
      <c r="H1474" s="193"/>
      <c r="I1474" s="193"/>
      <c r="N1474" s="193"/>
      <c r="O1474" s="193"/>
      <c r="P1474" s="193"/>
      <c r="Q1474" s="193"/>
      <c r="T1474" s="193"/>
    </row>
    <row r="1475" spans="3:20">
      <c r="C1475" s="193"/>
      <c r="H1475" s="193"/>
      <c r="I1475" s="193"/>
      <c r="N1475" s="193"/>
      <c r="O1475" s="193"/>
      <c r="P1475" s="193"/>
      <c r="Q1475" s="193"/>
      <c r="T1475" s="193"/>
    </row>
    <row r="1476" spans="3:20">
      <c r="C1476" s="193"/>
      <c r="H1476" s="193"/>
      <c r="I1476" s="193"/>
      <c r="N1476" s="193"/>
      <c r="O1476" s="193"/>
      <c r="P1476" s="193"/>
      <c r="Q1476" s="193"/>
      <c r="T1476" s="193"/>
    </row>
    <row r="1477" spans="3:20">
      <c r="C1477" s="193"/>
      <c r="H1477" s="193"/>
      <c r="I1477" s="193"/>
      <c r="N1477" s="193"/>
      <c r="O1477" s="193"/>
      <c r="P1477" s="193"/>
      <c r="Q1477" s="193"/>
      <c r="T1477" s="193"/>
    </row>
    <row r="1478" spans="3:20">
      <c r="C1478" s="193"/>
      <c r="H1478" s="193"/>
      <c r="I1478" s="193"/>
      <c r="N1478" s="193"/>
      <c r="O1478" s="193"/>
      <c r="P1478" s="193"/>
      <c r="Q1478" s="193"/>
      <c r="T1478" s="193"/>
    </row>
    <row r="1479" spans="3:20">
      <c r="C1479" s="193"/>
      <c r="H1479" s="193"/>
      <c r="I1479" s="193"/>
      <c r="N1479" s="193"/>
      <c r="O1479" s="193"/>
      <c r="P1479" s="193"/>
      <c r="Q1479" s="193"/>
      <c r="T1479" s="193"/>
    </row>
    <row r="1480" spans="3:20">
      <c r="C1480" s="193"/>
      <c r="H1480" s="193"/>
      <c r="I1480" s="193"/>
      <c r="N1480" s="193"/>
      <c r="O1480" s="193"/>
      <c r="P1480" s="193"/>
      <c r="Q1480" s="193"/>
      <c r="T1480" s="193"/>
    </row>
    <row r="1481" spans="3:20">
      <c r="C1481" s="193"/>
      <c r="H1481" s="193"/>
      <c r="I1481" s="193"/>
      <c r="N1481" s="193"/>
      <c r="O1481" s="193"/>
      <c r="P1481" s="193"/>
      <c r="Q1481" s="193"/>
      <c r="T1481" s="193"/>
    </row>
    <row r="1482" spans="3:20">
      <c r="C1482" s="193"/>
      <c r="H1482" s="193"/>
      <c r="I1482" s="193"/>
      <c r="N1482" s="193"/>
      <c r="O1482" s="193"/>
      <c r="P1482" s="193"/>
      <c r="Q1482" s="193"/>
      <c r="T1482" s="193"/>
    </row>
    <row r="1483" spans="3:20">
      <c r="C1483" s="193"/>
      <c r="H1483" s="193"/>
      <c r="I1483" s="193"/>
      <c r="N1483" s="193"/>
      <c r="O1483" s="193"/>
      <c r="P1483" s="193"/>
      <c r="Q1483" s="193"/>
      <c r="T1483" s="193"/>
    </row>
    <row r="1484" spans="3:20">
      <c r="C1484" s="193"/>
      <c r="H1484" s="193"/>
      <c r="I1484" s="193"/>
      <c r="N1484" s="193"/>
      <c r="O1484" s="193"/>
      <c r="P1484" s="193"/>
      <c r="Q1484" s="193"/>
      <c r="T1484" s="193"/>
    </row>
    <row r="1485" spans="3:20">
      <c r="C1485" s="193"/>
      <c r="H1485" s="193"/>
      <c r="I1485" s="193"/>
      <c r="N1485" s="193"/>
      <c r="O1485" s="193"/>
      <c r="P1485" s="193"/>
      <c r="Q1485" s="193"/>
      <c r="T1485" s="193"/>
    </row>
    <row r="1486" spans="3:20">
      <c r="C1486" s="193"/>
      <c r="H1486" s="193"/>
      <c r="I1486" s="193"/>
      <c r="N1486" s="193"/>
      <c r="O1486" s="193"/>
      <c r="P1486" s="193"/>
      <c r="Q1486" s="193"/>
      <c r="T1486" s="193"/>
    </row>
    <row r="1487" spans="3:20">
      <c r="C1487" s="193"/>
      <c r="H1487" s="193"/>
      <c r="I1487" s="193"/>
      <c r="N1487" s="193"/>
      <c r="O1487" s="193"/>
      <c r="P1487" s="193"/>
      <c r="Q1487" s="193"/>
      <c r="T1487" s="193"/>
    </row>
    <row r="1488" spans="3:20">
      <c r="C1488" s="193"/>
      <c r="H1488" s="193"/>
      <c r="I1488" s="193"/>
      <c r="N1488" s="193"/>
      <c r="O1488" s="193"/>
      <c r="P1488" s="193"/>
      <c r="Q1488" s="193"/>
      <c r="T1488" s="193"/>
    </row>
    <row r="1489" spans="3:20">
      <c r="C1489" s="193"/>
      <c r="H1489" s="193"/>
      <c r="I1489" s="193"/>
      <c r="N1489" s="193"/>
      <c r="O1489" s="193"/>
      <c r="P1489" s="193"/>
      <c r="Q1489" s="193"/>
      <c r="T1489" s="193"/>
    </row>
    <row r="1490" spans="3:20">
      <c r="C1490" s="193"/>
      <c r="H1490" s="193"/>
      <c r="I1490" s="193"/>
      <c r="N1490" s="193"/>
      <c r="O1490" s="193"/>
      <c r="P1490" s="193"/>
      <c r="Q1490" s="193"/>
      <c r="T1490" s="193"/>
    </row>
    <row r="1491" spans="3:20">
      <c r="C1491" s="193"/>
      <c r="H1491" s="193"/>
      <c r="I1491" s="193"/>
      <c r="N1491" s="193"/>
      <c r="O1491" s="193"/>
      <c r="P1491" s="193"/>
      <c r="Q1491" s="193"/>
      <c r="T1491" s="193"/>
    </row>
    <row r="1492" spans="3:20">
      <c r="C1492" s="193"/>
      <c r="H1492" s="193"/>
      <c r="I1492" s="193"/>
      <c r="N1492" s="193"/>
      <c r="O1492" s="193"/>
      <c r="P1492" s="193"/>
      <c r="Q1492" s="193"/>
      <c r="T1492" s="193"/>
    </row>
    <row r="1493" spans="3:20">
      <c r="C1493" s="193"/>
      <c r="H1493" s="193"/>
      <c r="I1493" s="193"/>
      <c r="N1493" s="193"/>
      <c r="O1493" s="193"/>
      <c r="P1493" s="193"/>
      <c r="Q1493" s="193"/>
      <c r="T1493" s="193"/>
    </row>
    <row r="1494" spans="3:20">
      <c r="C1494" s="193"/>
      <c r="H1494" s="193"/>
      <c r="I1494" s="193"/>
      <c r="N1494" s="193"/>
      <c r="O1494" s="193"/>
      <c r="P1494" s="193"/>
      <c r="Q1494" s="193"/>
      <c r="T1494" s="193"/>
    </row>
    <row r="1495" spans="3:20">
      <c r="C1495" s="193"/>
      <c r="H1495" s="193"/>
      <c r="I1495" s="193"/>
      <c r="N1495" s="193"/>
      <c r="O1495" s="193"/>
      <c r="P1495" s="193"/>
      <c r="Q1495" s="193"/>
      <c r="T1495" s="193"/>
    </row>
    <row r="1496" spans="3:20">
      <c r="C1496" s="193"/>
      <c r="H1496" s="193"/>
      <c r="I1496" s="193"/>
      <c r="N1496" s="193"/>
      <c r="O1496" s="193"/>
      <c r="P1496" s="193"/>
      <c r="Q1496" s="193"/>
      <c r="T1496" s="193"/>
    </row>
    <row r="1497" spans="3:20">
      <c r="C1497" s="193"/>
      <c r="H1497" s="193"/>
      <c r="I1497" s="193"/>
      <c r="N1497" s="193"/>
      <c r="O1497" s="193"/>
      <c r="P1497" s="193"/>
      <c r="Q1497" s="193"/>
      <c r="T1497" s="193"/>
    </row>
    <row r="1498" spans="3:20">
      <c r="C1498" s="193"/>
      <c r="H1498" s="193"/>
      <c r="I1498" s="193"/>
      <c r="N1498" s="193"/>
      <c r="O1498" s="193"/>
      <c r="P1498" s="193"/>
      <c r="Q1498" s="193"/>
      <c r="T1498" s="193"/>
    </row>
    <row r="1499" spans="3:20">
      <c r="C1499" s="193"/>
      <c r="H1499" s="193"/>
      <c r="I1499" s="193"/>
      <c r="N1499" s="193"/>
      <c r="O1499" s="193"/>
      <c r="P1499" s="193"/>
      <c r="Q1499" s="193"/>
      <c r="T1499" s="193"/>
    </row>
    <row r="1500" spans="3:20">
      <c r="C1500" s="193"/>
      <c r="H1500" s="193"/>
      <c r="I1500" s="193"/>
      <c r="N1500" s="193"/>
      <c r="O1500" s="193"/>
      <c r="P1500" s="193"/>
      <c r="Q1500" s="193"/>
      <c r="T1500" s="193"/>
    </row>
    <row r="1501" spans="3:20">
      <c r="C1501" s="193"/>
      <c r="H1501" s="193"/>
      <c r="I1501" s="193"/>
      <c r="N1501" s="193"/>
      <c r="O1501" s="193"/>
      <c r="P1501" s="193"/>
      <c r="Q1501" s="193"/>
      <c r="T1501" s="193"/>
    </row>
    <row r="1502" spans="3:20">
      <c r="C1502" s="193"/>
      <c r="H1502" s="193"/>
      <c r="I1502" s="193"/>
      <c r="N1502" s="193"/>
      <c r="O1502" s="193"/>
      <c r="P1502" s="193"/>
      <c r="Q1502" s="193"/>
      <c r="T1502" s="193"/>
    </row>
    <row r="1503" spans="3:20">
      <c r="C1503" s="193"/>
      <c r="H1503" s="193"/>
      <c r="I1503" s="193"/>
      <c r="N1503" s="193"/>
      <c r="O1503" s="193"/>
      <c r="P1503" s="193"/>
      <c r="Q1503" s="193"/>
      <c r="T1503" s="193"/>
    </row>
    <row r="1504" spans="3:20">
      <c r="C1504" s="193"/>
      <c r="H1504" s="193"/>
      <c r="I1504" s="193"/>
      <c r="N1504" s="193"/>
      <c r="O1504" s="193"/>
      <c r="P1504" s="193"/>
      <c r="Q1504" s="193"/>
      <c r="T1504" s="193"/>
    </row>
    <row r="1505" spans="3:20">
      <c r="C1505" s="193"/>
      <c r="H1505" s="193"/>
      <c r="I1505" s="193"/>
      <c r="N1505" s="193"/>
      <c r="O1505" s="193"/>
      <c r="P1505" s="193"/>
      <c r="Q1505" s="193"/>
      <c r="T1505" s="193"/>
    </row>
    <row r="1506" spans="3:20">
      <c r="C1506" s="193"/>
      <c r="H1506" s="193"/>
      <c r="I1506" s="193"/>
      <c r="N1506" s="193"/>
      <c r="O1506" s="193"/>
      <c r="P1506" s="193"/>
      <c r="Q1506" s="193"/>
      <c r="T1506" s="193"/>
    </row>
    <row r="1507" spans="3:20">
      <c r="C1507" s="193"/>
      <c r="H1507" s="193"/>
      <c r="I1507" s="193"/>
      <c r="N1507" s="193"/>
      <c r="O1507" s="193"/>
      <c r="P1507" s="193"/>
      <c r="Q1507" s="193"/>
      <c r="T1507" s="193"/>
    </row>
    <row r="1508" spans="3:20">
      <c r="C1508" s="193"/>
      <c r="H1508" s="193"/>
      <c r="I1508" s="193"/>
      <c r="N1508" s="193"/>
      <c r="O1508" s="193"/>
      <c r="P1508" s="193"/>
      <c r="Q1508" s="193"/>
      <c r="T1508" s="193"/>
    </row>
    <row r="1509" spans="3:20">
      <c r="C1509" s="193"/>
      <c r="H1509" s="193"/>
      <c r="I1509" s="193"/>
      <c r="N1509" s="193"/>
      <c r="O1509" s="193"/>
      <c r="P1509" s="193"/>
      <c r="Q1509" s="193"/>
      <c r="T1509" s="193"/>
    </row>
    <row r="1510" spans="3:20">
      <c r="C1510" s="193"/>
      <c r="H1510" s="193"/>
      <c r="I1510" s="193"/>
      <c r="N1510" s="193"/>
      <c r="O1510" s="193"/>
      <c r="P1510" s="193"/>
      <c r="Q1510" s="193"/>
      <c r="T1510" s="193"/>
    </row>
    <row r="1511" spans="3:20">
      <c r="C1511" s="193"/>
      <c r="H1511" s="193"/>
      <c r="I1511" s="193"/>
      <c r="N1511" s="193"/>
      <c r="O1511" s="193"/>
      <c r="P1511" s="193"/>
      <c r="Q1511" s="193"/>
      <c r="T1511" s="193"/>
    </row>
    <row r="1512" spans="3:20">
      <c r="C1512" s="193"/>
      <c r="H1512" s="193"/>
      <c r="I1512" s="193"/>
      <c r="N1512" s="193"/>
      <c r="O1512" s="193"/>
      <c r="P1512" s="193"/>
      <c r="Q1512" s="193"/>
      <c r="T1512" s="193"/>
    </row>
    <row r="1513" spans="3:20">
      <c r="C1513" s="193"/>
      <c r="H1513" s="193"/>
      <c r="I1513" s="193"/>
      <c r="N1513" s="193"/>
      <c r="O1513" s="193"/>
      <c r="P1513" s="193"/>
      <c r="Q1513" s="193"/>
      <c r="T1513" s="193"/>
    </row>
    <row r="1514" spans="3:20">
      <c r="C1514" s="193"/>
      <c r="H1514" s="193"/>
      <c r="I1514" s="193"/>
      <c r="N1514" s="193"/>
      <c r="O1514" s="193"/>
      <c r="P1514" s="193"/>
      <c r="Q1514" s="193"/>
      <c r="T1514" s="193"/>
    </row>
    <row r="1515" spans="3:20">
      <c r="C1515" s="193"/>
      <c r="H1515" s="193"/>
      <c r="I1515" s="193"/>
      <c r="N1515" s="193"/>
      <c r="O1515" s="193"/>
      <c r="P1515" s="193"/>
      <c r="Q1515" s="193"/>
      <c r="T1515" s="193"/>
    </row>
    <row r="1516" spans="3:20">
      <c r="C1516" s="193"/>
      <c r="H1516" s="193"/>
      <c r="I1516" s="193"/>
      <c r="N1516" s="193"/>
      <c r="O1516" s="193"/>
      <c r="P1516" s="193"/>
      <c r="Q1516" s="193"/>
      <c r="T1516" s="193"/>
    </row>
    <row r="1517" spans="3:20">
      <c r="C1517" s="193"/>
      <c r="H1517" s="193"/>
      <c r="I1517" s="193"/>
      <c r="N1517" s="193"/>
      <c r="O1517" s="193"/>
      <c r="P1517" s="193"/>
      <c r="Q1517" s="193"/>
      <c r="T1517" s="193"/>
    </row>
    <row r="1518" spans="3:20">
      <c r="C1518" s="193"/>
      <c r="H1518" s="193"/>
      <c r="I1518" s="193"/>
      <c r="N1518" s="193"/>
      <c r="O1518" s="193"/>
      <c r="P1518" s="193"/>
      <c r="Q1518" s="193"/>
      <c r="T1518" s="193"/>
    </row>
    <row r="1519" spans="3:20">
      <c r="C1519" s="193"/>
      <c r="H1519" s="193"/>
      <c r="I1519" s="193"/>
      <c r="N1519" s="193"/>
      <c r="O1519" s="193"/>
      <c r="P1519" s="193"/>
      <c r="Q1519" s="193"/>
      <c r="T1519" s="193"/>
    </row>
    <row r="1520" spans="3:20">
      <c r="C1520" s="193"/>
      <c r="H1520" s="193"/>
      <c r="I1520" s="193"/>
      <c r="N1520" s="193"/>
      <c r="O1520" s="193"/>
      <c r="P1520" s="193"/>
      <c r="Q1520" s="193"/>
      <c r="T1520" s="193"/>
    </row>
    <row r="1521" spans="3:20">
      <c r="C1521" s="193"/>
      <c r="H1521" s="193"/>
      <c r="I1521" s="193"/>
      <c r="N1521" s="193"/>
      <c r="O1521" s="193"/>
      <c r="P1521" s="193"/>
      <c r="Q1521" s="193"/>
      <c r="T1521" s="193"/>
    </row>
    <row r="1522" spans="3:20">
      <c r="C1522" s="193"/>
      <c r="H1522" s="193"/>
      <c r="I1522" s="193"/>
      <c r="N1522" s="193"/>
      <c r="O1522" s="193"/>
      <c r="P1522" s="193"/>
      <c r="Q1522" s="193"/>
      <c r="T1522" s="193"/>
    </row>
    <row r="1523" spans="3:20">
      <c r="C1523" s="193"/>
      <c r="H1523" s="193"/>
      <c r="I1523" s="193"/>
      <c r="N1523" s="193"/>
      <c r="O1523" s="193"/>
      <c r="P1523" s="193"/>
      <c r="Q1523" s="193"/>
      <c r="T1523" s="193"/>
    </row>
    <row r="1524" spans="3:20">
      <c r="C1524" s="193"/>
      <c r="H1524" s="193"/>
      <c r="I1524" s="193"/>
      <c r="N1524" s="193"/>
      <c r="O1524" s="193"/>
      <c r="P1524" s="193"/>
      <c r="Q1524" s="193"/>
      <c r="T1524" s="193"/>
    </row>
    <row r="1525" spans="3:20">
      <c r="C1525" s="193"/>
      <c r="H1525" s="193"/>
      <c r="I1525" s="193"/>
      <c r="N1525" s="193"/>
      <c r="O1525" s="193"/>
      <c r="P1525" s="193"/>
      <c r="Q1525" s="193"/>
      <c r="T1525" s="193"/>
    </row>
    <row r="1526" spans="3:20">
      <c r="C1526" s="193"/>
      <c r="H1526" s="193"/>
      <c r="I1526" s="193"/>
      <c r="N1526" s="193"/>
      <c r="O1526" s="193"/>
      <c r="P1526" s="193"/>
      <c r="Q1526" s="193"/>
      <c r="T1526" s="193"/>
    </row>
    <row r="1527" spans="3:20">
      <c r="C1527" s="193"/>
      <c r="H1527" s="193"/>
      <c r="I1527" s="193"/>
      <c r="N1527" s="193"/>
      <c r="O1527" s="193"/>
      <c r="P1527" s="193"/>
      <c r="Q1527" s="193"/>
      <c r="T1527" s="193"/>
    </row>
    <row r="1528" spans="3:20">
      <c r="C1528" s="193"/>
      <c r="H1528" s="193"/>
      <c r="I1528" s="193"/>
      <c r="N1528" s="193"/>
      <c r="O1528" s="193"/>
      <c r="P1528" s="193"/>
      <c r="Q1528" s="193"/>
      <c r="T1528" s="193"/>
    </row>
    <row r="1529" spans="3:20">
      <c r="C1529" s="193"/>
      <c r="H1529" s="193"/>
      <c r="I1529" s="193"/>
      <c r="N1529" s="193"/>
      <c r="O1529" s="193"/>
      <c r="P1529" s="193"/>
      <c r="Q1529" s="193"/>
      <c r="T1529" s="193"/>
    </row>
    <row r="1530" spans="3:20">
      <c r="C1530" s="193"/>
      <c r="H1530" s="193"/>
      <c r="I1530" s="193"/>
      <c r="N1530" s="193"/>
      <c r="O1530" s="193"/>
      <c r="P1530" s="193"/>
      <c r="Q1530" s="193"/>
      <c r="T1530" s="193"/>
    </row>
    <row r="1531" spans="3:20">
      <c r="C1531" s="193"/>
      <c r="H1531" s="193"/>
      <c r="I1531" s="193"/>
      <c r="N1531" s="193"/>
      <c r="O1531" s="193"/>
      <c r="P1531" s="193"/>
      <c r="Q1531" s="193"/>
      <c r="T1531" s="193"/>
    </row>
    <row r="1532" spans="3:20">
      <c r="C1532" s="193"/>
      <c r="H1532" s="193"/>
      <c r="I1532" s="193"/>
      <c r="N1532" s="193"/>
      <c r="O1532" s="193"/>
      <c r="P1532" s="193"/>
      <c r="Q1532" s="193"/>
      <c r="T1532" s="193"/>
    </row>
    <row r="1533" spans="3:20">
      <c r="C1533" s="193"/>
      <c r="H1533" s="193"/>
      <c r="I1533" s="193"/>
      <c r="N1533" s="193"/>
      <c r="O1533" s="193"/>
      <c r="P1533" s="193"/>
      <c r="Q1533" s="193"/>
      <c r="T1533" s="193"/>
    </row>
    <row r="1534" spans="3:20">
      <c r="C1534" s="193"/>
      <c r="H1534" s="193"/>
      <c r="I1534" s="193"/>
      <c r="N1534" s="193"/>
      <c r="O1534" s="193"/>
      <c r="P1534" s="193"/>
      <c r="Q1534" s="193"/>
      <c r="T1534" s="193"/>
    </row>
    <row r="1535" spans="3:20">
      <c r="C1535" s="193"/>
      <c r="H1535" s="193"/>
      <c r="I1535" s="193"/>
      <c r="N1535" s="193"/>
      <c r="O1535" s="193"/>
      <c r="P1535" s="193"/>
      <c r="Q1535" s="193"/>
      <c r="T1535" s="193"/>
    </row>
    <row r="1536" spans="3:20">
      <c r="C1536" s="193"/>
      <c r="H1536" s="193"/>
      <c r="I1536" s="193"/>
      <c r="N1536" s="193"/>
      <c r="O1536" s="193"/>
      <c r="P1536" s="193"/>
      <c r="Q1536" s="193"/>
      <c r="T1536" s="193"/>
    </row>
    <row r="1537" spans="3:20">
      <c r="C1537" s="193"/>
      <c r="H1537" s="193"/>
      <c r="I1537" s="193"/>
      <c r="N1537" s="193"/>
      <c r="O1537" s="193"/>
      <c r="P1537" s="193"/>
      <c r="Q1537" s="193"/>
      <c r="T1537" s="193"/>
    </row>
    <row r="1538" spans="3:20">
      <c r="C1538" s="193"/>
      <c r="H1538" s="193"/>
      <c r="I1538" s="193"/>
      <c r="N1538" s="193"/>
      <c r="O1538" s="193"/>
      <c r="P1538" s="193"/>
      <c r="Q1538" s="193"/>
      <c r="T1538" s="193"/>
    </row>
    <row r="1539" spans="3:20">
      <c r="C1539" s="193"/>
      <c r="H1539" s="193"/>
      <c r="I1539" s="193"/>
      <c r="N1539" s="193"/>
      <c r="O1539" s="193"/>
      <c r="P1539" s="193"/>
      <c r="Q1539" s="193"/>
      <c r="T1539" s="193"/>
    </row>
    <row r="1540" spans="3:20">
      <c r="C1540" s="193"/>
      <c r="H1540" s="193"/>
      <c r="I1540" s="193"/>
      <c r="N1540" s="193"/>
      <c r="O1540" s="193"/>
      <c r="P1540" s="193"/>
      <c r="Q1540" s="193"/>
      <c r="T1540" s="193"/>
    </row>
    <row r="1541" spans="3:20">
      <c r="C1541" s="193"/>
      <c r="H1541" s="193"/>
      <c r="I1541" s="193"/>
      <c r="N1541" s="193"/>
      <c r="O1541" s="193"/>
      <c r="P1541" s="193"/>
      <c r="Q1541" s="193"/>
      <c r="T1541" s="193"/>
    </row>
    <row r="1542" spans="3:20">
      <c r="C1542" s="193"/>
      <c r="H1542" s="193"/>
      <c r="I1542" s="193"/>
      <c r="N1542" s="193"/>
      <c r="O1542" s="193"/>
      <c r="P1542" s="193"/>
      <c r="Q1542" s="193"/>
      <c r="T1542" s="193"/>
    </row>
    <row r="1543" spans="3:20">
      <c r="C1543" s="193"/>
      <c r="H1543" s="193"/>
      <c r="I1543" s="193"/>
      <c r="N1543" s="193"/>
      <c r="O1543" s="193"/>
      <c r="P1543" s="193"/>
      <c r="Q1543" s="193"/>
      <c r="T1543" s="193"/>
    </row>
    <row r="1544" spans="3:20">
      <c r="C1544" s="193"/>
      <c r="H1544" s="193"/>
      <c r="I1544" s="193"/>
      <c r="N1544" s="193"/>
      <c r="O1544" s="193"/>
      <c r="P1544" s="193"/>
      <c r="Q1544" s="193"/>
      <c r="T1544" s="193"/>
    </row>
    <row r="1545" spans="3:20">
      <c r="C1545" s="193"/>
      <c r="H1545" s="193"/>
      <c r="I1545" s="193"/>
      <c r="N1545" s="193"/>
      <c r="O1545" s="193"/>
      <c r="P1545" s="193"/>
      <c r="Q1545" s="193"/>
      <c r="T1545" s="193"/>
    </row>
    <row r="1546" spans="3:20">
      <c r="C1546" s="193"/>
      <c r="H1546" s="193"/>
      <c r="I1546" s="193"/>
      <c r="N1546" s="193"/>
      <c r="O1546" s="193"/>
      <c r="P1546" s="193"/>
      <c r="Q1546" s="193"/>
      <c r="T1546" s="193"/>
    </row>
    <row r="1547" spans="3:20">
      <c r="C1547" s="193"/>
      <c r="H1547" s="193"/>
      <c r="I1547" s="193"/>
      <c r="N1547" s="193"/>
      <c r="O1547" s="193"/>
      <c r="P1547" s="193"/>
      <c r="Q1547" s="193"/>
      <c r="T1547" s="193"/>
    </row>
    <row r="1548" spans="3:20">
      <c r="C1548" s="193"/>
      <c r="H1548" s="193"/>
      <c r="I1548" s="193"/>
      <c r="N1548" s="193"/>
      <c r="O1548" s="193"/>
      <c r="P1548" s="193"/>
      <c r="Q1548" s="193"/>
      <c r="T1548" s="193"/>
    </row>
    <row r="1549" spans="3:20">
      <c r="C1549" s="193"/>
      <c r="H1549" s="193"/>
      <c r="I1549" s="193"/>
      <c r="N1549" s="193"/>
      <c r="O1549" s="193"/>
      <c r="P1549" s="193"/>
      <c r="Q1549" s="193"/>
      <c r="T1549" s="193"/>
    </row>
    <row r="1550" spans="3:20">
      <c r="C1550" s="193"/>
      <c r="H1550" s="193"/>
      <c r="I1550" s="193"/>
      <c r="N1550" s="193"/>
      <c r="O1550" s="193"/>
      <c r="P1550" s="193"/>
      <c r="Q1550" s="193"/>
      <c r="T1550" s="193"/>
    </row>
    <row r="1551" spans="3:20">
      <c r="C1551" s="193"/>
      <c r="H1551" s="193"/>
      <c r="I1551" s="193"/>
      <c r="N1551" s="193"/>
      <c r="O1551" s="193"/>
      <c r="P1551" s="193"/>
      <c r="Q1551" s="193"/>
      <c r="T1551" s="193"/>
    </row>
    <row r="1552" spans="3:20">
      <c r="C1552" s="193"/>
      <c r="H1552" s="193"/>
      <c r="I1552" s="193"/>
      <c r="N1552" s="193"/>
      <c r="O1552" s="193"/>
      <c r="P1552" s="193"/>
      <c r="Q1552" s="193"/>
      <c r="T1552" s="193"/>
    </row>
    <row r="1553" spans="3:20">
      <c r="C1553" s="193"/>
      <c r="H1553" s="193"/>
      <c r="I1553" s="193"/>
      <c r="N1553" s="193"/>
      <c r="O1553" s="193"/>
      <c r="P1553" s="193"/>
      <c r="Q1553" s="193"/>
      <c r="T1553" s="193"/>
    </row>
    <row r="1554" spans="3:20">
      <c r="C1554" s="193"/>
      <c r="H1554" s="193"/>
      <c r="I1554" s="193"/>
      <c r="N1554" s="193"/>
      <c r="O1554" s="193"/>
      <c r="P1554" s="193"/>
      <c r="Q1554" s="193"/>
      <c r="T1554" s="193"/>
    </row>
    <row r="1555" spans="3:20">
      <c r="C1555" s="193"/>
      <c r="H1555" s="193"/>
      <c r="I1555" s="193"/>
      <c r="N1555" s="193"/>
      <c r="O1555" s="193"/>
      <c r="P1555" s="193"/>
      <c r="Q1555" s="193"/>
      <c r="T1555" s="193"/>
    </row>
    <row r="1556" spans="3:20">
      <c r="C1556" s="193"/>
      <c r="H1556" s="193"/>
      <c r="I1556" s="193"/>
      <c r="N1556" s="193"/>
      <c r="O1556" s="193"/>
      <c r="P1556" s="193"/>
      <c r="Q1556" s="193"/>
      <c r="T1556" s="193"/>
    </row>
    <row r="1557" spans="3:20">
      <c r="C1557" s="193"/>
      <c r="H1557" s="193"/>
      <c r="I1557" s="193"/>
      <c r="N1557" s="193"/>
      <c r="O1557" s="193"/>
      <c r="P1557" s="193"/>
      <c r="Q1557" s="193"/>
      <c r="T1557" s="193"/>
    </row>
    <row r="1558" spans="3:20">
      <c r="C1558" s="193"/>
      <c r="H1558" s="193"/>
      <c r="I1558" s="193"/>
      <c r="N1558" s="193"/>
      <c r="O1558" s="193"/>
      <c r="P1558" s="193"/>
      <c r="Q1558" s="193"/>
      <c r="T1558" s="193"/>
    </row>
    <row r="1559" spans="3:20">
      <c r="C1559" s="193"/>
      <c r="H1559" s="193"/>
      <c r="I1559" s="193"/>
      <c r="N1559" s="193"/>
      <c r="O1559" s="193"/>
      <c r="P1559" s="193"/>
      <c r="Q1559" s="193"/>
      <c r="T1559" s="193"/>
    </row>
    <row r="1560" spans="3:20">
      <c r="C1560" s="193"/>
      <c r="H1560" s="193"/>
      <c r="I1560" s="193"/>
      <c r="N1560" s="193"/>
      <c r="O1560" s="193"/>
      <c r="P1560" s="193"/>
      <c r="Q1560" s="193"/>
      <c r="T1560" s="193"/>
    </row>
    <row r="1561" spans="3:20">
      <c r="C1561" s="193"/>
      <c r="H1561" s="193"/>
      <c r="I1561" s="193"/>
      <c r="N1561" s="193"/>
      <c r="O1561" s="193"/>
      <c r="P1561" s="193"/>
      <c r="Q1561" s="193"/>
      <c r="T1561" s="193"/>
    </row>
    <row r="1562" spans="3:20">
      <c r="C1562" s="193"/>
      <c r="H1562" s="193"/>
      <c r="I1562" s="193"/>
      <c r="N1562" s="193"/>
      <c r="O1562" s="193"/>
      <c r="P1562" s="193"/>
      <c r="Q1562" s="193"/>
      <c r="T1562" s="193"/>
    </row>
  </sheetData>
  <mergeCells count="7">
    <mergeCell ref="Q1:S1"/>
    <mergeCell ref="T1:T3"/>
    <mergeCell ref="A20:B20"/>
    <mergeCell ref="A1:B3"/>
    <mergeCell ref="C1:G1"/>
    <mergeCell ref="I1:M1"/>
    <mergeCell ref="N1:P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workbookViewId="0">
      <selection activeCell="H24" sqref="H24"/>
    </sheetView>
  </sheetViews>
  <sheetFormatPr defaultRowHeight="15"/>
  <cols>
    <col min="1" max="1" width="32.5703125" customWidth="1"/>
    <col min="2" max="2" width="17.28515625" customWidth="1"/>
    <col min="10" max="10" width="14.28515625" customWidth="1"/>
  </cols>
  <sheetData>
    <row r="2" spans="1:25">
      <c r="B2" s="260" t="s">
        <v>259</v>
      </c>
      <c r="C2" s="260"/>
      <c r="D2" s="260"/>
      <c r="E2" s="271"/>
      <c r="F2" s="271"/>
      <c r="G2" s="261"/>
      <c r="H2" s="261" t="s">
        <v>349</v>
      </c>
      <c r="I2" s="261"/>
      <c r="J2" s="261"/>
      <c r="K2" s="261"/>
      <c r="L2" s="261"/>
      <c r="M2" s="261"/>
      <c r="N2" s="261" t="s">
        <v>350</v>
      </c>
      <c r="O2" s="261"/>
      <c r="P2" s="261"/>
      <c r="Q2" s="261"/>
      <c r="R2" s="261"/>
      <c r="S2" s="261"/>
      <c r="T2" s="261" t="s">
        <v>351</v>
      </c>
      <c r="U2" s="261"/>
      <c r="V2" s="261"/>
      <c r="W2" s="261"/>
      <c r="X2" s="261" t="s">
        <v>352</v>
      </c>
      <c r="Y2" s="261"/>
    </row>
    <row r="3" spans="1:25">
      <c r="A3" s="275"/>
      <c r="B3" s="712" t="s">
        <v>353</v>
      </c>
      <c r="C3" s="712" t="s">
        <v>354</v>
      </c>
      <c r="D3" s="712"/>
      <c r="E3" s="272"/>
      <c r="G3" s="713" t="s">
        <v>353</v>
      </c>
      <c r="H3" s="715" t="s">
        <v>354</v>
      </c>
      <c r="I3" s="716"/>
      <c r="J3" s="717"/>
      <c r="L3" s="713" t="s">
        <v>353</v>
      </c>
      <c r="M3" s="715" t="s">
        <v>354</v>
      </c>
      <c r="N3" s="716"/>
      <c r="O3" s="717"/>
      <c r="Q3" s="713" t="s">
        <v>353</v>
      </c>
      <c r="R3" s="715" t="s">
        <v>354</v>
      </c>
      <c r="S3" s="716"/>
      <c r="T3" s="717"/>
      <c r="V3" s="713" t="s">
        <v>353</v>
      </c>
      <c r="W3" s="715" t="s">
        <v>354</v>
      </c>
      <c r="X3" s="716"/>
      <c r="Y3" s="717"/>
    </row>
    <row r="4" spans="1:25" ht="45">
      <c r="A4" s="275"/>
      <c r="B4" s="712"/>
      <c r="C4" s="262" t="s">
        <v>355</v>
      </c>
      <c r="D4" s="262" t="s">
        <v>356</v>
      </c>
      <c r="E4" s="272"/>
      <c r="G4" s="714"/>
      <c r="H4" s="263" t="s">
        <v>355</v>
      </c>
      <c r="I4" s="263" t="s">
        <v>356</v>
      </c>
      <c r="J4" s="718"/>
      <c r="L4" s="714"/>
      <c r="M4" s="263" t="s">
        <v>355</v>
      </c>
      <c r="N4" s="263" t="s">
        <v>356</v>
      </c>
      <c r="O4" s="718"/>
      <c r="Q4" s="714"/>
      <c r="R4" s="263" t="s">
        <v>355</v>
      </c>
      <c r="S4" s="263" t="s">
        <v>356</v>
      </c>
      <c r="T4" s="718"/>
      <c r="V4" s="714"/>
      <c r="W4" s="263" t="s">
        <v>355</v>
      </c>
      <c r="X4" s="263" t="s">
        <v>356</v>
      </c>
      <c r="Y4" s="718"/>
    </row>
    <row r="5" spans="1:25" ht="45.75">
      <c r="A5" s="276" t="s">
        <v>357</v>
      </c>
      <c r="B5" s="277">
        <f>G5+L5+Q5+V5</f>
        <v>61283</v>
      </c>
      <c r="C5" s="277">
        <f>H5+M5+R5+W5</f>
        <v>70980</v>
      </c>
      <c r="D5" s="277">
        <f>I5+N5+S5+X5</f>
        <v>44486</v>
      </c>
      <c r="E5" s="273"/>
      <c r="G5" s="264">
        <v>15766</v>
      </c>
      <c r="H5" s="264">
        <v>18494</v>
      </c>
      <c r="I5" s="264">
        <v>11106</v>
      </c>
      <c r="J5" s="265" t="s">
        <v>357</v>
      </c>
      <c r="L5" s="264">
        <v>15385</v>
      </c>
      <c r="M5" s="264">
        <v>17642</v>
      </c>
      <c r="N5" s="264">
        <v>11467</v>
      </c>
      <c r="O5" s="265" t="s">
        <v>357</v>
      </c>
      <c r="Q5" s="264">
        <v>15132</v>
      </c>
      <c r="R5" s="264">
        <v>17174</v>
      </c>
      <c r="S5" s="264">
        <v>11574</v>
      </c>
      <c r="T5" s="265" t="s">
        <v>357</v>
      </c>
      <c r="V5" s="264">
        <v>15000</v>
      </c>
      <c r="W5" s="264">
        <v>17670</v>
      </c>
      <c r="X5" s="264">
        <v>10339</v>
      </c>
      <c r="Y5" s="265" t="s">
        <v>357</v>
      </c>
    </row>
    <row r="6" spans="1:25" ht="25.5" customHeight="1">
      <c r="A6" s="278" t="s">
        <v>358</v>
      </c>
      <c r="B6" s="277">
        <f t="shared" ref="B6:D13" si="0">G6+L6+Q6+V6</f>
        <v>24106</v>
      </c>
      <c r="C6" s="277">
        <f t="shared" si="0"/>
        <v>26640</v>
      </c>
      <c r="D6" s="277">
        <f t="shared" si="0"/>
        <v>19713</v>
      </c>
      <c r="E6" s="273"/>
      <c r="G6" s="266">
        <v>6598</v>
      </c>
      <c r="H6" s="266">
        <v>7247</v>
      </c>
      <c r="I6" s="266">
        <v>5490</v>
      </c>
      <c r="J6" s="267" t="s">
        <v>358</v>
      </c>
      <c r="L6" s="266">
        <v>5706</v>
      </c>
      <c r="M6" s="266">
        <v>6127</v>
      </c>
      <c r="N6" s="266">
        <v>4975</v>
      </c>
      <c r="O6" s="267" t="s">
        <v>358</v>
      </c>
      <c r="Q6" s="266">
        <v>5693</v>
      </c>
      <c r="R6" s="266">
        <v>6329</v>
      </c>
      <c r="S6" s="266">
        <v>4585</v>
      </c>
      <c r="T6" s="267" t="s">
        <v>358</v>
      </c>
      <c r="V6" s="266">
        <v>6109</v>
      </c>
      <c r="W6" s="266">
        <v>6937</v>
      </c>
      <c r="X6" s="266">
        <v>4663</v>
      </c>
      <c r="Y6" s="267" t="s">
        <v>358</v>
      </c>
    </row>
    <row r="7" spans="1:25" ht="25.5" customHeight="1">
      <c r="A7" s="278" t="s">
        <v>359</v>
      </c>
      <c r="B7" s="277">
        <f t="shared" si="0"/>
        <v>201</v>
      </c>
      <c r="C7" s="277">
        <f t="shared" si="0"/>
        <v>249</v>
      </c>
      <c r="D7" s="277">
        <f t="shared" si="0"/>
        <v>119</v>
      </c>
      <c r="E7" s="273"/>
      <c r="G7" s="266">
        <v>77</v>
      </c>
      <c r="H7" s="266">
        <v>103</v>
      </c>
      <c r="I7" s="266">
        <v>33</v>
      </c>
      <c r="J7" s="267" t="s">
        <v>359</v>
      </c>
      <c r="L7" s="266">
        <v>48</v>
      </c>
      <c r="M7" s="266">
        <v>57</v>
      </c>
      <c r="N7" s="266">
        <v>32</v>
      </c>
      <c r="O7" s="267" t="s">
        <v>359</v>
      </c>
      <c r="Q7" s="266">
        <v>43</v>
      </c>
      <c r="R7" s="266">
        <v>46</v>
      </c>
      <c r="S7" s="266">
        <v>38</v>
      </c>
      <c r="T7" s="267" t="s">
        <v>359</v>
      </c>
      <c r="V7" s="266">
        <v>33</v>
      </c>
      <c r="W7" s="266">
        <v>43</v>
      </c>
      <c r="X7" s="266">
        <v>16</v>
      </c>
      <c r="Y7" s="267" t="s">
        <v>359</v>
      </c>
    </row>
    <row r="8" spans="1:25" ht="17.25" customHeight="1">
      <c r="A8" s="278" t="s">
        <v>360</v>
      </c>
      <c r="B8" s="277">
        <f t="shared" si="0"/>
        <v>1100</v>
      </c>
      <c r="C8" s="277">
        <f t="shared" si="0"/>
        <v>1381</v>
      </c>
      <c r="D8" s="277">
        <f t="shared" si="0"/>
        <v>614</v>
      </c>
      <c r="E8" s="273"/>
      <c r="G8" s="266">
        <v>340</v>
      </c>
      <c r="H8" s="266">
        <v>446</v>
      </c>
      <c r="I8" s="266">
        <v>158</v>
      </c>
      <c r="J8" s="268" t="s">
        <v>360</v>
      </c>
      <c r="L8" s="266">
        <v>259</v>
      </c>
      <c r="M8" s="266">
        <v>322</v>
      </c>
      <c r="N8" s="266">
        <v>150</v>
      </c>
      <c r="O8" s="268" t="s">
        <v>360</v>
      </c>
      <c r="Q8" s="266">
        <v>263</v>
      </c>
      <c r="R8" s="266">
        <v>328</v>
      </c>
      <c r="S8" s="266">
        <v>151</v>
      </c>
      <c r="T8" s="268" t="s">
        <v>360</v>
      </c>
      <c r="V8" s="266">
        <v>238</v>
      </c>
      <c r="W8" s="266">
        <v>285</v>
      </c>
      <c r="X8" s="266">
        <v>155</v>
      </c>
      <c r="Y8" s="268" t="s">
        <v>360</v>
      </c>
    </row>
    <row r="9" spans="1:25" ht="15" customHeight="1">
      <c r="A9" s="278" t="s">
        <v>361</v>
      </c>
      <c r="B9" s="277">
        <f t="shared" si="0"/>
        <v>3628</v>
      </c>
      <c r="C9" s="277">
        <f t="shared" si="0"/>
        <v>4485</v>
      </c>
      <c r="D9" s="277">
        <f t="shared" si="0"/>
        <v>2141</v>
      </c>
      <c r="E9" s="273"/>
      <c r="G9" s="266">
        <v>900</v>
      </c>
      <c r="H9" s="266">
        <v>1109</v>
      </c>
      <c r="I9" s="266">
        <v>542</v>
      </c>
      <c r="J9" s="268" t="s">
        <v>361</v>
      </c>
      <c r="L9" s="266">
        <v>965</v>
      </c>
      <c r="M9" s="266">
        <v>1264</v>
      </c>
      <c r="N9" s="266">
        <v>446</v>
      </c>
      <c r="O9" s="268" t="s">
        <v>361</v>
      </c>
      <c r="Q9" s="266">
        <v>905</v>
      </c>
      <c r="R9" s="266">
        <v>1098</v>
      </c>
      <c r="S9" s="266">
        <v>568</v>
      </c>
      <c r="T9" s="268" t="s">
        <v>361</v>
      </c>
      <c r="V9" s="266">
        <v>858</v>
      </c>
      <c r="W9" s="266">
        <v>1014</v>
      </c>
      <c r="X9" s="266">
        <v>585</v>
      </c>
      <c r="Y9" s="268" t="s">
        <v>361</v>
      </c>
    </row>
    <row r="10" spans="1:25" ht="15.75" customHeight="1">
      <c r="A10" s="278" t="s">
        <v>362</v>
      </c>
      <c r="B10" s="277">
        <f t="shared" si="0"/>
        <v>14777</v>
      </c>
      <c r="C10" s="277">
        <f t="shared" si="0"/>
        <v>18389</v>
      </c>
      <c r="D10" s="277">
        <f t="shared" si="0"/>
        <v>8521</v>
      </c>
      <c r="E10" s="273"/>
      <c r="G10" s="266">
        <v>3713</v>
      </c>
      <c r="H10" s="266">
        <v>4742</v>
      </c>
      <c r="I10" s="266">
        <v>1954</v>
      </c>
      <c r="J10" s="268" t="s">
        <v>362</v>
      </c>
      <c r="L10" s="266">
        <v>3802</v>
      </c>
      <c r="M10" s="266">
        <v>4702</v>
      </c>
      <c r="N10" s="266">
        <v>2239</v>
      </c>
      <c r="O10" s="268" t="s">
        <v>362</v>
      </c>
      <c r="Q10" s="266">
        <v>3725</v>
      </c>
      <c r="R10" s="266">
        <v>4444</v>
      </c>
      <c r="S10" s="266">
        <v>2473</v>
      </c>
      <c r="T10" s="268" t="s">
        <v>362</v>
      </c>
      <c r="V10" s="266">
        <v>3537</v>
      </c>
      <c r="W10" s="266">
        <v>4501</v>
      </c>
      <c r="X10" s="266">
        <v>1855</v>
      </c>
      <c r="Y10" s="268" t="s">
        <v>362</v>
      </c>
    </row>
    <row r="11" spans="1:25" ht="21" customHeight="1">
      <c r="A11" s="278" t="s">
        <v>363</v>
      </c>
      <c r="B11" s="277">
        <f t="shared" si="0"/>
        <v>7684</v>
      </c>
      <c r="C11" s="277">
        <f t="shared" si="0"/>
        <v>9488</v>
      </c>
      <c r="D11" s="277">
        <f t="shared" si="0"/>
        <v>4555</v>
      </c>
      <c r="E11" s="273"/>
      <c r="G11" s="266">
        <v>1938</v>
      </c>
      <c r="H11" s="266">
        <v>2398</v>
      </c>
      <c r="I11" s="266">
        <v>1151</v>
      </c>
      <c r="J11" s="268" t="s">
        <v>363</v>
      </c>
      <c r="L11" s="266">
        <v>1813</v>
      </c>
      <c r="M11" s="266">
        <v>2254</v>
      </c>
      <c r="N11" s="266">
        <v>1046</v>
      </c>
      <c r="O11" s="268" t="s">
        <v>363</v>
      </c>
      <c r="Q11" s="266">
        <v>2022</v>
      </c>
      <c r="R11" s="266">
        <v>2461</v>
      </c>
      <c r="S11" s="266">
        <v>1257</v>
      </c>
      <c r="T11" s="268" t="s">
        <v>363</v>
      </c>
      <c r="V11" s="266">
        <v>1911</v>
      </c>
      <c r="W11" s="266">
        <v>2375</v>
      </c>
      <c r="X11" s="266">
        <v>1101</v>
      </c>
      <c r="Y11" s="268" t="s">
        <v>363</v>
      </c>
    </row>
    <row r="12" spans="1:25" ht="15.75" customHeight="1">
      <c r="A12" s="278" t="s">
        <v>364</v>
      </c>
      <c r="B12" s="277">
        <f t="shared" si="0"/>
        <v>9018</v>
      </c>
      <c r="C12" s="277">
        <f t="shared" si="0"/>
        <v>9808</v>
      </c>
      <c r="D12" s="277">
        <f t="shared" si="0"/>
        <v>7655</v>
      </c>
      <c r="E12" s="273"/>
      <c r="G12" s="266">
        <v>1982</v>
      </c>
      <c r="H12" s="266">
        <v>2284</v>
      </c>
      <c r="I12" s="266">
        <v>1467</v>
      </c>
      <c r="J12" s="268" t="s">
        <v>364</v>
      </c>
      <c r="L12" s="266">
        <v>2620</v>
      </c>
      <c r="M12" s="266">
        <v>2781</v>
      </c>
      <c r="N12" s="266">
        <v>2342</v>
      </c>
      <c r="O12" s="268" t="s">
        <v>364</v>
      </c>
      <c r="Q12" s="266">
        <v>2356</v>
      </c>
      <c r="R12" s="266">
        <v>2395</v>
      </c>
      <c r="S12" s="266">
        <v>2287</v>
      </c>
      <c r="T12" s="268" t="s">
        <v>364</v>
      </c>
      <c r="V12" s="266">
        <v>2060</v>
      </c>
      <c r="W12" s="266">
        <v>2348</v>
      </c>
      <c r="X12" s="266">
        <v>1559</v>
      </c>
      <c r="Y12" s="268" t="s">
        <v>364</v>
      </c>
    </row>
    <row r="13" spans="1:25" ht="27" customHeight="1">
      <c r="A13" s="278" t="s">
        <v>365</v>
      </c>
      <c r="B13" s="277">
        <f t="shared" si="0"/>
        <v>769</v>
      </c>
      <c r="C13" s="277">
        <f t="shared" si="0"/>
        <v>540</v>
      </c>
      <c r="D13" s="277">
        <f t="shared" si="0"/>
        <v>1168</v>
      </c>
      <c r="E13" s="273"/>
      <c r="G13" s="269">
        <v>218</v>
      </c>
      <c r="H13" s="269">
        <v>165</v>
      </c>
      <c r="I13" s="269">
        <v>311</v>
      </c>
      <c r="J13" s="270" t="s">
        <v>365</v>
      </c>
      <c r="L13" s="269">
        <v>172</v>
      </c>
      <c r="M13" s="269">
        <v>135</v>
      </c>
      <c r="N13" s="269">
        <v>237</v>
      </c>
      <c r="O13" s="270" t="s">
        <v>365</v>
      </c>
      <c r="Q13" s="269">
        <v>125</v>
      </c>
      <c r="R13" s="269">
        <v>73</v>
      </c>
      <c r="S13" s="269">
        <v>215</v>
      </c>
      <c r="T13" s="270" t="s">
        <v>365</v>
      </c>
      <c r="V13" s="269">
        <v>254</v>
      </c>
      <c r="W13" s="269">
        <v>167</v>
      </c>
      <c r="X13" s="269">
        <v>405</v>
      </c>
      <c r="Y13" s="270" t="s">
        <v>365</v>
      </c>
    </row>
    <row r="15" spans="1:25">
      <c r="M15" s="279"/>
    </row>
    <row r="16" spans="1:25">
      <c r="A16" t="s">
        <v>366</v>
      </c>
      <c r="B16">
        <v>3.4</v>
      </c>
    </row>
    <row r="17" spans="1:8">
      <c r="A17" t="s">
        <v>368</v>
      </c>
      <c r="B17">
        <v>18415.5</v>
      </c>
      <c r="H17" s="279"/>
    </row>
    <row r="18" spans="1:8">
      <c r="A18" t="s">
        <v>367</v>
      </c>
      <c r="B18">
        <f>B17/B16</f>
        <v>5416.3235294117649</v>
      </c>
    </row>
    <row r="21" spans="1:8">
      <c r="A21" t="s">
        <v>357</v>
      </c>
      <c r="B21" s="280">
        <f>B5*B$18</f>
        <v>331928554.85294122</v>
      </c>
    </row>
    <row r="22" spans="1:8">
      <c r="A22" t="s">
        <v>358</v>
      </c>
      <c r="B22" s="280">
        <f t="shared" ref="B22:B29" si="1">B6*B$18</f>
        <v>130565895</v>
      </c>
    </row>
    <row r="23" spans="1:8">
      <c r="A23" t="s">
        <v>359</v>
      </c>
      <c r="B23" s="280">
        <f t="shared" si="1"/>
        <v>1088681.0294117648</v>
      </c>
    </row>
    <row r="24" spans="1:8">
      <c r="A24" t="s">
        <v>360</v>
      </c>
      <c r="B24" s="280">
        <f t="shared" si="1"/>
        <v>5957955.8823529417</v>
      </c>
    </row>
    <row r="25" spans="1:8">
      <c r="A25" t="s">
        <v>361</v>
      </c>
      <c r="B25" s="280">
        <f t="shared" si="1"/>
        <v>19650421.764705881</v>
      </c>
    </row>
    <row r="26" spans="1:8">
      <c r="A26" t="s">
        <v>362</v>
      </c>
      <c r="B26" s="280">
        <f t="shared" si="1"/>
        <v>80037012.794117644</v>
      </c>
    </row>
    <row r="27" spans="1:8">
      <c r="A27" s="274" t="s">
        <v>363</v>
      </c>
      <c r="B27" s="281">
        <f t="shared" si="1"/>
        <v>41619030</v>
      </c>
      <c r="C27" s="274" t="s">
        <v>348</v>
      </c>
      <c r="D27" t="s">
        <v>861</v>
      </c>
    </row>
    <row r="28" spans="1:8">
      <c r="A28" t="s">
        <v>364</v>
      </c>
      <c r="B28" s="280">
        <f t="shared" si="1"/>
        <v>48844405.588235296</v>
      </c>
    </row>
    <row r="29" spans="1:8">
      <c r="A29" s="274" t="s">
        <v>365</v>
      </c>
      <c r="B29" s="281">
        <f t="shared" si="1"/>
        <v>4165152.7941176472</v>
      </c>
      <c r="C29" s="274" t="s">
        <v>340</v>
      </c>
      <c r="D29" t="s">
        <v>860</v>
      </c>
    </row>
  </sheetData>
  <mergeCells count="14">
    <mergeCell ref="V3:V4"/>
    <mergeCell ref="W3:X3"/>
    <mergeCell ref="Y3:Y4"/>
    <mergeCell ref="L3:L4"/>
    <mergeCell ref="M3:N3"/>
    <mergeCell ref="O3:O4"/>
    <mergeCell ref="Q3:Q4"/>
    <mergeCell ref="R3:S3"/>
    <mergeCell ref="T3:T4"/>
    <mergeCell ref="B3:B4"/>
    <mergeCell ref="C3:D3"/>
    <mergeCell ref="G3:G4"/>
    <mergeCell ref="H3:I3"/>
    <mergeCell ref="J3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A4" sqref="A4:XFD4"/>
    </sheetView>
  </sheetViews>
  <sheetFormatPr defaultRowHeight="12"/>
  <cols>
    <col min="1" max="1" width="49.42578125" style="93" customWidth="1"/>
    <col min="2" max="2" width="11.42578125" style="94" customWidth="1"/>
    <col min="3" max="3" width="11.28515625" style="93" bestFit="1" customWidth="1"/>
    <col min="4" max="4" width="10" style="94" bestFit="1" customWidth="1"/>
    <col min="5" max="5" width="10.85546875" style="94" customWidth="1"/>
    <col min="6" max="6" width="12.42578125" style="94" customWidth="1"/>
    <col min="7" max="7" width="9.140625" style="94"/>
    <col min="8" max="8" width="10.28515625" style="94" bestFit="1" customWidth="1"/>
    <col min="9" max="10" width="10.5703125" style="94" customWidth="1"/>
    <col min="11" max="11" width="11.140625" style="94" customWidth="1"/>
    <col min="12" max="12" width="12.140625" style="94" customWidth="1"/>
    <col min="13" max="13" width="19.28515625" style="94" customWidth="1"/>
    <col min="14" max="16384" width="9.140625" style="94"/>
  </cols>
  <sheetData>
    <row r="1" spans="1:14">
      <c r="I1" s="282"/>
      <c r="J1" s="282"/>
      <c r="K1" s="282"/>
      <c r="L1" s="282"/>
      <c r="M1" s="282"/>
    </row>
    <row r="2" spans="1:14" ht="12.75">
      <c r="B2" s="95" t="s">
        <v>259</v>
      </c>
      <c r="C2" s="238" t="s">
        <v>260</v>
      </c>
      <c r="D2" s="96" t="s">
        <v>261</v>
      </c>
      <c r="E2" s="96" t="s">
        <v>262</v>
      </c>
      <c r="I2" s="436" t="s">
        <v>715</v>
      </c>
      <c r="J2" s="436" t="s">
        <v>716</v>
      </c>
      <c r="K2" s="436" t="s">
        <v>717</v>
      </c>
      <c r="L2" s="436" t="s">
        <v>718</v>
      </c>
      <c r="M2" s="436" t="s">
        <v>719</v>
      </c>
    </row>
    <row r="3" spans="1:14" s="444" customFormat="1" ht="17.25" customHeight="1">
      <c r="A3" s="442" t="s">
        <v>236</v>
      </c>
      <c r="B3" s="443">
        <v>1229347213</v>
      </c>
      <c r="C3" s="443">
        <v>954732611</v>
      </c>
      <c r="D3" s="443">
        <v>183829727</v>
      </c>
      <c r="E3" s="443">
        <v>90784875</v>
      </c>
      <c r="H3" s="455" t="s">
        <v>862</v>
      </c>
      <c r="I3" s="422">
        <v>25034629</v>
      </c>
      <c r="J3" s="425">
        <v>18269726</v>
      </c>
      <c r="K3" s="428">
        <v>6882622</v>
      </c>
      <c r="L3" s="422">
        <v>1935788</v>
      </c>
      <c r="M3" s="428">
        <v>37725664</v>
      </c>
    </row>
    <row r="4" spans="1:14" s="444" customFormat="1">
      <c r="A4" s="442" t="s">
        <v>237</v>
      </c>
      <c r="B4" s="443">
        <v>1168301709</v>
      </c>
      <c r="C4" s="443">
        <v>895691388</v>
      </c>
      <c r="D4" s="443">
        <v>182761891</v>
      </c>
      <c r="E4" s="443">
        <v>89848430</v>
      </c>
      <c r="F4" s="448"/>
      <c r="H4" s="455">
        <f>I4+J4+K4+L4+M4</f>
        <v>89848431</v>
      </c>
      <c r="I4" s="422">
        <v>25034629</v>
      </c>
      <c r="J4" s="425">
        <v>18269727</v>
      </c>
      <c r="K4" s="428">
        <v>6882623</v>
      </c>
      <c r="L4" s="422">
        <v>1935788</v>
      </c>
      <c r="M4" s="428">
        <v>37725664</v>
      </c>
    </row>
    <row r="5" spans="1:14" ht="12" customHeight="1">
      <c r="A5" s="98" t="s">
        <v>238</v>
      </c>
      <c r="B5" s="97"/>
      <c r="C5" s="239"/>
      <c r="D5" s="97"/>
      <c r="E5" s="97"/>
      <c r="H5" s="437"/>
      <c r="I5" s="437"/>
      <c r="J5" s="437"/>
      <c r="K5" s="437"/>
      <c r="L5" s="437"/>
      <c r="M5" s="437"/>
    </row>
    <row r="6" spans="1:14" ht="15">
      <c r="A6" s="100" t="s">
        <v>239</v>
      </c>
      <c r="B6" s="434">
        <v>638282329</v>
      </c>
      <c r="C6" s="434">
        <v>553460827</v>
      </c>
      <c r="D6" s="434">
        <v>60880437</v>
      </c>
      <c r="E6" s="434">
        <v>23941065</v>
      </c>
      <c r="F6" s="184"/>
      <c r="G6" s="184"/>
      <c r="H6" s="453">
        <f>I6+J6+K6+L6+M6</f>
        <v>23941065</v>
      </c>
      <c r="I6" s="422">
        <v>21011890</v>
      </c>
      <c r="J6" s="425">
        <v>926181</v>
      </c>
      <c r="K6" s="428">
        <v>150753</v>
      </c>
      <c r="L6" s="420"/>
      <c r="M6" s="428">
        <v>1852241</v>
      </c>
    </row>
    <row r="7" spans="1:14" ht="15">
      <c r="A7" s="99" t="s">
        <v>240</v>
      </c>
      <c r="B7" s="434">
        <v>139795005</v>
      </c>
      <c r="C7" s="434">
        <v>127285713</v>
      </c>
      <c r="D7" s="439">
        <v>9340923</v>
      </c>
      <c r="E7" s="438">
        <v>3168369</v>
      </c>
      <c r="F7" s="184" t="s">
        <v>340</v>
      </c>
      <c r="G7" s="184" t="s">
        <v>339</v>
      </c>
      <c r="H7" s="453">
        <f t="shared" ref="H7:H16" si="0">I7+J7+K7+L7+M7</f>
        <v>3168369</v>
      </c>
      <c r="I7" s="422">
        <v>3094219</v>
      </c>
      <c r="J7" s="424"/>
      <c r="K7" s="428">
        <v>56855</v>
      </c>
      <c r="L7" s="420"/>
      <c r="M7" s="428">
        <v>17295</v>
      </c>
      <c r="N7" s="437"/>
    </row>
    <row r="8" spans="1:14" ht="24.75">
      <c r="A8" s="99" t="s">
        <v>241</v>
      </c>
      <c r="B8" s="434">
        <v>71434504</v>
      </c>
      <c r="C8" s="434">
        <v>65794621</v>
      </c>
      <c r="D8" s="439">
        <v>4545559</v>
      </c>
      <c r="E8" s="438">
        <v>1094324</v>
      </c>
      <c r="F8" s="184" t="s">
        <v>340</v>
      </c>
      <c r="G8" s="184" t="s">
        <v>339</v>
      </c>
      <c r="H8" s="453">
        <f t="shared" si="0"/>
        <v>1094324</v>
      </c>
      <c r="I8" s="422">
        <v>1082165</v>
      </c>
      <c r="J8" s="424"/>
      <c r="K8" s="428">
        <v>985</v>
      </c>
      <c r="L8" s="420"/>
      <c r="M8" s="428">
        <v>11174</v>
      </c>
    </row>
    <row r="9" spans="1:14" ht="15">
      <c r="A9" s="99" t="s">
        <v>242</v>
      </c>
      <c r="B9" s="434">
        <v>29489391</v>
      </c>
      <c r="C9" s="434">
        <v>14436122</v>
      </c>
      <c r="D9" s="439">
        <v>9916144</v>
      </c>
      <c r="E9" s="438">
        <v>5137124</v>
      </c>
      <c r="F9" s="184" t="s">
        <v>341</v>
      </c>
      <c r="G9" s="184" t="s">
        <v>339</v>
      </c>
      <c r="H9" s="453">
        <f t="shared" si="0"/>
        <v>5137124</v>
      </c>
      <c r="I9" s="422">
        <v>3635130</v>
      </c>
      <c r="J9" s="425">
        <v>767893</v>
      </c>
      <c r="K9" s="428">
        <v>6772</v>
      </c>
      <c r="L9" s="420"/>
      <c r="M9" s="428">
        <v>727329</v>
      </c>
    </row>
    <row r="10" spans="1:14" ht="15">
      <c r="A10" s="99" t="s">
        <v>243</v>
      </c>
      <c r="B10" s="434">
        <v>21979045</v>
      </c>
      <c r="C10" s="434">
        <v>20791450</v>
      </c>
      <c r="D10" s="439">
        <v>1141703</v>
      </c>
      <c r="E10" s="438">
        <v>45892</v>
      </c>
      <c r="F10" s="184" t="s">
        <v>340</v>
      </c>
      <c r="G10" s="184" t="s">
        <v>339</v>
      </c>
      <c r="H10" s="453">
        <f t="shared" si="0"/>
        <v>45892</v>
      </c>
      <c r="I10" s="422">
        <v>45892</v>
      </c>
      <c r="J10" s="424"/>
      <c r="L10" s="420"/>
      <c r="M10" s="427"/>
    </row>
    <row r="11" spans="1:14" ht="24.75">
      <c r="A11" s="99" t="s">
        <v>244</v>
      </c>
      <c r="B11" s="434">
        <v>45298374</v>
      </c>
      <c r="C11" s="434">
        <v>40734940</v>
      </c>
      <c r="D11" s="439">
        <v>3385939</v>
      </c>
      <c r="E11" s="438">
        <v>1177495</v>
      </c>
      <c r="F11" s="184" t="s">
        <v>340</v>
      </c>
      <c r="G11" s="184" t="s">
        <v>339</v>
      </c>
      <c r="H11" s="453">
        <f t="shared" si="0"/>
        <v>1177495</v>
      </c>
      <c r="I11" s="422">
        <v>1177422</v>
      </c>
      <c r="J11" s="424"/>
      <c r="M11" s="428">
        <v>73</v>
      </c>
    </row>
    <row r="12" spans="1:14" ht="15">
      <c r="A12" s="99" t="s">
        <v>245</v>
      </c>
      <c r="B12" s="434">
        <v>330286010</v>
      </c>
      <c r="C12" s="434">
        <v>284417981</v>
      </c>
      <c r="D12" s="439">
        <v>32550168</v>
      </c>
      <c r="E12" s="438">
        <v>13317861</v>
      </c>
      <c r="F12" s="184" t="s">
        <v>340</v>
      </c>
      <c r="G12" s="184" t="s">
        <v>339</v>
      </c>
      <c r="H12" s="453">
        <f t="shared" si="0"/>
        <v>13317861</v>
      </c>
      <c r="I12" s="422">
        <v>11977063</v>
      </c>
      <c r="J12" s="425">
        <v>158288</v>
      </c>
      <c r="K12" s="428">
        <v>86141</v>
      </c>
      <c r="M12" s="428">
        <v>1096369</v>
      </c>
    </row>
    <row r="13" spans="1:14" ht="15">
      <c r="A13" s="100" t="s">
        <v>246</v>
      </c>
      <c r="B13" s="434">
        <v>217798034</v>
      </c>
      <c r="C13" s="434">
        <v>166531684</v>
      </c>
      <c r="D13" s="439">
        <v>29826206</v>
      </c>
      <c r="E13" s="438">
        <v>21440143</v>
      </c>
      <c r="F13" s="184" t="s">
        <v>342</v>
      </c>
      <c r="G13" s="184" t="s">
        <v>343</v>
      </c>
      <c r="H13" s="453">
        <f t="shared" si="0"/>
        <v>21440144</v>
      </c>
      <c r="I13" s="422">
        <v>1422793</v>
      </c>
      <c r="J13" s="425">
        <v>15759973</v>
      </c>
      <c r="K13" s="428">
        <v>622091</v>
      </c>
      <c r="L13" s="422">
        <v>31394</v>
      </c>
      <c r="M13" s="428">
        <v>3603893</v>
      </c>
    </row>
    <row r="14" spans="1:14" ht="15">
      <c r="A14" s="100" t="s">
        <v>714</v>
      </c>
      <c r="B14" s="434">
        <v>72236407</v>
      </c>
      <c r="C14" s="434">
        <v>47072497</v>
      </c>
      <c r="D14" s="439">
        <v>18633092</v>
      </c>
      <c r="E14" s="438">
        <v>6530818</v>
      </c>
      <c r="F14" s="184" t="s">
        <v>344</v>
      </c>
      <c r="G14" s="184" t="s">
        <v>345</v>
      </c>
      <c r="H14" s="453">
        <f t="shared" si="0"/>
        <v>6530818</v>
      </c>
      <c r="I14" s="422">
        <v>775307</v>
      </c>
      <c r="J14" s="425">
        <v>860682</v>
      </c>
      <c r="K14" s="428">
        <v>4531438</v>
      </c>
      <c r="L14" s="422">
        <v>11889</v>
      </c>
      <c r="M14" s="428">
        <v>351502</v>
      </c>
    </row>
    <row r="15" spans="1:14" ht="15">
      <c r="A15" s="100" t="s">
        <v>247</v>
      </c>
      <c r="B15" s="434">
        <v>34597320</v>
      </c>
      <c r="C15" s="434">
        <v>6847161</v>
      </c>
      <c r="D15" s="439">
        <v>25224305</v>
      </c>
      <c r="E15" s="438">
        <v>2525853</v>
      </c>
      <c r="F15" s="184" t="s">
        <v>346</v>
      </c>
      <c r="G15" s="184" t="s">
        <v>347</v>
      </c>
      <c r="H15" s="453">
        <f t="shared" si="0"/>
        <v>2525853</v>
      </c>
      <c r="I15" s="422">
        <v>219109</v>
      </c>
      <c r="J15" s="425">
        <v>67055</v>
      </c>
      <c r="K15" s="428">
        <v>364403</v>
      </c>
      <c r="L15" s="422">
        <v>1763188</v>
      </c>
      <c r="M15" s="428">
        <v>112098</v>
      </c>
    </row>
    <row r="16" spans="1:14" ht="15">
      <c r="A16" s="100" t="s">
        <v>248</v>
      </c>
      <c r="B16" s="434">
        <v>205387619</v>
      </c>
      <c r="C16" s="434">
        <v>121779219</v>
      </c>
      <c r="D16" s="439">
        <v>48197850</v>
      </c>
      <c r="E16" s="438">
        <v>35410550</v>
      </c>
      <c r="F16" s="184" t="s">
        <v>348</v>
      </c>
      <c r="G16" s="184" t="s">
        <v>345</v>
      </c>
      <c r="H16" s="453">
        <f t="shared" si="0"/>
        <v>35410550</v>
      </c>
      <c r="I16" s="422">
        <v>1605530</v>
      </c>
      <c r="J16" s="425">
        <v>655836</v>
      </c>
      <c r="K16" s="428">
        <v>1213938</v>
      </c>
      <c r="L16" s="422">
        <v>129317</v>
      </c>
      <c r="M16" s="428">
        <v>31805929</v>
      </c>
    </row>
    <row r="17" spans="1:13" s="444" customFormat="1" ht="24">
      <c r="A17" s="442" t="s">
        <v>249</v>
      </c>
      <c r="B17" s="443">
        <v>52084538</v>
      </c>
      <c r="C17" s="443">
        <v>50548450</v>
      </c>
      <c r="D17" s="450">
        <v>858463</v>
      </c>
      <c r="E17" s="443">
        <v>677625</v>
      </c>
      <c r="G17" s="449"/>
      <c r="H17" s="449"/>
      <c r="I17" s="445"/>
      <c r="J17" s="420" t="s">
        <v>702</v>
      </c>
      <c r="K17" s="459"/>
      <c r="L17" s="459"/>
      <c r="M17" s="460"/>
    </row>
    <row r="18" spans="1:13">
      <c r="A18" s="98" t="s">
        <v>238</v>
      </c>
      <c r="B18" s="97"/>
      <c r="C18" s="239"/>
      <c r="D18" s="239"/>
      <c r="E18" s="97"/>
      <c r="G18" s="282"/>
      <c r="H18" s="466"/>
      <c r="I18" s="421"/>
      <c r="J18" s="421" t="s">
        <v>481</v>
      </c>
      <c r="K18" s="458"/>
      <c r="L18" s="458"/>
      <c r="M18" s="268"/>
    </row>
    <row r="19" spans="1:13" ht="15">
      <c r="A19" s="100" t="s">
        <v>250</v>
      </c>
      <c r="B19" s="434">
        <v>2809392</v>
      </c>
      <c r="C19" s="434">
        <v>2042248</v>
      </c>
      <c r="D19" s="439">
        <v>136227</v>
      </c>
      <c r="E19" s="438">
        <v>630917</v>
      </c>
      <c r="F19" s="184" t="s">
        <v>369</v>
      </c>
      <c r="G19" s="283" t="s">
        <v>371</v>
      </c>
      <c r="H19" s="283"/>
      <c r="I19" s="420" t="s">
        <v>702</v>
      </c>
      <c r="J19" s="420" t="s">
        <v>702</v>
      </c>
      <c r="K19" s="458"/>
      <c r="L19" s="458"/>
      <c r="M19" s="268"/>
    </row>
    <row r="20" spans="1:13" ht="36.75">
      <c r="A20" s="100" t="s">
        <v>251</v>
      </c>
      <c r="B20" s="434">
        <v>21988134</v>
      </c>
      <c r="C20" s="434">
        <v>21846250</v>
      </c>
      <c r="D20" s="439">
        <v>132017</v>
      </c>
      <c r="E20" s="438">
        <v>9867</v>
      </c>
      <c r="F20" s="184" t="s">
        <v>369</v>
      </c>
      <c r="G20" s="283" t="s">
        <v>730</v>
      </c>
      <c r="H20" s="283"/>
      <c r="I20" s="420" t="s">
        <v>702</v>
      </c>
      <c r="J20" s="420" t="s">
        <v>702</v>
      </c>
      <c r="K20" s="458"/>
      <c r="L20" s="458"/>
      <c r="M20" s="268"/>
    </row>
    <row r="21" spans="1:13" ht="24.75">
      <c r="A21" s="100" t="s">
        <v>252</v>
      </c>
      <c r="B21" s="434">
        <v>10851863</v>
      </c>
      <c r="C21" s="434">
        <v>10408288</v>
      </c>
      <c r="D21" s="439">
        <v>443575</v>
      </c>
      <c r="E21" s="464"/>
      <c r="F21" s="184" t="s">
        <v>369</v>
      </c>
      <c r="G21" s="283" t="s">
        <v>371</v>
      </c>
      <c r="H21" s="283"/>
      <c r="I21" s="420" t="s">
        <v>702</v>
      </c>
      <c r="J21" s="420" t="s">
        <v>702</v>
      </c>
      <c r="K21" s="458"/>
      <c r="L21" s="458"/>
      <c r="M21" s="268"/>
    </row>
    <row r="22" spans="1:13" ht="15">
      <c r="A22" s="100" t="s">
        <v>253</v>
      </c>
      <c r="B22" s="434">
        <v>16435149</v>
      </c>
      <c r="C22" s="434">
        <v>16251664</v>
      </c>
      <c r="D22" s="439">
        <v>146644</v>
      </c>
      <c r="E22" s="434">
        <v>36841</v>
      </c>
      <c r="F22" s="184" t="s">
        <v>720</v>
      </c>
      <c r="G22" s="283"/>
      <c r="H22" s="283"/>
      <c r="I22" s="422"/>
      <c r="J22" s="421" t="s">
        <v>481</v>
      </c>
      <c r="K22" s="458"/>
      <c r="L22" s="458"/>
      <c r="M22" s="268"/>
    </row>
    <row r="23" spans="1:13" s="444" customFormat="1" ht="24.75">
      <c r="A23" s="442" t="s">
        <v>254</v>
      </c>
      <c r="B23" s="443">
        <v>8960967</v>
      </c>
      <c r="C23" s="443">
        <v>8492773</v>
      </c>
      <c r="D23" s="450">
        <v>209374</v>
      </c>
      <c r="E23" s="443">
        <v>258820</v>
      </c>
      <c r="G23" s="284"/>
      <c r="H23" s="284"/>
      <c r="I23" s="451"/>
      <c r="J23" s="420" t="s">
        <v>702</v>
      </c>
      <c r="K23" s="462"/>
      <c r="L23" s="462"/>
      <c r="M23" s="456"/>
    </row>
    <row r="24" spans="1:13" ht="15">
      <c r="A24" s="98" t="s">
        <v>255</v>
      </c>
      <c r="B24" s="97"/>
      <c r="C24" s="239"/>
      <c r="D24" s="239"/>
      <c r="E24" s="97"/>
      <c r="G24" s="283"/>
      <c r="H24" s="283"/>
      <c r="I24" s="458"/>
      <c r="J24" s="422"/>
      <c r="K24" s="458"/>
      <c r="L24" s="458"/>
      <c r="M24" s="268"/>
    </row>
    <row r="25" spans="1:13" ht="24.75">
      <c r="A25" s="100" t="s">
        <v>256</v>
      </c>
      <c r="B25" s="434">
        <v>2901705</v>
      </c>
      <c r="C25" s="434">
        <v>2862649</v>
      </c>
      <c r="D25" s="439">
        <v>24787</v>
      </c>
      <c r="E25" s="438">
        <v>14269</v>
      </c>
      <c r="F25" s="184" t="s">
        <v>369</v>
      </c>
      <c r="G25" s="283" t="s">
        <v>370</v>
      </c>
      <c r="H25" s="283"/>
      <c r="I25" s="420" t="s">
        <v>702</v>
      </c>
      <c r="J25" s="422"/>
      <c r="K25" s="458"/>
      <c r="L25" s="458"/>
      <c r="M25" s="268"/>
    </row>
    <row r="26" spans="1:13" ht="15">
      <c r="A26" s="100" t="s">
        <v>257</v>
      </c>
      <c r="B26" s="434">
        <v>1297737</v>
      </c>
      <c r="C26" s="434">
        <v>1258754</v>
      </c>
      <c r="D26" s="439">
        <v>36533</v>
      </c>
      <c r="E26" s="434">
        <v>2450</v>
      </c>
      <c r="F26" s="184" t="s">
        <v>720</v>
      </c>
      <c r="G26" s="282"/>
      <c r="H26" s="282"/>
      <c r="I26" s="458"/>
      <c r="J26" s="93"/>
      <c r="K26" s="458"/>
      <c r="L26" s="463"/>
      <c r="M26" s="268"/>
    </row>
    <row r="27" spans="1:13" ht="24.75">
      <c r="A27" s="100" t="s">
        <v>258</v>
      </c>
      <c r="B27" s="434">
        <v>4761525</v>
      </c>
      <c r="C27" s="434">
        <v>4371370</v>
      </c>
      <c r="D27" s="434">
        <v>148054</v>
      </c>
      <c r="E27" s="434">
        <v>242101</v>
      </c>
      <c r="F27" s="184" t="s">
        <v>720</v>
      </c>
      <c r="G27" s="282"/>
      <c r="H27" s="282"/>
      <c r="I27" s="458"/>
      <c r="J27" s="458"/>
      <c r="K27" s="458"/>
      <c r="L27" s="458"/>
      <c r="M27" s="457"/>
    </row>
    <row r="28" spans="1:13">
      <c r="G28" s="282"/>
      <c r="H28" s="282"/>
      <c r="I28" s="458"/>
      <c r="J28" s="458"/>
      <c r="K28" s="458"/>
      <c r="L28" s="458"/>
      <c r="M28" s="268"/>
    </row>
    <row r="29" spans="1:13">
      <c r="D29" s="437"/>
      <c r="I29" s="430"/>
      <c r="J29" s="430"/>
      <c r="K29" s="430"/>
      <c r="L29" s="430"/>
      <c r="M29" s="433"/>
    </row>
    <row r="30" spans="1:13" ht="15">
      <c r="C30" s="461"/>
      <c r="D30" s="437"/>
      <c r="F30" s="437"/>
      <c r="I30" s="440" t="s">
        <v>721</v>
      </c>
      <c r="J30" s="440"/>
      <c r="K30" s="440"/>
      <c r="L30" s="440"/>
      <c r="M30" s="440"/>
    </row>
    <row r="31" spans="1:13" ht="15">
      <c r="C31" s="454"/>
      <c r="D31" s="437"/>
      <c r="E31" s="437"/>
      <c r="I31" s="441">
        <v>1</v>
      </c>
      <c r="J31" s="441" t="s">
        <v>722</v>
      </c>
      <c r="K31" s="441" t="s">
        <v>723</v>
      </c>
      <c r="L31" s="441" t="s">
        <v>724</v>
      </c>
      <c r="M31" s="441" t="s">
        <v>725</v>
      </c>
    </row>
    <row r="32" spans="1:13">
      <c r="B32" s="437"/>
      <c r="I32" s="431"/>
      <c r="J32" s="431"/>
      <c r="K32" s="431"/>
      <c r="L32" s="431"/>
      <c r="M32" s="432"/>
    </row>
    <row r="33" spans="2:13" s="94" customFormat="1">
      <c r="B33" s="437"/>
      <c r="C33" s="93"/>
      <c r="D33" s="437"/>
      <c r="I33" s="431"/>
      <c r="J33" s="431"/>
      <c r="K33" s="431"/>
      <c r="L33" s="431"/>
      <c r="M33" s="432"/>
    </row>
    <row r="34" spans="2:13" s="94" customFormat="1">
      <c r="C34" s="93"/>
      <c r="I34" s="431"/>
      <c r="J34" s="431"/>
      <c r="K34" s="431"/>
      <c r="L34" s="431"/>
      <c r="M34" s="432"/>
    </row>
    <row r="35" spans="2:13" s="94" customFormat="1">
      <c r="C35" s="93"/>
      <c r="I35" s="431"/>
      <c r="J35" s="429"/>
      <c r="K35" s="429"/>
      <c r="L35" s="431"/>
      <c r="M35" s="432"/>
    </row>
    <row r="36" spans="2:13" s="94" customFormat="1">
      <c r="C36" s="93"/>
      <c r="I36" s="431"/>
      <c r="J36" s="429"/>
      <c r="K36" s="429"/>
      <c r="L36" s="431"/>
      <c r="M36" s="432"/>
    </row>
    <row r="37" spans="2:13" s="94" customFormat="1">
      <c r="C37" s="93"/>
      <c r="I37" s="431"/>
      <c r="J37" s="429"/>
      <c r="K37" s="431"/>
      <c r="L37" s="431"/>
      <c r="M37" s="432"/>
    </row>
    <row r="38" spans="2:13" s="94" customFormat="1">
      <c r="C38" s="93"/>
      <c r="I38" s="431"/>
      <c r="J38" s="431"/>
      <c r="K38" s="431"/>
      <c r="L38" s="429"/>
      <c r="M38" s="432"/>
    </row>
    <row r="39" spans="2:13" s="94" customFormat="1">
      <c r="C39" s="93"/>
      <c r="I39" s="431"/>
      <c r="J39" s="429"/>
      <c r="K39" s="431"/>
      <c r="L39" s="429"/>
      <c r="M39" s="432"/>
    </row>
    <row r="40" spans="2:13" s="94" customFormat="1">
      <c r="C40" s="93"/>
      <c r="I40" s="431"/>
      <c r="J40" s="429"/>
      <c r="K40" s="429"/>
      <c r="L40" s="431"/>
      <c r="M40" s="432"/>
    </row>
    <row r="41" spans="2:13" s="94" customFormat="1">
      <c r="C41" s="93"/>
      <c r="I41" s="431"/>
      <c r="J41" s="429"/>
      <c r="K41" s="429"/>
      <c r="L41" s="431"/>
      <c r="M41" s="432"/>
    </row>
    <row r="42" spans="2:13" s="94" customFormat="1">
      <c r="C42" s="93"/>
      <c r="I42" s="431"/>
      <c r="J42" s="429"/>
      <c r="K42" s="431"/>
      <c r="L42" s="431"/>
      <c r="M42" s="432"/>
    </row>
    <row r="43" spans="2:13" s="94" customFormat="1">
      <c r="C43" s="93"/>
      <c r="I43" s="431"/>
      <c r="J43" s="429"/>
      <c r="K43" s="431"/>
      <c r="L43" s="431"/>
      <c r="M43" s="432"/>
    </row>
    <row r="44" spans="2:13" s="94" customFormat="1">
      <c r="C44" s="93"/>
      <c r="I44" s="431"/>
      <c r="J44" s="429"/>
      <c r="K44" s="429"/>
      <c r="L44" s="431"/>
      <c r="M44" s="432"/>
    </row>
    <row r="45" spans="2:13" s="94" customFormat="1">
      <c r="C45" s="93"/>
      <c r="I45" s="431"/>
      <c r="J45" s="429"/>
      <c r="K45" s="429"/>
      <c r="L45" s="431"/>
      <c r="M45" s="432"/>
    </row>
    <row r="46" spans="2:13" s="94" customFormat="1">
      <c r="C46" s="93"/>
      <c r="I46" s="431"/>
      <c r="J46" s="429"/>
      <c r="K46" s="429"/>
      <c r="L46" s="431"/>
      <c r="M46" s="432"/>
    </row>
    <row r="47" spans="2:13" s="94" customFormat="1">
      <c r="C47" s="93"/>
      <c r="I47" s="431"/>
      <c r="J47" s="429"/>
      <c r="K47" s="429"/>
      <c r="L47" s="431"/>
      <c r="M47" s="432"/>
    </row>
    <row r="48" spans="2:13" s="94" customFormat="1">
      <c r="C48" s="93"/>
      <c r="I48" s="431"/>
      <c r="J48" s="431"/>
      <c r="K48" s="431"/>
      <c r="L48" s="431"/>
      <c r="M48" s="432"/>
    </row>
    <row r="49" spans="9:13" s="94" customFormat="1">
      <c r="I49" s="431"/>
      <c r="J49" s="431"/>
      <c r="K49" s="431"/>
      <c r="L49" s="431"/>
      <c r="M49" s="432"/>
    </row>
    <row r="50" spans="9:13" s="94" customFormat="1">
      <c r="I50" s="431"/>
      <c r="J50" s="429"/>
      <c r="K50" s="431"/>
      <c r="L50" s="431"/>
      <c r="M50" s="432"/>
    </row>
    <row r="51" spans="9:13" s="94" customFormat="1">
      <c r="I51" s="431"/>
      <c r="J51" s="429"/>
      <c r="K51" s="429"/>
      <c r="L51" s="431"/>
      <c r="M51" s="432"/>
    </row>
    <row r="52" spans="9:13" s="94" customFormat="1">
      <c r="I52" s="431"/>
      <c r="J52" s="429"/>
      <c r="K52" s="431"/>
      <c r="L52" s="431"/>
      <c r="M52" s="432"/>
    </row>
    <row r="53" spans="9:13" s="94" customFormat="1">
      <c r="I53" s="431"/>
      <c r="J53" s="429"/>
      <c r="K53" s="431"/>
      <c r="L53" s="431"/>
      <c r="M53" s="432"/>
    </row>
    <row r="54" spans="9:13" s="94" customFormat="1">
      <c r="I54" s="431"/>
      <c r="J54" s="429"/>
      <c r="K54" s="429"/>
      <c r="L54" s="431"/>
      <c r="M54" s="432"/>
    </row>
    <row r="55" spans="9:13" s="94" customFormat="1">
      <c r="I55" s="431"/>
      <c r="J55" s="429"/>
      <c r="K55" s="429"/>
      <c r="L55" s="431"/>
      <c r="M55" s="432"/>
    </row>
    <row r="56" spans="9:13" s="94" customFormat="1">
      <c r="I56" s="431"/>
      <c r="J56" s="429"/>
      <c r="K56" s="431"/>
      <c r="L56" s="431"/>
      <c r="M56" s="432"/>
    </row>
    <row r="57" spans="9:13" s="94" customFormat="1">
      <c r="I57" s="431"/>
      <c r="J57" s="429"/>
      <c r="K57" s="429"/>
      <c r="L57" s="431"/>
      <c r="M57" s="432"/>
    </row>
    <row r="58" spans="9:13" s="94" customFormat="1">
      <c r="I58" s="431"/>
      <c r="J58" s="429"/>
      <c r="K58" s="429"/>
      <c r="L58" s="431"/>
      <c r="M58" s="432"/>
    </row>
    <row r="59" spans="9:13" s="94" customFormat="1">
      <c r="I59" s="431"/>
      <c r="J59" s="429"/>
      <c r="K59" s="429"/>
      <c r="L59" s="431"/>
      <c r="M59" s="432"/>
    </row>
    <row r="60" spans="9:13" s="94" customFormat="1">
      <c r="I60" s="431"/>
      <c r="J60" s="431"/>
      <c r="K60" s="429"/>
      <c r="L60" s="431"/>
      <c r="M60" s="432"/>
    </row>
    <row r="61" spans="9:13" s="94" customFormat="1">
      <c r="I61" s="431"/>
      <c r="J61" s="429"/>
      <c r="K61" s="431"/>
      <c r="L61" s="431"/>
      <c r="M61" s="432"/>
    </row>
    <row r="62" spans="9:13" s="94" customFormat="1">
      <c r="I62" s="431"/>
      <c r="J62" s="431"/>
      <c r="K62" s="431"/>
      <c r="L62" s="431"/>
      <c r="M62" s="432"/>
    </row>
    <row r="63" spans="9:13" s="94" customFormat="1">
      <c r="I63" s="431"/>
      <c r="J63" s="429"/>
      <c r="K63" s="431"/>
      <c r="L63" s="429"/>
      <c r="M63" s="432"/>
    </row>
    <row r="64" spans="9:13" s="94" customFormat="1">
      <c r="I64" s="431"/>
      <c r="J64" s="429"/>
      <c r="K64" s="429"/>
      <c r="L64" s="431"/>
      <c r="M64" s="432"/>
    </row>
    <row r="65" spans="9:13" s="94" customFormat="1">
      <c r="I65" s="431"/>
      <c r="J65" s="429"/>
      <c r="K65" s="431"/>
      <c r="L65" s="429"/>
      <c r="M65" s="432"/>
    </row>
    <row r="66" spans="9:13" s="94" customFormat="1">
      <c r="I66" s="431"/>
      <c r="J66" s="431"/>
      <c r="K66" s="431"/>
      <c r="L66" s="431"/>
      <c r="M66" s="432"/>
    </row>
    <row r="67" spans="9:13" s="94" customFormat="1">
      <c r="I67" s="431"/>
      <c r="J67" s="429"/>
      <c r="K67" s="429"/>
      <c r="L67" s="431"/>
      <c r="M67" s="432"/>
    </row>
    <row r="68" spans="9:13" s="94" customFormat="1">
      <c r="I68" s="431"/>
      <c r="J68" s="429"/>
      <c r="K68" s="431"/>
      <c r="L68" s="431"/>
      <c r="M68" s="432"/>
    </row>
    <row r="69" spans="9:13" s="94" customFormat="1">
      <c r="I69" s="431"/>
      <c r="J69" s="429"/>
      <c r="K69" s="429"/>
      <c r="L69" s="431"/>
      <c r="M69" s="432"/>
    </row>
    <row r="70" spans="9:13" s="94" customFormat="1">
      <c r="I70" s="431"/>
      <c r="J70" s="429"/>
      <c r="K70" s="431"/>
      <c r="L70" s="431"/>
      <c r="M70" s="432"/>
    </row>
    <row r="71" spans="9:13" s="94" customFormat="1">
      <c r="I71" s="282"/>
      <c r="J71" s="282"/>
      <c r="K71" s="282"/>
      <c r="L71" s="282"/>
      <c r="M71" s="282"/>
    </row>
    <row r="72" spans="9:13" s="94" customFormat="1">
      <c r="I72" s="282"/>
      <c r="J72" s="282"/>
      <c r="K72" s="282"/>
      <c r="L72" s="282"/>
      <c r="M72" s="282"/>
    </row>
    <row r="73" spans="9:13" s="94" customFormat="1">
      <c r="I73" s="282"/>
      <c r="J73" s="282"/>
      <c r="K73" s="282"/>
      <c r="L73" s="282"/>
      <c r="M73" s="282"/>
    </row>
    <row r="74" spans="9:13" s="94" customFormat="1">
      <c r="I74" s="282"/>
      <c r="J74" s="282"/>
      <c r="K74" s="282"/>
      <c r="L74" s="282"/>
      <c r="M74" s="282"/>
    </row>
    <row r="75" spans="9:13" s="94" customFormat="1">
      <c r="I75" s="282"/>
      <c r="J75" s="282"/>
      <c r="K75" s="282"/>
      <c r="L75" s="282"/>
      <c r="M75" s="282"/>
    </row>
    <row r="76" spans="9:13" s="94" customFormat="1">
      <c r="I76" s="282"/>
      <c r="J76" s="282"/>
      <c r="K76" s="282"/>
      <c r="L76" s="282"/>
      <c r="M76" s="282"/>
    </row>
    <row r="77" spans="9:13" s="94" customFormat="1">
      <c r="I77" s="282"/>
      <c r="J77" s="282"/>
      <c r="K77" s="282"/>
      <c r="L77" s="282"/>
      <c r="M77" s="282"/>
    </row>
    <row r="78" spans="9:13" s="94" customFormat="1">
      <c r="I78" s="282"/>
      <c r="J78" s="282"/>
      <c r="K78" s="282"/>
      <c r="L78" s="282"/>
      <c r="M78" s="282"/>
    </row>
    <row r="79" spans="9:13" s="94" customFormat="1">
      <c r="I79" s="282"/>
      <c r="J79" s="282"/>
      <c r="K79" s="282"/>
      <c r="L79" s="282"/>
      <c r="M79" s="282"/>
    </row>
    <row r="80" spans="9:13" s="94" customFormat="1">
      <c r="I80" s="282"/>
      <c r="J80" s="282"/>
      <c r="K80" s="282"/>
      <c r="L80" s="282"/>
      <c r="M80" s="282"/>
    </row>
    <row r="81" spans="9:13" s="94" customFormat="1">
      <c r="I81" s="282"/>
      <c r="J81" s="282"/>
      <c r="K81" s="282"/>
      <c r="L81" s="282"/>
      <c r="M81" s="28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H18" sqref="H18"/>
    </sheetView>
  </sheetViews>
  <sheetFormatPr defaultRowHeight="12"/>
  <cols>
    <col min="1" max="1" width="49.42578125" style="93" customWidth="1"/>
    <col min="2" max="2" width="11.42578125" style="94" customWidth="1"/>
    <col min="3" max="3" width="9.5703125" style="93" bestFit="1" customWidth="1"/>
    <col min="4" max="4" width="12.140625" style="94" bestFit="1" customWidth="1"/>
    <col min="5" max="5" width="10.85546875" style="94" customWidth="1"/>
    <col min="6" max="6" width="12.42578125" style="94" customWidth="1"/>
    <col min="7" max="7" width="9.140625" style="94"/>
    <col min="8" max="8" width="10.28515625" style="94" bestFit="1" customWidth="1"/>
    <col min="9" max="10" width="10.5703125" style="94" customWidth="1"/>
    <col min="11" max="11" width="11.140625" style="94" customWidth="1"/>
    <col min="12" max="12" width="12.140625" style="94" customWidth="1"/>
    <col min="13" max="13" width="19.28515625" style="94" customWidth="1"/>
    <col min="14" max="14" width="10" style="94" bestFit="1" customWidth="1"/>
    <col min="15" max="16384" width="9.140625" style="94"/>
  </cols>
  <sheetData>
    <row r="1" spans="1:14">
      <c r="I1" s="282"/>
      <c r="J1" s="282"/>
      <c r="K1" s="282"/>
      <c r="L1" s="282"/>
      <c r="M1" s="282"/>
    </row>
    <row r="2" spans="1:14" ht="12.75">
      <c r="B2" s="95" t="s">
        <v>259</v>
      </c>
      <c r="C2" s="238" t="s">
        <v>260</v>
      </c>
      <c r="D2" s="96" t="s">
        <v>261</v>
      </c>
      <c r="E2" s="96" t="s">
        <v>262</v>
      </c>
      <c r="F2" s="437"/>
      <c r="I2" s="436" t="s">
        <v>715</v>
      </c>
      <c r="J2" s="436" t="s">
        <v>716</v>
      </c>
      <c r="K2" s="436" t="s">
        <v>717</v>
      </c>
      <c r="L2" s="436" t="s">
        <v>718</v>
      </c>
      <c r="M2" s="436" t="s">
        <v>719</v>
      </c>
    </row>
    <row r="3" spans="1:14" s="444" customFormat="1" ht="17.25" customHeight="1">
      <c r="A3" s="442" t="s">
        <v>236</v>
      </c>
      <c r="B3" s="443">
        <v>1229347213</v>
      </c>
      <c r="C3" s="443">
        <v>954732611</v>
      </c>
      <c r="D3" s="443">
        <v>183829727</v>
      </c>
      <c r="E3" s="443">
        <v>90784875</v>
      </c>
      <c r="H3" s="455"/>
      <c r="I3" s="445">
        <v>60681790</v>
      </c>
      <c r="J3" s="446">
        <v>29186716</v>
      </c>
      <c r="K3" s="447">
        <v>17160593</v>
      </c>
      <c r="L3" s="445">
        <v>23587142</v>
      </c>
      <c r="M3" s="447">
        <v>52157039</v>
      </c>
    </row>
    <row r="4" spans="1:14" s="444" customFormat="1">
      <c r="A4" s="442" t="s">
        <v>237</v>
      </c>
      <c r="B4" s="443">
        <v>1168301709</v>
      </c>
      <c r="C4" s="443">
        <v>895691388</v>
      </c>
      <c r="D4" s="443">
        <v>182761891</v>
      </c>
      <c r="E4" s="443">
        <v>89848430</v>
      </c>
      <c r="F4" s="448"/>
      <c r="H4" s="455">
        <f>I4+J4+K4+L4+M4</f>
        <v>182761890</v>
      </c>
      <c r="I4" s="445">
        <v>60673946</v>
      </c>
      <c r="J4" s="446">
        <v>29184924</v>
      </c>
      <c r="K4" s="447">
        <v>17160593</v>
      </c>
      <c r="L4" s="445">
        <v>23587142</v>
      </c>
      <c r="M4" s="447">
        <v>52155285</v>
      </c>
    </row>
    <row r="5" spans="1:14" ht="12" customHeight="1">
      <c r="A5" s="98" t="s">
        <v>238</v>
      </c>
      <c r="B5" s="97"/>
      <c r="C5" s="239"/>
      <c r="D5" s="97"/>
      <c r="E5" s="97"/>
      <c r="H5" s="455">
        <f t="shared" ref="H5:H16" si="0">I5+J5+K5+L5+M5</f>
        <v>182761890</v>
      </c>
      <c r="I5" s="467">
        <f>I6+I13+I14+I15+I16</f>
        <v>60673946</v>
      </c>
      <c r="J5" s="467">
        <f t="shared" ref="J5:M5" si="1">J6+J13+J14+J15+J16</f>
        <v>29184925</v>
      </c>
      <c r="K5" s="467">
        <f t="shared" si="1"/>
        <v>17160593</v>
      </c>
      <c r="L5" s="467">
        <f t="shared" si="1"/>
        <v>23587142</v>
      </c>
      <c r="M5" s="467">
        <f t="shared" si="1"/>
        <v>52155284</v>
      </c>
    </row>
    <row r="6" spans="1:14" ht="15">
      <c r="A6" s="100" t="s">
        <v>239</v>
      </c>
      <c r="B6" s="434">
        <v>638282329</v>
      </c>
      <c r="C6" s="434">
        <v>553460827</v>
      </c>
      <c r="D6" s="434">
        <v>60880437</v>
      </c>
      <c r="E6" s="434">
        <v>23941065</v>
      </c>
      <c r="F6" s="184"/>
      <c r="G6" s="184"/>
      <c r="H6" s="455">
        <f t="shared" si="0"/>
        <v>60880438</v>
      </c>
      <c r="I6" s="422">
        <v>53947008</v>
      </c>
      <c r="J6" s="425">
        <v>1788922</v>
      </c>
      <c r="K6" s="428">
        <v>1112001</v>
      </c>
      <c r="L6" s="422">
        <v>20346</v>
      </c>
      <c r="M6" s="428">
        <v>4012161</v>
      </c>
    </row>
    <row r="7" spans="1:14" ht="15">
      <c r="A7" s="99" t="s">
        <v>240</v>
      </c>
      <c r="B7" s="434">
        <v>139795005</v>
      </c>
      <c r="C7" s="434">
        <v>127285713</v>
      </c>
      <c r="D7" s="438">
        <v>9340923</v>
      </c>
      <c r="E7" s="434">
        <v>3168369</v>
      </c>
      <c r="F7" s="184" t="s">
        <v>340</v>
      </c>
      <c r="G7" s="184" t="s">
        <v>339</v>
      </c>
      <c r="H7" s="455">
        <f t="shared" si="0"/>
        <v>9340923</v>
      </c>
      <c r="I7" s="422">
        <v>7878604</v>
      </c>
      <c r="J7" s="425">
        <v>710067</v>
      </c>
      <c r="K7" s="428">
        <v>345721</v>
      </c>
      <c r="L7" s="422">
        <v>8139</v>
      </c>
      <c r="M7" s="428">
        <v>398392</v>
      </c>
      <c r="N7" s="437"/>
    </row>
    <row r="8" spans="1:14" ht="24.75">
      <c r="A8" s="99" t="s">
        <v>241</v>
      </c>
      <c r="B8" s="434">
        <v>71434504</v>
      </c>
      <c r="C8" s="434">
        <v>65794621</v>
      </c>
      <c r="D8" s="438">
        <v>4545559</v>
      </c>
      <c r="E8" s="434">
        <v>1094324</v>
      </c>
      <c r="F8" s="184" t="s">
        <v>340</v>
      </c>
      <c r="G8" s="184" t="s">
        <v>339</v>
      </c>
      <c r="H8" s="455">
        <f t="shared" si="0"/>
        <v>4545559</v>
      </c>
      <c r="I8" s="422">
        <v>3852465</v>
      </c>
      <c r="J8" s="425">
        <v>366498</v>
      </c>
      <c r="K8" s="428">
        <v>61953</v>
      </c>
      <c r="L8" s="422">
        <v>7228</v>
      </c>
      <c r="M8" s="428">
        <v>257415</v>
      </c>
    </row>
    <row r="9" spans="1:14" ht="15">
      <c r="A9" s="99" t="s">
        <v>242</v>
      </c>
      <c r="B9" s="434">
        <v>29489391</v>
      </c>
      <c r="C9" s="434">
        <v>14436122</v>
      </c>
      <c r="D9" s="438">
        <v>9916144</v>
      </c>
      <c r="E9" s="434">
        <v>5137124</v>
      </c>
      <c r="F9" s="184" t="s">
        <v>341</v>
      </c>
      <c r="G9" s="184" t="s">
        <v>339</v>
      </c>
      <c r="H9" s="455">
        <f t="shared" si="0"/>
        <v>9916145</v>
      </c>
      <c r="I9" s="422">
        <v>9702510</v>
      </c>
      <c r="J9" s="425">
        <v>119931</v>
      </c>
      <c r="K9" s="428">
        <v>79362</v>
      </c>
      <c r="L9" s="431"/>
      <c r="M9" s="428">
        <v>14342</v>
      </c>
    </row>
    <row r="10" spans="1:14" ht="15">
      <c r="A10" s="99" t="s">
        <v>243</v>
      </c>
      <c r="B10" s="434">
        <v>21979045</v>
      </c>
      <c r="C10" s="434">
        <v>20791450</v>
      </c>
      <c r="D10" s="438">
        <v>1141703</v>
      </c>
      <c r="E10" s="434">
        <v>45892</v>
      </c>
      <c r="F10" s="184" t="s">
        <v>340</v>
      </c>
      <c r="G10" s="184" t="s">
        <v>339</v>
      </c>
      <c r="H10" s="455">
        <f t="shared" si="0"/>
        <v>1141704</v>
      </c>
      <c r="I10" s="422">
        <v>1130793</v>
      </c>
      <c r="J10" s="425">
        <v>25</v>
      </c>
      <c r="K10" s="428"/>
      <c r="L10" s="430"/>
      <c r="M10" s="428">
        <v>10886</v>
      </c>
    </row>
    <row r="11" spans="1:14" ht="24.75">
      <c r="A11" s="99" t="s">
        <v>244</v>
      </c>
      <c r="B11" s="434">
        <v>45298374</v>
      </c>
      <c r="C11" s="434">
        <v>40734940</v>
      </c>
      <c r="D11" s="438">
        <v>3385939</v>
      </c>
      <c r="E11" s="434">
        <v>1177495</v>
      </c>
      <c r="F11" s="184" t="s">
        <v>340</v>
      </c>
      <c r="G11" s="184" t="s">
        <v>339</v>
      </c>
      <c r="H11" s="455">
        <f t="shared" si="0"/>
        <v>3385939</v>
      </c>
      <c r="I11" s="422">
        <v>3364828</v>
      </c>
      <c r="J11" s="425">
        <v>2916</v>
      </c>
      <c r="K11" s="428"/>
      <c r="L11" s="422">
        <v>3258</v>
      </c>
      <c r="M11" s="428">
        <v>14937</v>
      </c>
    </row>
    <row r="12" spans="1:14" ht="15">
      <c r="A12" s="99" t="s">
        <v>245</v>
      </c>
      <c r="B12" s="434">
        <v>330286010</v>
      </c>
      <c r="C12" s="434">
        <v>284417981</v>
      </c>
      <c r="D12" s="438">
        <v>32550168</v>
      </c>
      <c r="E12" s="434">
        <v>13317861</v>
      </c>
      <c r="F12" s="184" t="s">
        <v>340</v>
      </c>
      <c r="G12" s="184" t="s">
        <v>339</v>
      </c>
      <c r="H12" s="455">
        <f t="shared" si="0"/>
        <v>32550167</v>
      </c>
      <c r="I12" s="422">
        <v>28017807</v>
      </c>
      <c r="J12" s="425">
        <v>589485</v>
      </c>
      <c r="K12" s="428">
        <v>624965</v>
      </c>
      <c r="L12" s="422">
        <v>1721</v>
      </c>
      <c r="M12" s="428">
        <v>3316189</v>
      </c>
    </row>
    <row r="13" spans="1:14" ht="15">
      <c r="A13" s="100" t="s">
        <v>246</v>
      </c>
      <c r="B13" s="434">
        <v>217798034</v>
      </c>
      <c r="C13" s="434">
        <v>166531684</v>
      </c>
      <c r="D13" s="438">
        <v>29826206</v>
      </c>
      <c r="E13" s="434">
        <v>21440143</v>
      </c>
      <c r="F13" s="184" t="s">
        <v>342</v>
      </c>
      <c r="G13" s="184" t="s">
        <v>343</v>
      </c>
      <c r="H13" s="455">
        <f t="shared" si="0"/>
        <v>29826206</v>
      </c>
      <c r="I13" s="422">
        <v>3443575</v>
      </c>
      <c r="J13" s="425">
        <v>23362334</v>
      </c>
      <c r="K13" s="428">
        <v>1180036</v>
      </c>
      <c r="L13" s="422">
        <v>299315</v>
      </c>
      <c r="M13" s="428">
        <v>1540946</v>
      </c>
    </row>
    <row r="14" spans="1:14" ht="15">
      <c r="A14" s="100" t="s">
        <v>714</v>
      </c>
      <c r="B14" s="434">
        <v>72236407</v>
      </c>
      <c r="C14" s="434">
        <v>47072497</v>
      </c>
      <c r="D14" s="438">
        <v>18633092</v>
      </c>
      <c r="E14" s="434">
        <v>6530818</v>
      </c>
      <c r="F14" s="184" t="s">
        <v>344</v>
      </c>
      <c r="G14" s="184" t="s">
        <v>345</v>
      </c>
      <c r="H14" s="455">
        <f t="shared" si="0"/>
        <v>18633091</v>
      </c>
      <c r="I14" s="422">
        <v>1206459</v>
      </c>
      <c r="J14" s="425">
        <v>2887530</v>
      </c>
      <c r="K14" s="428">
        <v>12949284</v>
      </c>
      <c r="L14" s="422">
        <v>282735</v>
      </c>
      <c r="M14" s="428">
        <v>1307083</v>
      </c>
    </row>
    <row r="15" spans="1:14" ht="15">
      <c r="A15" s="100" t="s">
        <v>247</v>
      </c>
      <c r="B15" s="434">
        <v>34597320</v>
      </c>
      <c r="C15" s="434">
        <v>6847161</v>
      </c>
      <c r="D15" s="438">
        <v>25224305</v>
      </c>
      <c r="E15" s="434">
        <v>2525853</v>
      </c>
      <c r="F15" s="184" t="s">
        <v>346</v>
      </c>
      <c r="G15" s="184" t="s">
        <v>347</v>
      </c>
      <c r="H15" s="455">
        <f t="shared" si="0"/>
        <v>25224305</v>
      </c>
      <c r="I15" s="422">
        <v>427303</v>
      </c>
      <c r="J15" s="425">
        <v>468312</v>
      </c>
      <c r="K15" s="428">
        <v>189240</v>
      </c>
      <c r="L15" s="422">
        <v>22887514</v>
      </c>
      <c r="M15" s="428">
        <v>1251936</v>
      </c>
    </row>
    <row r="16" spans="1:14" ht="15">
      <c r="A16" s="100" t="s">
        <v>248</v>
      </c>
      <c r="B16" s="434">
        <v>205387619</v>
      </c>
      <c r="C16" s="434">
        <v>121779219</v>
      </c>
      <c r="D16" s="438">
        <v>48197850</v>
      </c>
      <c r="E16" s="434">
        <v>35410550</v>
      </c>
      <c r="F16" s="184" t="s">
        <v>348</v>
      </c>
      <c r="G16" s="184" t="s">
        <v>345</v>
      </c>
      <c r="H16" s="455">
        <f t="shared" si="0"/>
        <v>48197850</v>
      </c>
      <c r="I16" s="422">
        <v>1649601</v>
      </c>
      <c r="J16" s="425">
        <v>677827</v>
      </c>
      <c r="K16" s="428">
        <v>1730032</v>
      </c>
      <c r="L16" s="422">
        <v>97232</v>
      </c>
      <c r="M16" s="428">
        <v>44043158</v>
      </c>
    </row>
    <row r="17" spans="1:14" s="444" customFormat="1" ht="24">
      <c r="A17" s="442" t="s">
        <v>249</v>
      </c>
      <c r="B17" s="443">
        <v>52084538</v>
      </c>
      <c r="C17" s="443">
        <v>50548450</v>
      </c>
      <c r="D17" s="443">
        <v>858463</v>
      </c>
      <c r="E17" s="443">
        <v>677625</v>
      </c>
      <c r="G17" s="449"/>
      <c r="H17" s="525">
        <f>H7+H8+H9+H10+H11+H12+H13+H14+H15+H16</f>
        <v>182761889</v>
      </c>
      <c r="I17" s="445">
        <f>I7+I8+I9+I10+I11+I12+I13+I14+I15+I16</f>
        <v>60673945</v>
      </c>
      <c r="J17" s="445">
        <f t="shared" ref="J17:M17" si="2">J7+J8+J9+J10+J11+J12+J13+J14+J15+J16</f>
        <v>29184925</v>
      </c>
      <c r="K17" s="445">
        <f t="shared" si="2"/>
        <v>17160593</v>
      </c>
      <c r="L17" s="445">
        <f t="shared" si="2"/>
        <v>23587142</v>
      </c>
      <c r="M17" s="445">
        <f t="shared" si="2"/>
        <v>52155284</v>
      </c>
      <c r="N17" s="455">
        <f>I17+J17+K17+L17+M17</f>
        <v>182761889</v>
      </c>
    </row>
    <row r="18" spans="1:14">
      <c r="A18" s="98" t="s">
        <v>238</v>
      </c>
      <c r="B18" s="97"/>
      <c r="C18" s="239"/>
      <c r="D18" s="97"/>
      <c r="E18" s="97"/>
      <c r="G18" s="282"/>
      <c r="H18" s="466">
        <f>H17+ОДХ!B27+ОДХ!B29+D19+D20+D21+D25</f>
        <v>229282677.79411766</v>
      </c>
      <c r="I18" s="421"/>
      <c r="K18" s="431"/>
      <c r="L18" s="431"/>
      <c r="M18" s="432"/>
    </row>
    <row r="19" spans="1:14" ht="15">
      <c r="A19" s="100" t="s">
        <v>250</v>
      </c>
      <c r="B19" s="434">
        <v>2809392</v>
      </c>
      <c r="C19" s="434">
        <v>2042248</v>
      </c>
      <c r="D19" s="438">
        <v>136227</v>
      </c>
      <c r="E19" s="434">
        <v>630917</v>
      </c>
      <c r="F19" s="184" t="s">
        <v>369</v>
      </c>
      <c r="G19" s="283" t="s">
        <v>371</v>
      </c>
      <c r="H19" s="283"/>
      <c r="I19" s="420"/>
      <c r="J19" s="461"/>
      <c r="K19" s="431"/>
      <c r="L19" s="431"/>
      <c r="M19" s="432"/>
    </row>
    <row r="20" spans="1:14" ht="36.75">
      <c r="A20" s="100" t="s">
        <v>251</v>
      </c>
      <c r="B20" s="434">
        <v>21988134</v>
      </c>
      <c r="C20" s="434">
        <v>21846250</v>
      </c>
      <c r="D20" s="438">
        <v>132017</v>
      </c>
      <c r="E20" s="434">
        <v>9867</v>
      </c>
      <c r="F20" s="184" t="s">
        <v>369</v>
      </c>
      <c r="G20" s="283" t="s">
        <v>730</v>
      </c>
      <c r="H20" s="283"/>
      <c r="I20" s="422">
        <f>I17+J17+K17+L17+M17+D19+D20+D21+D25</f>
        <v>183498495</v>
      </c>
      <c r="K20" s="431"/>
      <c r="L20" s="431">
        <f>I4+J4+K4+L4+M4+D19+D20+D21+D25</f>
        <v>183498496</v>
      </c>
      <c r="M20" s="432"/>
    </row>
    <row r="21" spans="1:14" ht="24.75">
      <c r="A21" s="100" t="s">
        <v>252</v>
      </c>
      <c r="B21" s="434">
        <v>10851863</v>
      </c>
      <c r="C21" s="434">
        <v>10408288</v>
      </c>
      <c r="D21" s="438">
        <v>443575</v>
      </c>
      <c r="E21" s="435"/>
      <c r="F21" s="184" t="s">
        <v>369</v>
      </c>
      <c r="G21" s="283" t="s">
        <v>371</v>
      </c>
      <c r="H21" s="283"/>
      <c r="I21" s="420"/>
      <c r="J21" s="431"/>
      <c r="K21" s="431"/>
      <c r="L21" s="431"/>
      <c r="M21" s="432"/>
    </row>
    <row r="22" spans="1:14" ht="15">
      <c r="A22" s="100" t="s">
        <v>253</v>
      </c>
      <c r="B22" s="434">
        <v>16435149</v>
      </c>
      <c r="C22" s="434">
        <v>16251664</v>
      </c>
      <c r="D22" s="439">
        <v>146644</v>
      </c>
      <c r="E22" s="434">
        <v>36841</v>
      </c>
      <c r="F22" s="184" t="s">
        <v>720</v>
      </c>
      <c r="G22" s="283"/>
      <c r="H22" s="283"/>
      <c r="I22" s="422"/>
      <c r="J22" s="431"/>
      <c r="K22" s="431"/>
      <c r="L22" s="431"/>
      <c r="M22" s="432"/>
    </row>
    <row r="23" spans="1:14" s="444" customFormat="1" ht="24.75">
      <c r="A23" s="442" t="s">
        <v>254</v>
      </c>
      <c r="B23" s="443">
        <v>8960967</v>
      </c>
      <c r="C23" s="443">
        <v>8492773</v>
      </c>
      <c r="D23" s="450">
        <v>209374</v>
      </c>
      <c r="E23" s="443">
        <v>258820</v>
      </c>
      <c r="G23" s="284"/>
      <c r="H23" s="284"/>
      <c r="I23" s="451"/>
      <c r="J23" s="446"/>
      <c r="K23" s="452"/>
      <c r="L23" s="452"/>
      <c r="M23" s="447"/>
    </row>
    <row r="24" spans="1:14" ht="15">
      <c r="A24" s="98" t="s">
        <v>255</v>
      </c>
      <c r="B24" s="97"/>
      <c r="C24" s="239"/>
      <c r="D24" s="239"/>
      <c r="E24" s="97"/>
      <c r="G24" s="283"/>
      <c r="H24" s="283"/>
      <c r="I24" s="431">
        <f>I20+'HF-HP'!L22</f>
        <v>537263738</v>
      </c>
      <c r="J24" s="425"/>
      <c r="K24" s="431">
        <f>'HF-HC'!L49-'HF-HC'!L32</f>
        <v>229282677.79411769</v>
      </c>
      <c r="L24" s="431"/>
      <c r="M24" s="432"/>
    </row>
    <row r="25" spans="1:14" ht="24.75">
      <c r="A25" s="100" t="s">
        <v>256</v>
      </c>
      <c r="B25" s="434">
        <v>2901705</v>
      </c>
      <c r="C25" s="434">
        <v>2862649</v>
      </c>
      <c r="D25" s="438">
        <v>24787</v>
      </c>
      <c r="E25" s="434">
        <v>14269</v>
      </c>
      <c r="F25" s="184" t="s">
        <v>369</v>
      </c>
      <c r="G25" s="283" t="s">
        <v>370</v>
      </c>
      <c r="H25" s="283"/>
      <c r="I25" s="431"/>
      <c r="J25" s="425"/>
      <c r="K25" s="431"/>
      <c r="L25" s="431"/>
      <c r="M25" s="432"/>
    </row>
    <row r="26" spans="1:14" ht="15">
      <c r="A26" s="100" t="s">
        <v>257</v>
      </c>
      <c r="B26" s="434">
        <v>1297737</v>
      </c>
      <c r="C26" s="434">
        <v>1258754</v>
      </c>
      <c r="D26" s="439">
        <v>36533</v>
      </c>
      <c r="E26" s="434">
        <v>2450</v>
      </c>
      <c r="F26" s="184" t="s">
        <v>720</v>
      </c>
      <c r="G26" s="282"/>
      <c r="H26" s="282"/>
      <c r="I26" s="431"/>
      <c r="K26" s="431"/>
      <c r="L26" s="429"/>
      <c r="M26" s="432"/>
    </row>
    <row r="27" spans="1:14" ht="24.75">
      <c r="A27" s="100" t="s">
        <v>258</v>
      </c>
      <c r="B27" s="434">
        <v>4761525</v>
      </c>
      <c r="C27" s="434">
        <v>4371370</v>
      </c>
      <c r="D27" s="434">
        <v>148054</v>
      </c>
      <c r="E27" s="434">
        <v>242101</v>
      </c>
      <c r="F27" s="184" t="s">
        <v>720</v>
      </c>
      <c r="G27" s="282"/>
      <c r="H27" s="282"/>
      <c r="I27" s="431"/>
      <c r="J27" s="431"/>
      <c r="K27" s="431"/>
      <c r="L27" s="431"/>
      <c r="M27" s="428"/>
    </row>
    <row r="28" spans="1:14">
      <c r="D28" s="437"/>
      <c r="G28" s="282"/>
      <c r="H28" s="282"/>
      <c r="I28" s="431"/>
      <c r="J28" s="431"/>
      <c r="K28" s="431"/>
      <c r="L28" s="431"/>
      <c r="M28" s="432"/>
    </row>
    <row r="29" spans="1:14">
      <c r="D29" s="437"/>
      <c r="I29" s="430"/>
      <c r="J29" s="430"/>
      <c r="K29" s="430"/>
      <c r="L29" s="430"/>
      <c r="M29" s="433"/>
    </row>
    <row r="30" spans="1:14" ht="15">
      <c r="D30" s="437"/>
      <c r="I30" s="440" t="s">
        <v>721</v>
      </c>
      <c r="J30" s="440"/>
      <c r="K30" s="440"/>
      <c r="L30" s="440"/>
      <c r="M30" s="440"/>
    </row>
    <row r="31" spans="1:14" ht="15">
      <c r="C31" s="454"/>
      <c r="D31" s="437"/>
      <c r="E31" s="437"/>
      <c r="F31" s="437"/>
      <c r="I31" s="441">
        <v>1</v>
      </c>
      <c r="J31" s="441" t="s">
        <v>722</v>
      </c>
      <c r="K31" s="441" t="s">
        <v>723</v>
      </c>
      <c r="L31" s="441" t="s">
        <v>724</v>
      </c>
      <c r="M31" s="441" t="s">
        <v>725</v>
      </c>
    </row>
    <row r="32" spans="1:14">
      <c r="B32" s="437"/>
      <c r="D32" s="465"/>
      <c r="I32" s="431"/>
      <c r="J32" s="431"/>
      <c r="K32" s="431"/>
      <c r="L32" s="431"/>
      <c r="M32" s="432"/>
    </row>
    <row r="33" spans="2:13" s="94" customFormat="1">
      <c r="B33" s="437"/>
      <c r="C33" s="93"/>
      <c r="D33" s="437"/>
      <c r="I33" s="431"/>
      <c r="J33" s="431"/>
      <c r="K33" s="431"/>
      <c r="L33" s="431"/>
      <c r="M33" s="432"/>
    </row>
    <row r="34" spans="2:13" s="94" customFormat="1">
      <c r="C34" s="93"/>
      <c r="I34" s="431"/>
      <c r="J34" s="431"/>
      <c r="K34" s="431"/>
      <c r="L34" s="431"/>
      <c r="M34" s="432"/>
    </row>
    <row r="35" spans="2:13" s="94" customFormat="1">
      <c r="C35" s="93"/>
      <c r="I35" s="431"/>
      <c r="J35" s="429"/>
      <c r="K35" s="429"/>
      <c r="L35" s="431"/>
      <c r="M35" s="432"/>
    </row>
    <row r="36" spans="2:13" s="94" customFormat="1">
      <c r="C36" s="93"/>
      <c r="I36" s="431"/>
      <c r="J36" s="429"/>
      <c r="K36" s="429"/>
      <c r="L36" s="431"/>
      <c r="M36" s="432"/>
    </row>
    <row r="37" spans="2:13" s="94" customFormat="1">
      <c r="C37" s="93"/>
      <c r="I37" s="431"/>
      <c r="J37" s="429"/>
      <c r="K37" s="431"/>
      <c r="L37" s="431"/>
      <c r="M37" s="432"/>
    </row>
    <row r="38" spans="2:13" s="94" customFormat="1">
      <c r="C38" s="93"/>
      <c r="I38" s="431"/>
      <c r="J38" s="431"/>
      <c r="K38" s="431"/>
      <c r="L38" s="429"/>
      <c r="M38" s="432"/>
    </row>
    <row r="39" spans="2:13" s="94" customFormat="1">
      <c r="C39" s="93"/>
      <c r="I39" s="431"/>
      <c r="J39" s="429"/>
      <c r="K39" s="431"/>
      <c r="L39" s="429"/>
      <c r="M39" s="432"/>
    </row>
    <row r="40" spans="2:13" s="94" customFormat="1">
      <c r="C40" s="93"/>
      <c r="I40" s="431"/>
      <c r="J40" s="429"/>
      <c r="K40" s="429"/>
      <c r="L40" s="431"/>
      <c r="M40" s="432"/>
    </row>
    <row r="41" spans="2:13" s="94" customFormat="1">
      <c r="C41" s="93"/>
      <c r="I41" s="431"/>
      <c r="J41" s="429"/>
      <c r="K41" s="429"/>
      <c r="L41" s="431"/>
      <c r="M41" s="432"/>
    </row>
    <row r="42" spans="2:13" s="94" customFormat="1">
      <c r="C42" s="93"/>
      <c r="I42" s="431"/>
      <c r="J42" s="429"/>
      <c r="K42" s="431"/>
      <c r="L42" s="431"/>
      <c r="M42" s="432"/>
    </row>
    <row r="43" spans="2:13" s="94" customFormat="1">
      <c r="C43" s="93"/>
      <c r="I43" s="431"/>
      <c r="J43" s="429"/>
      <c r="K43" s="431"/>
      <c r="L43" s="431"/>
      <c r="M43" s="432"/>
    </row>
    <row r="44" spans="2:13" s="94" customFormat="1">
      <c r="C44" s="93"/>
      <c r="I44" s="431"/>
      <c r="J44" s="429"/>
      <c r="K44" s="429"/>
      <c r="L44" s="431"/>
      <c r="M44" s="432"/>
    </row>
    <row r="45" spans="2:13" s="94" customFormat="1">
      <c r="C45" s="93"/>
      <c r="I45" s="431"/>
      <c r="J45" s="429"/>
      <c r="K45" s="429"/>
      <c r="L45" s="431"/>
      <c r="M45" s="432"/>
    </row>
    <row r="46" spans="2:13" s="94" customFormat="1">
      <c r="C46" s="93"/>
      <c r="I46" s="431"/>
      <c r="J46" s="429"/>
      <c r="K46" s="429"/>
      <c r="L46" s="431"/>
      <c r="M46" s="432"/>
    </row>
    <row r="47" spans="2:13" s="94" customFormat="1">
      <c r="C47" s="93"/>
      <c r="I47" s="431"/>
      <c r="J47" s="429"/>
      <c r="K47" s="429"/>
      <c r="L47" s="431"/>
      <c r="M47" s="432"/>
    </row>
    <row r="48" spans="2:13" s="94" customFormat="1">
      <c r="C48" s="93"/>
      <c r="I48" s="431"/>
      <c r="J48" s="431"/>
      <c r="K48" s="431"/>
      <c r="L48" s="431"/>
      <c r="M48" s="432"/>
    </row>
    <row r="49" spans="9:13" s="94" customFormat="1">
      <c r="I49" s="431"/>
      <c r="J49" s="431"/>
      <c r="K49" s="431"/>
      <c r="L49" s="431"/>
      <c r="M49" s="432"/>
    </row>
    <row r="50" spans="9:13" s="94" customFormat="1">
      <c r="I50" s="431"/>
      <c r="J50" s="429"/>
      <c r="K50" s="431"/>
      <c r="L50" s="431"/>
      <c r="M50" s="432"/>
    </row>
    <row r="51" spans="9:13" s="94" customFormat="1">
      <c r="I51" s="431"/>
      <c r="J51" s="429"/>
      <c r="K51" s="429"/>
      <c r="L51" s="431"/>
      <c r="M51" s="432"/>
    </row>
    <row r="52" spans="9:13" s="94" customFormat="1">
      <c r="I52" s="431"/>
      <c r="J52" s="429"/>
      <c r="K52" s="431"/>
      <c r="L52" s="431"/>
      <c r="M52" s="432"/>
    </row>
    <row r="53" spans="9:13" s="94" customFormat="1">
      <c r="I53" s="431"/>
      <c r="J53" s="429"/>
      <c r="K53" s="431"/>
      <c r="L53" s="431"/>
      <c r="M53" s="432"/>
    </row>
    <row r="54" spans="9:13" s="94" customFormat="1">
      <c r="I54" s="431"/>
      <c r="J54" s="429"/>
      <c r="K54" s="429"/>
      <c r="L54" s="431"/>
      <c r="M54" s="432"/>
    </row>
    <row r="55" spans="9:13" s="94" customFormat="1">
      <c r="I55" s="431"/>
      <c r="J55" s="429"/>
      <c r="K55" s="429"/>
      <c r="L55" s="431"/>
      <c r="M55" s="432"/>
    </row>
    <row r="56" spans="9:13" s="94" customFormat="1">
      <c r="I56" s="431"/>
      <c r="J56" s="429"/>
      <c r="K56" s="431"/>
      <c r="L56" s="431"/>
      <c r="M56" s="432"/>
    </row>
    <row r="57" spans="9:13" s="94" customFormat="1">
      <c r="I57" s="431"/>
      <c r="J57" s="429"/>
      <c r="K57" s="429"/>
      <c r="L57" s="431"/>
      <c r="M57" s="432"/>
    </row>
    <row r="58" spans="9:13" s="94" customFormat="1">
      <c r="I58" s="431"/>
      <c r="J58" s="429"/>
      <c r="K58" s="429"/>
      <c r="L58" s="431"/>
      <c r="M58" s="432"/>
    </row>
    <row r="59" spans="9:13" s="94" customFormat="1">
      <c r="I59" s="431"/>
      <c r="J59" s="429"/>
      <c r="K59" s="429"/>
      <c r="L59" s="431"/>
      <c r="M59" s="432"/>
    </row>
    <row r="60" spans="9:13" s="94" customFormat="1">
      <c r="I60" s="431"/>
      <c r="J60" s="431"/>
      <c r="K60" s="429"/>
      <c r="L60" s="431"/>
      <c r="M60" s="432"/>
    </row>
    <row r="61" spans="9:13" s="94" customFormat="1">
      <c r="I61" s="431"/>
      <c r="J61" s="429"/>
      <c r="K61" s="431"/>
      <c r="L61" s="431"/>
      <c r="M61" s="432"/>
    </row>
    <row r="62" spans="9:13" s="94" customFormat="1">
      <c r="I62" s="431"/>
      <c r="J62" s="431"/>
      <c r="K62" s="431"/>
      <c r="L62" s="431"/>
      <c r="M62" s="432"/>
    </row>
    <row r="63" spans="9:13" s="94" customFormat="1">
      <c r="I63" s="431"/>
      <c r="J63" s="429"/>
      <c r="K63" s="431"/>
      <c r="L63" s="429"/>
      <c r="M63" s="432"/>
    </row>
    <row r="64" spans="9:13" s="94" customFormat="1">
      <c r="I64" s="431"/>
      <c r="J64" s="429"/>
      <c r="K64" s="429"/>
      <c r="L64" s="431"/>
      <c r="M64" s="432"/>
    </row>
    <row r="65" spans="9:13" s="94" customFormat="1">
      <c r="I65" s="431"/>
      <c r="J65" s="429"/>
      <c r="K65" s="431"/>
      <c r="L65" s="429"/>
      <c r="M65" s="432"/>
    </row>
    <row r="66" spans="9:13" s="94" customFormat="1">
      <c r="I66" s="431"/>
      <c r="J66" s="431"/>
      <c r="K66" s="431"/>
      <c r="L66" s="431"/>
      <c r="M66" s="432"/>
    </row>
    <row r="67" spans="9:13" s="94" customFormat="1">
      <c r="I67" s="431"/>
      <c r="J67" s="429"/>
      <c r="K67" s="429"/>
      <c r="L67" s="431"/>
      <c r="M67" s="432"/>
    </row>
    <row r="68" spans="9:13" s="94" customFormat="1">
      <c r="I68" s="431"/>
      <c r="J68" s="429"/>
      <c r="K68" s="431"/>
      <c r="L68" s="431"/>
      <c r="M68" s="432"/>
    </row>
    <row r="69" spans="9:13" s="94" customFormat="1">
      <c r="I69" s="431"/>
      <c r="J69" s="429"/>
      <c r="K69" s="429"/>
      <c r="L69" s="431"/>
      <c r="M69" s="432"/>
    </row>
    <row r="70" spans="9:13" s="94" customFormat="1">
      <c r="I70" s="431"/>
      <c r="J70" s="429"/>
      <c r="K70" s="431"/>
      <c r="L70" s="431"/>
      <c r="M70" s="432"/>
    </row>
    <row r="71" spans="9:13" s="94" customFormat="1">
      <c r="I71" s="282"/>
      <c r="J71" s="282"/>
      <c r="K71" s="282"/>
      <c r="L71" s="282"/>
      <c r="M71" s="282"/>
    </row>
    <row r="72" spans="9:13" s="94" customFormat="1">
      <c r="I72" s="282"/>
      <c r="J72" s="282"/>
      <c r="K72" s="282"/>
      <c r="L72" s="282"/>
      <c r="M72" s="282"/>
    </row>
    <row r="73" spans="9:13" s="94" customFormat="1">
      <c r="I73" s="282"/>
      <c r="J73" s="282"/>
      <c r="K73" s="282"/>
      <c r="L73" s="282"/>
      <c r="M73" s="282"/>
    </row>
    <row r="74" spans="9:13" s="94" customFormat="1">
      <c r="I74" s="282"/>
      <c r="J74" s="282"/>
      <c r="K74" s="282"/>
      <c r="L74" s="282"/>
      <c r="M74" s="282"/>
    </row>
    <row r="75" spans="9:13" s="94" customFormat="1">
      <c r="I75" s="282"/>
      <c r="J75" s="282"/>
      <c r="K75" s="282"/>
      <c r="L75" s="282"/>
      <c r="M75" s="282"/>
    </row>
    <row r="76" spans="9:13" s="94" customFormat="1">
      <c r="I76" s="282"/>
      <c r="J76" s="282"/>
      <c r="K76" s="282"/>
      <c r="L76" s="282"/>
      <c r="M76" s="282"/>
    </row>
    <row r="77" spans="9:13" s="94" customFormat="1">
      <c r="I77" s="282"/>
      <c r="J77" s="282"/>
      <c r="K77" s="282"/>
      <c r="L77" s="282"/>
      <c r="M77" s="282"/>
    </row>
    <row r="78" spans="9:13" s="94" customFormat="1">
      <c r="I78" s="282"/>
      <c r="J78" s="282"/>
      <c r="K78" s="282"/>
      <c r="L78" s="282"/>
      <c r="M78" s="282"/>
    </row>
    <row r="79" spans="9:13" s="94" customFormat="1">
      <c r="I79" s="282"/>
      <c r="J79" s="282"/>
      <c r="K79" s="282"/>
      <c r="L79" s="282"/>
      <c r="M79" s="282"/>
    </row>
    <row r="80" spans="9:13" s="94" customFormat="1">
      <c r="I80" s="282"/>
      <c r="J80" s="282"/>
      <c r="K80" s="282"/>
      <c r="L80" s="282"/>
      <c r="M80" s="282"/>
    </row>
    <row r="81" spans="9:13" s="94" customFormat="1">
      <c r="I81" s="282"/>
      <c r="J81" s="282"/>
      <c r="K81" s="282"/>
      <c r="L81" s="282"/>
      <c r="M81" s="282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3" workbookViewId="0">
      <selection activeCell="O11" sqref="O11:P13"/>
    </sheetView>
  </sheetViews>
  <sheetFormatPr defaultRowHeight="15"/>
  <cols>
    <col min="1" max="1" width="18" customWidth="1"/>
    <col min="2" max="2" width="10.5703125" customWidth="1"/>
    <col min="3" max="3" width="13.28515625" customWidth="1"/>
    <col min="4" max="4" width="10.28515625" customWidth="1"/>
    <col min="5" max="5" width="9.28515625" customWidth="1"/>
    <col min="6" max="6" width="10" customWidth="1"/>
    <col min="7" max="7" width="14.140625" customWidth="1"/>
    <col min="8" max="8" width="11" customWidth="1"/>
    <col min="9" max="9" width="12.7109375" customWidth="1"/>
    <col min="10" max="10" width="13.28515625" customWidth="1"/>
    <col min="11" max="11" width="18" customWidth="1"/>
    <col min="15" max="16" width="12.28515625" bestFit="1" customWidth="1"/>
    <col min="257" max="257" width="18" customWidth="1"/>
    <col min="258" max="258" width="10.5703125" customWidth="1"/>
    <col min="259" max="259" width="13.28515625" customWidth="1"/>
    <col min="260" max="260" width="10.28515625" customWidth="1"/>
    <col min="261" max="261" width="9.28515625" customWidth="1"/>
    <col min="262" max="262" width="10" customWidth="1"/>
    <col min="263" max="263" width="14.140625" customWidth="1"/>
    <col min="264" max="264" width="11" customWidth="1"/>
    <col min="265" max="265" width="12.7109375" customWidth="1"/>
    <col min="266" max="266" width="13.28515625" customWidth="1"/>
    <col min="267" max="267" width="18" customWidth="1"/>
    <col min="513" max="513" width="18" customWidth="1"/>
    <col min="514" max="514" width="10.5703125" customWidth="1"/>
    <col min="515" max="515" width="13.28515625" customWidth="1"/>
    <col min="516" max="516" width="10.28515625" customWidth="1"/>
    <col min="517" max="517" width="9.28515625" customWidth="1"/>
    <col min="518" max="518" width="10" customWidth="1"/>
    <col min="519" max="519" width="14.140625" customWidth="1"/>
    <col min="520" max="520" width="11" customWidth="1"/>
    <col min="521" max="521" width="12.7109375" customWidth="1"/>
    <col min="522" max="522" width="13.28515625" customWidth="1"/>
    <col min="523" max="523" width="18" customWidth="1"/>
    <col min="769" max="769" width="18" customWidth="1"/>
    <col min="770" max="770" width="10.5703125" customWidth="1"/>
    <col min="771" max="771" width="13.28515625" customWidth="1"/>
    <col min="772" max="772" width="10.28515625" customWidth="1"/>
    <col min="773" max="773" width="9.28515625" customWidth="1"/>
    <col min="774" max="774" width="10" customWidth="1"/>
    <col min="775" max="775" width="14.140625" customWidth="1"/>
    <col min="776" max="776" width="11" customWidth="1"/>
    <col min="777" max="777" width="12.7109375" customWidth="1"/>
    <col min="778" max="778" width="13.28515625" customWidth="1"/>
    <col min="779" max="779" width="18" customWidth="1"/>
    <col min="1025" max="1025" width="18" customWidth="1"/>
    <col min="1026" max="1026" width="10.5703125" customWidth="1"/>
    <col min="1027" max="1027" width="13.28515625" customWidth="1"/>
    <col min="1028" max="1028" width="10.28515625" customWidth="1"/>
    <col min="1029" max="1029" width="9.28515625" customWidth="1"/>
    <col min="1030" max="1030" width="10" customWidth="1"/>
    <col min="1031" max="1031" width="14.140625" customWidth="1"/>
    <col min="1032" max="1032" width="11" customWidth="1"/>
    <col min="1033" max="1033" width="12.7109375" customWidth="1"/>
    <col min="1034" max="1034" width="13.28515625" customWidth="1"/>
    <col min="1035" max="1035" width="18" customWidth="1"/>
    <col min="1281" max="1281" width="18" customWidth="1"/>
    <col min="1282" max="1282" width="10.5703125" customWidth="1"/>
    <col min="1283" max="1283" width="13.28515625" customWidth="1"/>
    <col min="1284" max="1284" width="10.28515625" customWidth="1"/>
    <col min="1285" max="1285" width="9.28515625" customWidth="1"/>
    <col min="1286" max="1286" width="10" customWidth="1"/>
    <col min="1287" max="1287" width="14.140625" customWidth="1"/>
    <col min="1288" max="1288" width="11" customWidth="1"/>
    <col min="1289" max="1289" width="12.7109375" customWidth="1"/>
    <col min="1290" max="1290" width="13.28515625" customWidth="1"/>
    <col min="1291" max="1291" width="18" customWidth="1"/>
    <col min="1537" max="1537" width="18" customWidth="1"/>
    <col min="1538" max="1538" width="10.5703125" customWidth="1"/>
    <col min="1539" max="1539" width="13.28515625" customWidth="1"/>
    <col min="1540" max="1540" width="10.28515625" customWidth="1"/>
    <col min="1541" max="1541" width="9.28515625" customWidth="1"/>
    <col min="1542" max="1542" width="10" customWidth="1"/>
    <col min="1543" max="1543" width="14.140625" customWidth="1"/>
    <col min="1544" max="1544" width="11" customWidth="1"/>
    <col min="1545" max="1545" width="12.7109375" customWidth="1"/>
    <col min="1546" max="1546" width="13.28515625" customWidth="1"/>
    <col min="1547" max="1547" width="18" customWidth="1"/>
    <col min="1793" max="1793" width="18" customWidth="1"/>
    <col min="1794" max="1794" width="10.5703125" customWidth="1"/>
    <col min="1795" max="1795" width="13.28515625" customWidth="1"/>
    <col min="1796" max="1796" width="10.28515625" customWidth="1"/>
    <col min="1797" max="1797" width="9.28515625" customWidth="1"/>
    <col min="1798" max="1798" width="10" customWidth="1"/>
    <col min="1799" max="1799" width="14.140625" customWidth="1"/>
    <col min="1800" max="1800" width="11" customWidth="1"/>
    <col min="1801" max="1801" width="12.7109375" customWidth="1"/>
    <col min="1802" max="1802" width="13.28515625" customWidth="1"/>
    <col min="1803" max="1803" width="18" customWidth="1"/>
    <col min="2049" max="2049" width="18" customWidth="1"/>
    <col min="2050" max="2050" width="10.5703125" customWidth="1"/>
    <col min="2051" max="2051" width="13.28515625" customWidth="1"/>
    <col min="2052" max="2052" width="10.28515625" customWidth="1"/>
    <col min="2053" max="2053" width="9.28515625" customWidth="1"/>
    <col min="2054" max="2054" width="10" customWidth="1"/>
    <col min="2055" max="2055" width="14.140625" customWidth="1"/>
    <col min="2056" max="2056" width="11" customWidth="1"/>
    <col min="2057" max="2057" width="12.7109375" customWidth="1"/>
    <col min="2058" max="2058" width="13.28515625" customWidth="1"/>
    <col min="2059" max="2059" width="18" customWidth="1"/>
    <col min="2305" max="2305" width="18" customWidth="1"/>
    <col min="2306" max="2306" width="10.5703125" customWidth="1"/>
    <col min="2307" max="2307" width="13.28515625" customWidth="1"/>
    <col min="2308" max="2308" width="10.28515625" customWidth="1"/>
    <col min="2309" max="2309" width="9.28515625" customWidth="1"/>
    <col min="2310" max="2310" width="10" customWidth="1"/>
    <col min="2311" max="2311" width="14.140625" customWidth="1"/>
    <col min="2312" max="2312" width="11" customWidth="1"/>
    <col min="2313" max="2313" width="12.7109375" customWidth="1"/>
    <col min="2314" max="2314" width="13.28515625" customWidth="1"/>
    <col min="2315" max="2315" width="18" customWidth="1"/>
    <col min="2561" max="2561" width="18" customWidth="1"/>
    <col min="2562" max="2562" width="10.5703125" customWidth="1"/>
    <col min="2563" max="2563" width="13.28515625" customWidth="1"/>
    <col min="2564" max="2564" width="10.28515625" customWidth="1"/>
    <col min="2565" max="2565" width="9.28515625" customWidth="1"/>
    <col min="2566" max="2566" width="10" customWidth="1"/>
    <col min="2567" max="2567" width="14.140625" customWidth="1"/>
    <col min="2568" max="2568" width="11" customWidth="1"/>
    <col min="2569" max="2569" width="12.7109375" customWidth="1"/>
    <col min="2570" max="2570" width="13.28515625" customWidth="1"/>
    <col min="2571" max="2571" width="18" customWidth="1"/>
    <col min="2817" max="2817" width="18" customWidth="1"/>
    <col min="2818" max="2818" width="10.5703125" customWidth="1"/>
    <col min="2819" max="2819" width="13.28515625" customWidth="1"/>
    <col min="2820" max="2820" width="10.28515625" customWidth="1"/>
    <col min="2821" max="2821" width="9.28515625" customWidth="1"/>
    <col min="2822" max="2822" width="10" customWidth="1"/>
    <col min="2823" max="2823" width="14.140625" customWidth="1"/>
    <col min="2824" max="2824" width="11" customWidth="1"/>
    <col min="2825" max="2825" width="12.7109375" customWidth="1"/>
    <col min="2826" max="2826" width="13.28515625" customWidth="1"/>
    <col min="2827" max="2827" width="18" customWidth="1"/>
    <col min="3073" max="3073" width="18" customWidth="1"/>
    <col min="3074" max="3074" width="10.5703125" customWidth="1"/>
    <col min="3075" max="3075" width="13.28515625" customWidth="1"/>
    <col min="3076" max="3076" width="10.28515625" customWidth="1"/>
    <col min="3077" max="3077" width="9.28515625" customWidth="1"/>
    <col min="3078" max="3078" width="10" customWidth="1"/>
    <col min="3079" max="3079" width="14.140625" customWidth="1"/>
    <col min="3080" max="3080" width="11" customWidth="1"/>
    <col min="3081" max="3081" width="12.7109375" customWidth="1"/>
    <col min="3082" max="3082" width="13.28515625" customWidth="1"/>
    <col min="3083" max="3083" width="18" customWidth="1"/>
    <col min="3329" max="3329" width="18" customWidth="1"/>
    <col min="3330" max="3330" width="10.5703125" customWidth="1"/>
    <col min="3331" max="3331" width="13.28515625" customWidth="1"/>
    <col min="3332" max="3332" width="10.28515625" customWidth="1"/>
    <col min="3333" max="3333" width="9.28515625" customWidth="1"/>
    <col min="3334" max="3334" width="10" customWidth="1"/>
    <col min="3335" max="3335" width="14.140625" customWidth="1"/>
    <col min="3336" max="3336" width="11" customWidth="1"/>
    <col min="3337" max="3337" width="12.7109375" customWidth="1"/>
    <col min="3338" max="3338" width="13.28515625" customWidth="1"/>
    <col min="3339" max="3339" width="18" customWidth="1"/>
    <col min="3585" max="3585" width="18" customWidth="1"/>
    <col min="3586" max="3586" width="10.5703125" customWidth="1"/>
    <col min="3587" max="3587" width="13.28515625" customWidth="1"/>
    <col min="3588" max="3588" width="10.28515625" customWidth="1"/>
    <col min="3589" max="3589" width="9.28515625" customWidth="1"/>
    <col min="3590" max="3590" width="10" customWidth="1"/>
    <col min="3591" max="3591" width="14.140625" customWidth="1"/>
    <col min="3592" max="3592" width="11" customWidth="1"/>
    <col min="3593" max="3593" width="12.7109375" customWidth="1"/>
    <col min="3594" max="3594" width="13.28515625" customWidth="1"/>
    <col min="3595" max="3595" width="18" customWidth="1"/>
    <col min="3841" max="3841" width="18" customWidth="1"/>
    <col min="3842" max="3842" width="10.5703125" customWidth="1"/>
    <col min="3843" max="3843" width="13.28515625" customWidth="1"/>
    <col min="3844" max="3844" width="10.28515625" customWidth="1"/>
    <col min="3845" max="3845" width="9.28515625" customWidth="1"/>
    <col min="3846" max="3846" width="10" customWidth="1"/>
    <col min="3847" max="3847" width="14.140625" customWidth="1"/>
    <col min="3848" max="3848" width="11" customWidth="1"/>
    <col min="3849" max="3849" width="12.7109375" customWidth="1"/>
    <col min="3850" max="3850" width="13.28515625" customWidth="1"/>
    <col min="3851" max="3851" width="18" customWidth="1"/>
    <col min="4097" max="4097" width="18" customWidth="1"/>
    <col min="4098" max="4098" width="10.5703125" customWidth="1"/>
    <col min="4099" max="4099" width="13.28515625" customWidth="1"/>
    <col min="4100" max="4100" width="10.28515625" customWidth="1"/>
    <col min="4101" max="4101" width="9.28515625" customWidth="1"/>
    <col min="4102" max="4102" width="10" customWidth="1"/>
    <col min="4103" max="4103" width="14.140625" customWidth="1"/>
    <col min="4104" max="4104" width="11" customWidth="1"/>
    <col min="4105" max="4105" width="12.7109375" customWidth="1"/>
    <col min="4106" max="4106" width="13.28515625" customWidth="1"/>
    <col min="4107" max="4107" width="18" customWidth="1"/>
    <col min="4353" max="4353" width="18" customWidth="1"/>
    <col min="4354" max="4354" width="10.5703125" customWidth="1"/>
    <col min="4355" max="4355" width="13.28515625" customWidth="1"/>
    <col min="4356" max="4356" width="10.28515625" customWidth="1"/>
    <col min="4357" max="4357" width="9.28515625" customWidth="1"/>
    <col min="4358" max="4358" width="10" customWidth="1"/>
    <col min="4359" max="4359" width="14.140625" customWidth="1"/>
    <col min="4360" max="4360" width="11" customWidth="1"/>
    <col min="4361" max="4361" width="12.7109375" customWidth="1"/>
    <col min="4362" max="4362" width="13.28515625" customWidth="1"/>
    <col min="4363" max="4363" width="18" customWidth="1"/>
    <col min="4609" max="4609" width="18" customWidth="1"/>
    <col min="4610" max="4610" width="10.5703125" customWidth="1"/>
    <col min="4611" max="4611" width="13.28515625" customWidth="1"/>
    <col min="4612" max="4612" width="10.28515625" customWidth="1"/>
    <col min="4613" max="4613" width="9.28515625" customWidth="1"/>
    <col min="4614" max="4614" width="10" customWidth="1"/>
    <col min="4615" max="4615" width="14.140625" customWidth="1"/>
    <col min="4616" max="4616" width="11" customWidth="1"/>
    <col min="4617" max="4617" width="12.7109375" customWidth="1"/>
    <col min="4618" max="4618" width="13.28515625" customWidth="1"/>
    <col min="4619" max="4619" width="18" customWidth="1"/>
    <col min="4865" max="4865" width="18" customWidth="1"/>
    <col min="4866" max="4866" width="10.5703125" customWidth="1"/>
    <col min="4867" max="4867" width="13.28515625" customWidth="1"/>
    <col min="4868" max="4868" width="10.28515625" customWidth="1"/>
    <col min="4869" max="4869" width="9.28515625" customWidth="1"/>
    <col min="4870" max="4870" width="10" customWidth="1"/>
    <col min="4871" max="4871" width="14.140625" customWidth="1"/>
    <col min="4872" max="4872" width="11" customWidth="1"/>
    <col min="4873" max="4873" width="12.7109375" customWidth="1"/>
    <col min="4874" max="4874" width="13.28515625" customWidth="1"/>
    <col min="4875" max="4875" width="18" customWidth="1"/>
    <col min="5121" max="5121" width="18" customWidth="1"/>
    <col min="5122" max="5122" width="10.5703125" customWidth="1"/>
    <col min="5123" max="5123" width="13.28515625" customWidth="1"/>
    <col min="5124" max="5124" width="10.28515625" customWidth="1"/>
    <col min="5125" max="5125" width="9.28515625" customWidth="1"/>
    <col min="5126" max="5126" width="10" customWidth="1"/>
    <col min="5127" max="5127" width="14.140625" customWidth="1"/>
    <col min="5128" max="5128" width="11" customWidth="1"/>
    <col min="5129" max="5129" width="12.7109375" customWidth="1"/>
    <col min="5130" max="5130" width="13.28515625" customWidth="1"/>
    <col min="5131" max="5131" width="18" customWidth="1"/>
    <col min="5377" max="5377" width="18" customWidth="1"/>
    <col min="5378" max="5378" width="10.5703125" customWidth="1"/>
    <col min="5379" max="5379" width="13.28515625" customWidth="1"/>
    <col min="5380" max="5380" width="10.28515625" customWidth="1"/>
    <col min="5381" max="5381" width="9.28515625" customWidth="1"/>
    <col min="5382" max="5382" width="10" customWidth="1"/>
    <col min="5383" max="5383" width="14.140625" customWidth="1"/>
    <col min="5384" max="5384" width="11" customWidth="1"/>
    <col min="5385" max="5385" width="12.7109375" customWidth="1"/>
    <col min="5386" max="5386" width="13.28515625" customWidth="1"/>
    <col min="5387" max="5387" width="18" customWidth="1"/>
    <col min="5633" max="5633" width="18" customWidth="1"/>
    <col min="5634" max="5634" width="10.5703125" customWidth="1"/>
    <col min="5635" max="5635" width="13.28515625" customWidth="1"/>
    <col min="5636" max="5636" width="10.28515625" customWidth="1"/>
    <col min="5637" max="5637" width="9.28515625" customWidth="1"/>
    <col min="5638" max="5638" width="10" customWidth="1"/>
    <col min="5639" max="5639" width="14.140625" customWidth="1"/>
    <col min="5640" max="5640" width="11" customWidth="1"/>
    <col min="5641" max="5641" width="12.7109375" customWidth="1"/>
    <col min="5642" max="5642" width="13.28515625" customWidth="1"/>
    <col min="5643" max="5643" width="18" customWidth="1"/>
    <col min="5889" max="5889" width="18" customWidth="1"/>
    <col min="5890" max="5890" width="10.5703125" customWidth="1"/>
    <col min="5891" max="5891" width="13.28515625" customWidth="1"/>
    <col min="5892" max="5892" width="10.28515625" customWidth="1"/>
    <col min="5893" max="5893" width="9.28515625" customWidth="1"/>
    <col min="5894" max="5894" width="10" customWidth="1"/>
    <col min="5895" max="5895" width="14.140625" customWidth="1"/>
    <col min="5896" max="5896" width="11" customWidth="1"/>
    <col min="5897" max="5897" width="12.7109375" customWidth="1"/>
    <col min="5898" max="5898" width="13.28515625" customWidth="1"/>
    <col min="5899" max="5899" width="18" customWidth="1"/>
    <col min="6145" max="6145" width="18" customWidth="1"/>
    <col min="6146" max="6146" width="10.5703125" customWidth="1"/>
    <col min="6147" max="6147" width="13.28515625" customWidth="1"/>
    <col min="6148" max="6148" width="10.28515625" customWidth="1"/>
    <col min="6149" max="6149" width="9.28515625" customWidth="1"/>
    <col min="6150" max="6150" width="10" customWidth="1"/>
    <col min="6151" max="6151" width="14.140625" customWidth="1"/>
    <col min="6152" max="6152" width="11" customWidth="1"/>
    <col min="6153" max="6153" width="12.7109375" customWidth="1"/>
    <col min="6154" max="6154" width="13.28515625" customWidth="1"/>
    <col min="6155" max="6155" width="18" customWidth="1"/>
    <col min="6401" max="6401" width="18" customWidth="1"/>
    <col min="6402" max="6402" width="10.5703125" customWidth="1"/>
    <col min="6403" max="6403" width="13.28515625" customWidth="1"/>
    <col min="6404" max="6404" width="10.28515625" customWidth="1"/>
    <col min="6405" max="6405" width="9.28515625" customWidth="1"/>
    <col min="6406" max="6406" width="10" customWidth="1"/>
    <col min="6407" max="6407" width="14.140625" customWidth="1"/>
    <col min="6408" max="6408" width="11" customWidth="1"/>
    <col min="6409" max="6409" width="12.7109375" customWidth="1"/>
    <col min="6410" max="6410" width="13.28515625" customWidth="1"/>
    <col min="6411" max="6411" width="18" customWidth="1"/>
    <col min="6657" max="6657" width="18" customWidth="1"/>
    <col min="6658" max="6658" width="10.5703125" customWidth="1"/>
    <col min="6659" max="6659" width="13.28515625" customWidth="1"/>
    <col min="6660" max="6660" width="10.28515625" customWidth="1"/>
    <col min="6661" max="6661" width="9.28515625" customWidth="1"/>
    <col min="6662" max="6662" width="10" customWidth="1"/>
    <col min="6663" max="6663" width="14.140625" customWidth="1"/>
    <col min="6664" max="6664" width="11" customWidth="1"/>
    <col min="6665" max="6665" width="12.7109375" customWidth="1"/>
    <col min="6666" max="6666" width="13.28515625" customWidth="1"/>
    <col min="6667" max="6667" width="18" customWidth="1"/>
    <col min="6913" max="6913" width="18" customWidth="1"/>
    <col min="6914" max="6914" width="10.5703125" customWidth="1"/>
    <col min="6915" max="6915" width="13.28515625" customWidth="1"/>
    <col min="6916" max="6916" width="10.28515625" customWidth="1"/>
    <col min="6917" max="6917" width="9.28515625" customWidth="1"/>
    <col min="6918" max="6918" width="10" customWidth="1"/>
    <col min="6919" max="6919" width="14.140625" customWidth="1"/>
    <col min="6920" max="6920" width="11" customWidth="1"/>
    <col min="6921" max="6921" width="12.7109375" customWidth="1"/>
    <col min="6922" max="6922" width="13.28515625" customWidth="1"/>
    <col min="6923" max="6923" width="18" customWidth="1"/>
    <col min="7169" max="7169" width="18" customWidth="1"/>
    <col min="7170" max="7170" width="10.5703125" customWidth="1"/>
    <col min="7171" max="7171" width="13.28515625" customWidth="1"/>
    <col min="7172" max="7172" width="10.28515625" customWidth="1"/>
    <col min="7173" max="7173" width="9.28515625" customWidth="1"/>
    <col min="7174" max="7174" width="10" customWidth="1"/>
    <col min="7175" max="7175" width="14.140625" customWidth="1"/>
    <col min="7176" max="7176" width="11" customWidth="1"/>
    <col min="7177" max="7177" width="12.7109375" customWidth="1"/>
    <col min="7178" max="7178" width="13.28515625" customWidth="1"/>
    <col min="7179" max="7179" width="18" customWidth="1"/>
    <col min="7425" max="7425" width="18" customWidth="1"/>
    <col min="7426" max="7426" width="10.5703125" customWidth="1"/>
    <col min="7427" max="7427" width="13.28515625" customWidth="1"/>
    <col min="7428" max="7428" width="10.28515625" customWidth="1"/>
    <col min="7429" max="7429" width="9.28515625" customWidth="1"/>
    <col min="7430" max="7430" width="10" customWidth="1"/>
    <col min="7431" max="7431" width="14.140625" customWidth="1"/>
    <col min="7432" max="7432" width="11" customWidth="1"/>
    <col min="7433" max="7433" width="12.7109375" customWidth="1"/>
    <col min="7434" max="7434" width="13.28515625" customWidth="1"/>
    <col min="7435" max="7435" width="18" customWidth="1"/>
    <col min="7681" max="7681" width="18" customWidth="1"/>
    <col min="7682" max="7682" width="10.5703125" customWidth="1"/>
    <col min="7683" max="7683" width="13.28515625" customWidth="1"/>
    <col min="7684" max="7684" width="10.28515625" customWidth="1"/>
    <col min="7685" max="7685" width="9.28515625" customWidth="1"/>
    <col min="7686" max="7686" width="10" customWidth="1"/>
    <col min="7687" max="7687" width="14.140625" customWidth="1"/>
    <col min="7688" max="7688" width="11" customWidth="1"/>
    <col min="7689" max="7689" width="12.7109375" customWidth="1"/>
    <col min="7690" max="7690" width="13.28515625" customWidth="1"/>
    <col min="7691" max="7691" width="18" customWidth="1"/>
    <col min="7937" max="7937" width="18" customWidth="1"/>
    <col min="7938" max="7938" width="10.5703125" customWidth="1"/>
    <col min="7939" max="7939" width="13.28515625" customWidth="1"/>
    <col min="7940" max="7940" width="10.28515625" customWidth="1"/>
    <col min="7941" max="7941" width="9.28515625" customWidth="1"/>
    <col min="7942" max="7942" width="10" customWidth="1"/>
    <col min="7943" max="7943" width="14.140625" customWidth="1"/>
    <col min="7944" max="7944" width="11" customWidth="1"/>
    <col min="7945" max="7945" width="12.7109375" customWidth="1"/>
    <col min="7946" max="7946" width="13.28515625" customWidth="1"/>
    <col min="7947" max="7947" width="18" customWidth="1"/>
    <col min="8193" max="8193" width="18" customWidth="1"/>
    <col min="8194" max="8194" width="10.5703125" customWidth="1"/>
    <col min="8195" max="8195" width="13.28515625" customWidth="1"/>
    <col min="8196" max="8196" width="10.28515625" customWidth="1"/>
    <col min="8197" max="8197" width="9.28515625" customWidth="1"/>
    <col min="8198" max="8198" width="10" customWidth="1"/>
    <col min="8199" max="8199" width="14.140625" customWidth="1"/>
    <col min="8200" max="8200" width="11" customWidth="1"/>
    <col min="8201" max="8201" width="12.7109375" customWidth="1"/>
    <col min="8202" max="8202" width="13.28515625" customWidth="1"/>
    <col min="8203" max="8203" width="18" customWidth="1"/>
    <col min="8449" max="8449" width="18" customWidth="1"/>
    <col min="8450" max="8450" width="10.5703125" customWidth="1"/>
    <col min="8451" max="8451" width="13.28515625" customWidth="1"/>
    <col min="8452" max="8452" width="10.28515625" customWidth="1"/>
    <col min="8453" max="8453" width="9.28515625" customWidth="1"/>
    <col min="8454" max="8454" width="10" customWidth="1"/>
    <col min="8455" max="8455" width="14.140625" customWidth="1"/>
    <col min="8456" max="8456" width="11" customWidth="1"/>
    <col min="8457" max="8457" width="12.7109375" customWidth="1"/>
    <col min="8458" max="8458" width="13.28515625" customWidth="1"/>
    <col min="8459" max="8459" width="18" customWidth="1"/>
    <col min="8705" max="8705" width="18" customWidth="1"/>
    <col min="8706" max="8706" width="10.5703125" customWidth="1"/>
    <col min="8707" max="8707" width="13.28515625" customWidth="1"/>
    <col min="8708" max="8708" width="10.28515625" customWidth="1"/>
    <col min="8709" max="8709" width="9.28515625" customWidth="1"/>
    <col min="8710" max="8710" width="10" customWidth="1"/>
    <col min="8711" max="8711" width="14.140625" customWidth="1"/>
    <col min="8712" max="8712" width="11" customWidth="1"/>
    <col min="8713" max="8713" width="12.7109375" customWidth="1"/>
    <col min="8714" max="8714" width="13.28515625" customWidth="1"/>
    <col min="8715" max="8715" width="18" customWidth="1"/>
    <col min="8961" max="8961" width="18" customWidth="1"/>
    <col min="8962" max="8962" width="10.5703125" customWidth="1"/>
    <col min="8963" max="8963" width="13.28515625" customWidth="1"/>
    <col min="8964" max="8964" width="10.28515625" customWidth="1"/>
    <col min="8965" max="8965" width="9.28515625" customWidth="1"/>
    <col min="8966" max="8966" width="10" customWidth="1"/>
    <col min="8967" max="8967" width="14.140625" customWidth="1"/>
    <col min="8968" max="8968" width="11" customWidth="1"/>
    <col min="8969" max="8969" width="12.7109375" customWidth="1"/>
    <col min="8970" max="8970" width="13.28515625" customWidth="1"/>
    <col min="8971" max="8971" width="18" customWidth="1"/>
    <col min="9217" max="9217" width="18" customWidth="1"/>
    <col min="9218" max="9218" width="10.5703125" customWidth="1"/>
    <col min="9219" max="9219" width="13.28515625" customWidth="1"/>
    <col min="9220" max="9220" width="10.28515625" customWidth="1"/>
    <col min="9221" max="9221" width="9.28515625" customWidth="1"/>
    <col min="9222" max="9222" width="10" customWidth="1"/>
    <col min="9223" max="9223" width="14.140625" customWidth="1"/>
    <col min="9224" max="9224" width="11" customWidth="1"/>
    <col min="9225" max="9225" width="12.7109375" customWidth="1"/>
    <col min="9226" max="9226" width="13.28515625" customWidth="1"/>
    <col min="9227" max="9227" width="18" customWidth="1"/>
    <col min="9473" max="9473" width="18" customWidth="1"/>
    <col min="9474" max="9474" width="10.5703125" customWidth="1"/>
    <col min="9475" max="9475" width="13.28515625" customWidth="1"/>
    <col min="9476" max="9476" width="10.28515625" customWidth="1"/>
    <col min="9477" max="9477" width="9.28515625" customWidth="1"/>
    <col min="9478" max="9478" width="10" customWidth="1"/>
    <col min="9479" max="9479" width="14.140625" customWidth="1"/>
    <col min="9480" max="9480" width="11" customWidth="1"/>
    <col min="9481" max="9481" width="12.7109375" customWidth="1"/>
    <col min="9482" max="9482" width="13.28515625" customWidth="1"/>
    <col min="9483" max="9483" width="18" customWidth="1"/>
    <col min="9729" max="9729" width="18" customWidth="1"/>
    <col min="9730" max="9730" width="10.5703125" customWidth="1"/>
    <col min="9731" max="9731" width="13.28515625" customWidth="1"/>
    <col min="9732" max="9732" width="10.28515625" customWidth="1"/>
    <col min="9733" max="9733" width="9.28515625" customWidth="1"/>
    <col min="9734" max="9734" width="10" customWidth="1"/>
    <col min="9735" max="9735" width="14.140625" customWidth="1"/>
    <col min="9736" max="9736" width="11" customWidth="1"/>
    <col min="9737" max="9737" width="12.7109375" customWidth="1"/>
    <col min="9738" max="9738" width="13.28515625" customWidth="1"/>
    <col min="9739" max="9739" width="18" customWidth="1"/>
    <col min="9985" max="9985" width="18" customWidth="1"/>
    <col min="9986" max="9986" width="10.5703125" customWidth="1"/>
    <col min="9987" max="9987" width="13.28515625" customWidth="1"/>
    <col min="9988" max="9988" width="10.28515625" customWidth="1"/>
    <col min="9989" max="9989" width="9.28515625" customWidth="1"/>
    <col min="9990" max="9990" width="10" customWidth="1"/>
    <col min="9991" max="9991" width="14.140625" customWidth="1"/>
    <col min="9992" max="9992" width="11" customWidth="1"/>
    <col min="9993" max="9993" width="12.7109375" customWidth="1"/>
    <col min="9994" max="9994" width="13.28515625" customWidth="1"/>
    <col min="9995" max="9995" width="18" customWidth="1"/>
    <col min="10241" max="10241" width="18" customWidth="1"/>
    <col min="10242" max="10242" width="10.5703125" customWidth="1"/>
    <col min="10243" max="10243" width="13.28515625" customWidth="1"/>
    <col min="10244" max="10244" width="10.28515625" customWidth="1"/>
    <col min="10245" max="10245" width="9.28515625" customWidth="1"/>
    <col min="10246" max="10246" width="10" customWidth="1"/>
    <col min="10247" max="10247" width="14.140625" customWidth="1"/>
    <col min="10248" max="10248" width="11" customWidth="1"/>
    <col min="10249" max="10249" width="12.7109375" customWidth="1"/>
    <col min="10250" max="10250" width="13.28515625" customWidth="1"/>
    <col min="10251" max="10251" width="18" customWidth="1"/>
    <col min="10497" max="10497" width="18" customWidth="1"/>
    <col min="10498" max="10498" width="10.5703125" customWidth="1"/>
    <col min="10499" max="10499" width="13.28515625" customWidth="1"/>
    <col min="10500" max="10500" width="10.28515625" customWidth="1"/>
    <col min="10501" max="10501" width="9.28515625" customWidth="1"/>
    <col min="10502" max="10502" width="10" customWidth="1"/>
    <col min="10503" max="10503" width="14.140625" customWidth="1"/>
    <col min="10504" max="10504" width="11" customWidth="1"/>
    <col min="10505" max="10505" width="12.7109375" customWidth="1"/>
    <col min="10506" max="10506" width="13.28515625" customWidth="1"/>
    <col min="10507" max="10507" width="18" customWidth="1"/>
    <col min="10753" max="10753" width="18" customWidth="1"/>
    <col min="10754" max="10754" width="10.5703125" customWidth="1"/>
    <col min="10755" max="10755" width="13.28515625" customWidth="1"/>
    <col min="10756" max="10756" width="10.28515625" customWidth="1"/>
    <col min="10757" max="10757" width="9.28515625" customWidth="1"/>
    <col min="10758" max="10758" width="10" customWidth="1"/>
    <col min="10759" max="10759" width="14.140625" customWidth="1"/>
    <col min="10760" max="10760" width="11" customWidth="1"/>
    <col min="10761" max="10761" width="12.7109375" customWidth="1"/>
    <col min="10762" max="10762" width="13.28515625" customWidth="1"/>
    <col min="10763" max="10763" width="18" customWidth="1"/>
    <col min="11009" max="11009" width="18" customWidth="1"/>
    <col min="11010" max="11010" width="10.5703125" customWidth="1"/>
    <col min="11011" max="11011" width="13.28515625" customWidth="1"/>
    <col min="11012" max="11012" width="10.28515625" customWidth="1"/>
    <col min="11013" max="11013" width="9.28515625" customWidth="1"/>
    <col min="11014" max="11014" width="10" customWidth="1"/>
    <col min="11015" max="11015" width="14.140625" customWidth="1"/>
    <col min="11016" max="11016" width="11" customWidth="1"/>
    <col min="11017" max="11017" width="12.7109375" customWidth="1"/>
    <col min="11018" max="11018" width="13.28515625" customWidth="1"/>
    <col min="11019" max="11019" width="18" customWidth="1"/>
    <col min="11265" max="11265" width="18" customWidth="1"/>
    <col min="11266" max="11266" width="10.5703125" customWidth="1"/>
    <col min="11267" max="11267" width="13.28515625" customWidth="1"/>
    <col min="11268" max="11268" width="10.28515625" customWidth="1"/>
    <col min="11269" max="11269" width="9.28515625" customWidth="1"/>
    <col min="11270" max="11270" width="10" customWidth="1"/>
    <col min="11271" max="11271" width="14.140625" customWidth="1"/>
    <col min="11272" max="11272" width="11" customWidth="1"/>
    <col min="11273" max="11273" width="12.7109375" customWidth="1"/>
    <col min="11274" max="11274" width="13.28515625" customWidth="1"/>
    <col min="11275" max="11275" width="18" customWidth="1"/>
    <col min="11521" max="11521" width="18" customWidth="1"/>
    <col min="11522" max="11522" width="10.5703125" customWidth="1"/>
    <col min="11523" max="11523" width="13.28515625" customWidth="1"/>
    <col min="11524" max="11524" width="10.28515625" customWidth="1"/>
    <col min="11525" max="11525" width="9.28515625" customWidth="1"/>
    <col min="11526" max="11526" width="10" customWidth="1"/>
    <col min="11527" max="11527" width="14.140625" customWidth="1"/>
    <col min="11528" max="11528" width="11" customWidth="1"/>
    <col min="11529" max="11529" width="12.7109375" customWidth="1"/>
    <col min="11530" max="11530" width="13.28515625" customWidth="1"/>
    <col min="11531" max="11531" width="18" customWidth="1"/>
    <col min="11777" max="11777" width="18" customWidth="1"/>
    <col min="11778" max="11778" width="10.5703125" customWidth="1"/>
    <col min="11779" max="11779" width="13.28515625" customWidth="1"/>
    <col min="11780" max="11780" width="10.28515625" customWidth="1"/>
    <col min="11781" max="11781" width="9.28515625" customWidth="1"/>
    <col min="11782" max="11782" width="10" customWidth="1"/>
    <col min="11783" max="11783" width="14.140625" customWidth="1"/>
    <col min="11784" max="11784" width="11" customWidth="1"/>
    <col min="11785" max="11785" width="12.7109375" customWidth="1"/>
    <col min="11786" max="11786" width="13.28515625" customWidth="1"/>
    <col min="11787" max="11787" width="18" customWidth="1"/>
    <col min="12033" max="12033" width="18" customWidth="1"/>
    <col min="12034" max="12034" width="10.5703125" customWidth="1"/>
    <col min="12035" max="12035" width="13.28515625" customWidth="1"/>
    <col min="12036" max="12036" width="10.28515625" customWidth="1"/>
    <col min="12037" max="12037" width="9.28515625" customWidth="1"/>
    <col min="12038" max="12038" width="10" customWidth="1"/>
    <col min="12039" max="12039" width="14.140625" customWidth="1"/>
    <col min="12040" max="12040" width="11" customWidth="1"/>
    <col min="12041" max="12041" width="12.7109375" customWidth="1"/>
    <col min="12042" max="12042" width="13.28515625" customWidth="1"/>
    <col min="12043" max="12043" width="18" customWidth="1"/>
    <col min="12289" max="12289" width="18" customWidth="1"/>
    <col min="12290" max="12290" width="10.5703125" customWidth="1"/>
    <col min="12291" max="12291" width="13.28515625" customWidth="1"/>
    <col min="12292" max="12292" width="10.28515625" customWidth="1"/>
    <col min="12293" max="12293" width="9.28515625" customWidth="1"/>
    <col min="12294" max="12294" width="10" customWidth="1"/>
    <col min="12295" max="12295" width="14.140625" customWidth="1"/>
    <col min="12296" max="12296" width="11" customWidth="1"/>
    <col min="12297" max="12297" width="12.7109375" customWidth="1"/>
    <col min="12298" max="12298" width="13.28515625" customWidth="1"/>
    <col min="12299" max="12299" width="18" customWidth="1"/>
    <col min="12545" max="12545" width="18" customWidth="1"/>
    <col min="12546" max="12546" width="10.5703125" customWidth="1"/>
    <col min="12547" max="12547" width="13.28515625" customWidth="1"/>
    <col min="12548" max="12548" width="10.28515625" customWidth="1"/>
    <col min="12549" max="12549" width="9.28515625" customWidth="1"/>
    <col min="12550" max="12550" width="10" customWidth="1"/>
    <col min="12551" max="12551" width="14.140625" customWidth="1"/>
    <col min="12552" max="12552" width="11" customWidth="1"/>
    <col min="12553" max="12553" width="12.7109375" customWidth="1"/>
    <col min="12554" max="12554" width="13.28515625" customWidth="1"/>
    <col min="12555" max="12555" width="18" customWidth="1"/>
    <col min="12801" max="12801" width="18" customWidth="1"/>
    <col min="12802" max="12802" width="10.5703125" customWidth="1"/>
    <col min="12803" max="12803" width="13.28515625" customWidth="1"/>
    <col min="12804" max="12804" width="10.28515625" customWidth="1"/>
    <col min="12805" max="12805" width="9.28515625" customWidth="1"/>
    <col min="12806" max="12806" width="10" customWidth="1"/>
    <col min="12807" max="12807" width="14.140625" customWidth="1"/>
    <col min="12808" max="12808" width="11" customWidth="1"/>
    <col min="12809" max="12809" width="12.7109375" customWidth="1"/>
    <col min="12810" max="12810" width="13.28515625" customWidth="1"/>
    <col min="12811" max="12811" width="18" customWidth="1"/>
    <col min="13057" max="13057" width="18" customWidth="1"/>
    <col min="13058" max="13058" width="10.5703125" customWidth="1"/>
    <col min="13059" max="13059" width="13.28515625" customWidth="1"/>
    <col min="13060" max="13060" width="10.28515625" customWidth="1"/>
    <col min="13061" max="13061" width="9.28515625" customWidth="1"/>
    <col min="13062" max="13062" width="10" customWidth="1"/>
    <col min="13063" max="13063" width="14.140625" customWidth="1"/>
    <col min="13064" max="13064" width="11" customWidth="1"/>
    <col min="13065" max="13065" width="12.7109375" customWidth="1"/>
    <col min="13066" max="13066" width="13.28515625" customWidth="1"/>
    <col min="13067" max="13067" width="18" customWidth="1"/>
    <col min="13313" max="13313" width="18" customWidth="1"/>
    <col min="13314" max="13314" width="10.5703125" customWidth="1"/>
    <col min="13315" max="13315" width="13.28515625" customWidth="1"/>
    <col min="13316" max="13316" width="10.28515625" customWidth="1"/>
    <col min="13317" max="13317" width="9.28515625" customWidth="1"/>
    <col min="13318" max="13318" width="10" customWidth="1"/>
    <col min="13319" max="13319" width="14.140625" customWidth="1"/>
    <col min="13320" max="13320" width="11" customWidth="1"/>
    <col min="13321" max="13321" width="12.7109375" customWidth="1"/>
    <col min="13322" max="13322" width="13.28515625" customWidth="1"/>
    <col min="13323" max="13323" width="18" customWidth="1"/>
    <col min="13569" max="13569" width="18" customWidth="1"/>
    <col min="13570" max="13570" width="10.5703125" customWidth="1"/>
    <col min="13571" max="13571" width="13.28515625" customWidth="1"/>
    <col min="13572" max="13572" width="10.28515625" customWidth="1"/>
    <col min="13573" max="13573" width="9.28515625" customWidth="1"/>
    <col min="13574" max="13574" width="10" customWidth="1"/>
    <col min="13575" max="13575" width="14.140625" customWidth="1"/>
    <col min="13576" max="13576" width="11" customWidth="1"/>
    <col min="13577" max="13577" width="12.7109375" customWidth="1"/>
    <col min="13578" max="13578" width="13.28515625" customWidth="1"/>
    <col min="13579" max="13579" width="18" customWidth="1"/>
    <col min="13825" max="13825" width="18" customWidth="1"/>
    <col min="13826" max="13826" width="10.5703125" customWidth="1"/>
    <col min="13827" max="13827" width="13.28515625" customWidth="1"/>
    <col min="13828" max="13828" width="10.28515625" customWidth="1"/>
    <col min="13829" max="13829" width="9.28515625" customWidth="1"/>
    <col min="13830" max="13830" width="10" customWidth="1"/>
    <col min="13831" max="13831" width="14.140625" customWidth="1"/>
    <col min="13832" max="13832" width="11" customWidth="1"/>
    <col min="13833" max="13833" width="12.7109375" customWidth="1"/>
    <col min="13834" max="13834" width="13.28515625" customWidth="1"/>
    <col min="13835" max="13835" width="18" customWidth="1"/>
    <col min="14081" max="14081" width="18" customWidth="1"/>
    <col min="14082" max="14082" width="10.5703125" customWidth="1"/>
    <col min="14083" max="14083" width="13.28515625" customWidth="1"/>
    <col min="14084" max="14084" width="10.28515625" customWidth="1"/>
    <col min="14085" max="14085" width="9.28515625" customWidth="1"/>
    <col min="14086" max="14086" width="10" customWidth="1"/>
    <col min="14087" max="14087" width="14.140625" customWidth="1"/>
    <col min="14088" max="14088" width="11" customWidth="1"/>
    <col min="14089" max="14089" width="12.7109375" customWidth="1"/>
    <col min="14090" max="14090" width="13.28515625" customWidth="1"/>
    <col min="14091" max="14091" width="18" customWidth="1"/>
    <col min="14337" max="14337" width="18" customWidth="1"/>
    <col min="14338" max="14338" width="10.5703125" customWidth="1"/>
    <col min="14339" max="14339" width="13.28515625" customWidth="1"/>
    <col min="14340" max="14340" width="10.28515625" customWidth="1"/>
    <col min="14341" max="14341" width="9.28515625" customWidth="1"/>
    <col min="14342" max="14342" width="10" customWidth="1"/>
    <col min="14343" max="14343" width="14.140625" customWidth="1"/>
    <col min="14344" max="14344" width="11" customWidth="1"/>
    <col min="14345" max="14345" width="12.7109375" customWidth="1"/>
    <col min="14346" max="14346" width="13.28515625" customWidth="1"/>
    <col min="14347" max="14347" width="18" customWidth="1"/>
    <col min="14593" max="14593" width="18" customWidth="1"/>
    <col min="14594" max="14594" width="10.5703125" customWidth="1"/>
    <col min="14595" max="14595" width="13.28515625" customWidth="1"/>
    <col min="14596" max="14596" width="10.28515625" customWidth="1"/>
    <col min="14597" max="14597" width="9.28515625" customWidth="1"/>
    <col min="14598" max="14598" width="10" customWidth="1"/>
    <col min="14599" max="14599" width="14.140625" customWidth="1"/>
    <col min="14600" max="14600" width="11" customWidth="1"/>
    <col min="14601" max="14601" width="12.7109375" customWidth="1"/>
    <col min="14602" max="14602" width="13.28515625" customWidth="1"/>
    <col min="14603" max="14603" width="18" customWidth="1"/>
    <col min="14849" max="14849" width="18" customWidth="1"/>
    <col min="14850" max="14850" width="10.5703125" customWidth="1"/>
    <col min="14851" max="14851" width="13.28515625" customWidth="1"/>
    <col min="14852" max="14852" width="10.28515625" customWidth="1"/>
    <col min="14853" max="14853" width="9.28515625" customWidth="1"/>
    <col min="14854" max="14854" width="10" customWidth="1"/>
    <col min="14855" max="14855" width="14.140625" customWidth="1"/>
    <col min="14856" max="14856" width="11" customWidth="1"/>
    <col min="14857" max="14857" width="12.7109375" customWidth="1"/>
    <col min="14858" max="14858" width="13.28515625" customWidth="1"/>
    <col min="14859" max="14859" width="18" customWidth="1"/>
    <col min="15105" max="15105" width="18" customWidth="1"/>
    <col min="15106" max="15106" width="10.5703125" customWidth="1"/>
    <col min="15107" max="15107" width="13.28515625" customWidth="1"/>
    <col min="15108" max="15108" width="10.28515625" customWidth="1"/>
    <col min="15109" max="15109" width="9.28515625" customWidth="1"/>
    <col min="15110" max="15110" width="10" customWidth="1"/>
    <col min="15111" max="15111" width="14.140625" customWidth="1"/>
    <col min="15112" max="15112" width="11" customWidth="1"/>
    <col min="15113" max="15113" width="12.7109375" customWidth="1"/>
    <col min="15114" max="15114" width="13.28515625" customWidth="1"/>
    <col min="15115" max="15115" width="18" customWidth="1"/>
    <col min="15361" max="15361" width="18" customWidth="1"/>
    <col min="15362" max="15362" width="10.5703125" customWidth="1"/>
    <col min="15363" max="15363" width="13.28515625" customWidth="1"/>
    <col min="15364" max="15364" width="10.28515625" customWidth="1"/>
    <col min="15365" max="15365" width="9.28515625" customWidth="1"/>
    <col min="15366" max="15366" width="10" customWidth="1"/>
    <col min="15367" max="15367" width="14.140625" customWidth="1"/>
    <col min="15368" max="15368" width="11" customWidth="1"/>
    <col min="15369" max="15369" width="12.7109375" customWidth="1"/>
    <col min="15370" max="15370" width="13.28515625" customWidth="1"/>
    <col min="15371" max="15371" width="18" customWidth="1"/>
    <col min="15617" max="15617" width="18" customWidth="1"/>
    <col min="15618" max="15618" width="10.5703125" customWidth="1"/>
    <col min="15619" max="15619" width="13.28515625" customWidth="1"/>
    <col min="15620" max="15620" width="10.28515625" customWidth="1"/>
    <col min="15621" max="15621" width="9.28515625" customWidth="1"/>
    <col min="15622" max="15622" width="10" customWidth="1"/>
    <col min="15623" max="15623" width="14.140625" customWidth="1"/>
    <col min="15624" max="15624" width="11" customWidth="1"/>
    <col min="15625" max="15625" width="12.7109375" customWidth="1"/>
    <col min="15626" max="15626" width="13.28515625" customWidth="1"/>
    <col min="15627" max="15627" width="18" customWidth="1"/>
    <col min="15873" max="15873" width="18" customWidth="1"/>
    <col min="15874" max="15874" width="10.5703125" customWidth="1"/>
    <col min="15875" max="15875" width="13.28515625" customWidth="1"/>
    <col min="15876" max="15876" width="10.28515625" customWidth="1"/>
    <col min="15877" max="15877" width="9.28515625" customWidth="1"/>
    <col min="15878" max="15878" width="10" customWidth="1"/>
    <col min="15879" max="15879" width="14.140625" customWidth="1"/>
    <col min="15880" max="15880" width="11" customWidth="1"/>
    <col min="15881" max="15881" width="12.7109375" customWidth="1"/>
    <col min="15882" max="15882" width="13.28515625" customWidth="1"/>
    <col min="15883" max="15883" width="18" customWidth="1"/>
    <col min="16129" max="16129" width="18" customWidth="1"/>
    <col min="16130" max="16130" width="10.5703125" customWidth="1"/>
    <col min="16131" max="16131" width="13.28515625" customWidth="1"/>
    <col min="16132" max="16132" width="10.28515625" customWidth="1"/>
    <col min="16133" max="16133" width="9.28515625" customWidth="1"/>
    <col min="16134" max="16134" width="10" customWidth="1"/>
    <col min="16135" max="16135" width="14.140625" customWidth="1"/>
    <col min="16136" max="16136" width="11" customWidth="1"/>
    <col min="16137" max="16137" width="12.7109375" customWidth="1"/>
    <col min="16138" max="16138" width="13.28515625" customWidth="1"/>
    <col min="16139" max="16139" width="18" customWidth="1"/>
  </cols>
  <sheetData>
    <row r="1" spans="1:16" ht="15.75">
      <c r="A1" s="723" t="s">
        <v>761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423"/>
      <c r="M1" s="423"/>
      <c r="N1" s="423"/>
      <c r="O1" s="423"/>
    </row>
    <row r="2" spans="1:16" ht="15.75">
      <c r="A2" s="723" t="s">
        <v>762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423"/>
      <c r="M2" s="423"/>
      <c r="N2" s="423"/>
      <c r="O2" s="423"/>
    </row>
    <row r="3" spans="1:16">
      <c r="A3" s="724"/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423"/>
      <c r="M3" s="423"/>
      <c r="N3" s="423"/>
      <c r="O3" s="423"/>
    </row>
    <row r="4" spans="1:16" ht="33" customHeight="1">
      <c r="A4" s="725" t="s">
        <v>763</v>
      </c>
      <c r="B4" s="725" t="s">
        <v>481</v>
      </c>
      <c r="C4" s="725" t="s">
        <v>481</v>
      </c>
      <c r="D4" s="725" t="s">
        <v>481</v>
      </c>
      <c r="E4" s="725" t="s">
        <v>481</v>
      </c>
      <c r="F4" s="725" t="s">
        <v>481</v>
      </c>
      <c r="G4" s="725" t="s">
        <v>481</v>
      </c>
      <c r="H4" s="725" t="s">
        <v>481</v>
      </c>
      <c r="I4" s="725" t="s">
        <v>481</v>
      </c>
      <c r="J4" s="725" t="s">
        <v>481</v>
      </c>
      <c r="K4" s="726" t="s">
        <v>481</v>
      </c>
    </row>
    <row r="5" spans="1:16" ht="32.25" customHeight="1">
      <c r="A5" s="725" t="s">
        <v>764</v>
      </c>
      <c r="B5" s="725" t="s">
        <v>481</v>
      </c>
      <c r="C5" s="725" t="s">
        <v>481</v>
      </c>
      <c r="D5" s="725" t="s">
        <v>481</v>
      </c>
      <c r="E5" s="725" t="s">
        <v>481</v>
      </c>
      <c r="F5" s="725" t="s">
        <v>481</v>
      </c>
      <c r="G5" s="725" t="s">
        <v>481</v>
      </c>
      <c r="H5" s="725" t="s">
        <v>481</v>
      </c>
      <c r="I5" s="725" t="s">
        <v>481</v>
      </c>
      <c r="J5" s="725" t="s">
        <v>481</v>
      </c>
      <c r="K5" s="726" t="s">
        <v>481</v>
      </c>
      <c r="L5" s="423"/>
      <c r="M5" s="423"/>
      <c r="N5" s="423"/>
      <c r="O5" s="423"/>
    </row>
    <row r="6" spans="1:16">
      <c r="A6" s="490" t="s">
        <v>712</v>
      </c>
      <c r="B6" s="722" t="s">
        <v>481</v>
      </c>
      <c r="C6" s="722" t="s">
        <v>481</v>
      </c>
      <c r="D6" s="722" t="s">
        <v>481</v>
      </c>
      <c r="E6" s="722" t="s">
        <v>481</v>
      </c>
      <c r="F6" s="722" t="s">
        <v>481</v>
      </c>
      <c r="G6" s="722" t="s">
        <v>481</v>
      </c>
      <c r="H6" s="722" t="s">
        <v>481</v>
      </c>
      <c r="I6" s="722" t="s">
        <v>481</v>
      </c>
      <c r="J6" s="722" t="s">
        <v>481</v>
      </c>
      <c r="K6" s="491" t="s">
        <v>713</v>
      </c>
      <c r="L6" s="423"/>
      <c r="M6" s="423"/>
      <c r="N6" s="423"/>
      <c r="O6" s="423"/>
    </row>
    <row r="7" spans="1:16" ht="26.25" customHeight="1">
      <c r="A7" s="719"/>
      <c r="B7" s="720" t="s">
        <v>765</v>
      </c>
      <c r="C7" s="720" t="s">
        <v>766</v>
      </c>
      <c r="D7" s="720"/>
      <c r="E7" s="720"/>
      <c r="F7" s="720"/>
      <c r="G7" s="720"/>
      <c r="H7" s="720"/>
      <c r="I7" s="720"/>
      <c r="J7" s="720"/>
      <c r="K7" s="721"/>
      <c r="L7" s="423"/>
      <c r="M7" s="423"/>
      <c r="N7" s="423"/>
      <c r="O7" s="423"/>
    </row>
    <row r="8" spans="1:16" ht="34.5" customHeight="1">
      <c r="A8" s="719"/>
      <c r="B8" s="720"/>
      <c r="C8" s="720" t="s">
        <v>767</v>
      </c>
      <c r="D8" s="720" t="s">
        <v>768</v>
      </c>
      <c r="E8" s="720"/>
      <c r="F8" s="720"/>
      <c r="G8" s="720"/>
      <c r="H8" s="720"/>
      <c r="I8" s="720" t="s">
        <v>769</v>
      </c>
      <c r="J8" s="720" t="s">
        <v>770</v>
      </c>
      <c r="K8" s="721"/>
      <c r="L8" s="423"/>
      <c r="M8" s="423"/>
      <c r="N8" s="423"/>
      <c r="O8" s="423"/>
    </row>
    <row r="9" spans="1:16" ht="123.75">
      <c r="A9" s="719"/>
      <c r="B9" s="720"/>
      <c r="C9" s="720"/>
      <c r="D9" s="492" t="s">
        <v>771</v>
      </c>
      <c r="E9" s="492" t="s">
        <v>772</v>
      </c>
      <c r="F9" s="492" t="s">
        <v>773</v>
      </c>
      <c r="G9" s="492" t="s">
        <v>774</v>
      </c>
      <c r="H9" s="492" t="s">
        <v>775</v>
      </c>
      <c r="I9" s="720"/>
      <c r="J9" s="720"/>
      <c r="K9" s="721"/>
      <c r="L9" s="423"/>
      <c r="M9" s="423"/>
      <c r="N9" s="423"/>
      <c r="O9" s="423"/>
    </row>
    <row r="10" spans="1:16" ht="19.5" customHeight="1">
      <c r="A10" s="493" t="s">
        <v>776</v>
      </c>
      <c r="B10" s="494">
        <v>1205826530</v>
      </c>
      <c r="C10" s="494">
        <v>1143900052</v>
      </c>
      <c r="D10" s="494">
        <v>718023975</v>
      </c>
      <c r="E10" s="494">
        <v>153938346</v>
      </c>
      <c r="F10" s="494">
        <v>52611269</v>
      </c>
      <c r="G10" s="494">
        <v>27205190</v>
      </c>
      <c r="H10" s="494">
        <v>192121272</v>
      </c>
      <c r="I10" s="494">
        <v>52617594</v>
      </c>
      <c r="J10" s="494">
        <v>9308884</v>
      </c>
      <c r="K10" s="493" t="s">
        <v>762</v>
      </c>
      <c r="L10" s="423"/>
      <c r="M10" s="423"/>
      <c r="N10" s="423"/>
      <c r="O10" s="423"/>
    </row>
    <row r="11" spans="1:16" ht="39" customHeight="1">
      <c r="A11" s="495" t="s">
        <v>777</v>
      </c>
      <c r="B11" s="498">
        <v>587693634</v>
      </c>
      <c r="C11" s="494">
        <v>555670081</v>
      </c>
      <c r="D11" s="494">
        <v>346157183</v>
      </c>
      <c r="E11" s="494">
        <v>86703172</v>
      </c>
      <c r="F11" s="494">
        <v>24594528</v>
      </c>
      <c r="G11" s="494">
        <v>14684274</v>
      </c>
      <c r="H11" s="494">
        <v>83530924</v>
      </c>
      <c r="I11" s="494">
        <v>26453937</v>
      </c>
      <c r="J11" s="494">
        <v>5569616</v>
      </c>
      <c r="K11" s="497" t="s">
        <v>778</v>
      </c>
      <c r="L11" s="423" t="s">
        <v>849</v>
      </c>
      <c r="M11" s="423"/>
      <c r="N11" s="423"/>
      <c r="O11" s="423"/>
      <c r="P11" s="482"/>
    </row>
    <row r="12" spans="1:16" ht="19.5" customHeight="1">
      <c r="A12" s="490" t="s">
        <v>779</v>
      </c>
      <c r="B12" s="494">
        <v>541081725</v>
      </c>
      <c r="C12" s="494">
        <v>511505504</v>
      </c>
      <c r="D12" s="494">
        <v>318328044</v>
      </c>
      <c r="E12" s="494">
        <v>79862545</v>
      </c>
      <c r="F12" s="494">
        <v>22614478</v>
      </c>
      <c r="G12" s="494">
        <v>13686236</v>
      </c>
      <c r="H12" s="494">
        <v>77014201</v>
      </c>
      <c r="I12" s="494">
        <v>24418450</v>
      </c>
      <c r="J12" s="494">
        <v>5157771</v>
      </c>
      <c r="K12" s="490" t="s">
        <v>3</v>
      </c>
      <c r="L12" s="423"/>
      <c r="M12" s="423"/>
      <c r="N12" s="423"/>
      <c r="O12" s="499"/>
    </row>
    <row r="13" spans="1:16" ht="23.25">
      <c r="A13" s="496" t="s">
        <v>780</v>
      </c>
      <c r="B13" s="494">
        <v>35305162</v>
      </c>
      <c r="C13" s="494">
        <v>33678279</v>
      </c>
      <c r="D13" s="494">
        <v>20288960</v>
      </c>
      <c r="E13" s="494">
        <v>5496538</v>
      </c>
      <c r="F13" s="494">
        <v>1727445</v>
      </c>
      <c r="G13" s="494">
        <v>833947</v>
      </c>
      <c r="H13" s="494">
        <v>5331389</v>
      </c>
      <c r="I13" s="494">
        <v>1340447</v>
      </c>
      <c r="J13" s="494">
        <v>286436</v>
      </c>
      <c r="K13" s="496" t="s">
        <v>781</v>
      </c>
      <c r="L13" s="423"/>
      <c r="M13" s="423"/>
      <c r="N13" s="423"/>
      <c r="O13" s="499"/>
    </row>
    <row r="14" spans="1:16" ht="100.5" customHeight="1">
      <c r="A14" s="496" t="s">
        <v>782</v>
      </c>
      <c r="B14" s="494">
        <v>49319461</v>
      </c>
      <c r="C14" s="494">
        <v>46627809</v>
      </c>
      <c r="D14" s="494">
        <v>29502202</v>
      </c>
      <c r="E14" s="494">
        <v>6934450</v>
      </c>
      <c r="F14" s="494">
        <v>1938708</v>
      </c>
      <c r="G14" s="494">
        <v>1274239</v>
      </c>
      <c r="H14" s="494">
        <v>6978210</v>
      </c>
      <c r="I14" s="494">
        <v>2247944</v>
      </c>
      <c r="J14" s="494">
        <v>443708</v>
      </c>
      <c r="K14" s="496" t="s">
        <v>783</v>
      </c>
      <c r="L14" s="423"/>
      <c r="M14" s="423"/>
      <c r="N14" s="423"/>
      <c r="O14" s="499"/>
    </row>
    <row r="15" spans="1:16" ht="29.25" customHeight="1">
      <c r="A15" s="495" t="s">
        <v>784</v>
      </c>
      <c r="B15" s="508">
        <v>32585070</v>
      </c>
      <c r="C15" s="494">
        <v>23294456</v>
      </c>
      <c r="D15" s="494">
        <v>20544546</v>
      </c>
      <c r="E15" s="494">
        <v>1119599</v>
      </c>
      <c r="F15" s="494">
        <v>257693</v>
      </c>
      <c r="G15" s="494">
        <v>9734</v>
      </c>
      <c r="H15" s="494">
        <v>1362884</v>
      </c>
      <c r="I15" s="494">
        <v>8981881</v>
      </c>
      <c r="J15" s="494">
        <v>308733</v>
      </c>
      <c r="K15" s="507" t="s">
        <v>785</v>
      </c>
      <c r="L15" s="423" t="s">
        <v>856</v>
      </c>
      <c r="M15" s="423"/>
      <c r="N15" s="423"/>
      <c r="O15" s="423"/>
    </row>
    <row r="16" spans="1:16" ht="53.25" customHeight="1">
      <c r="A16" s="495" t="s">
        <v>786</v>
      </c>
      <c r="B16" s="508">
        <v>247991828</v>
      </c>
      <c r="C16" s="494">
        <v>246801238</v>
      </c>
      <c r="D16" s="494">
        <v>169525276</v>
      </c>
      <c r="E16" s="494">
        <v>23616931</v>
      </c>
      <c r="F16" s="494">
        <v>12669698</v>
      </c>
      <c r="G16" s="494">
        <v>5307878</v>
      </c>
      <c r="H16" s="494">
        <v>35681455</v>
      </c>
      <c r="I16" s="494">
        <v>1165852</v>
      </c>
      <c r="J16" s="494">
        <v>24738</v>
      </c>
      <c r="K16" s="507" t="s">
        <v>787</v>
      </c>
      <c r="L16" s="423" t="s">
        <v>857</v>
      </c>
      <c r="M16" s="423"/>
      <c r="N16" s="423"/>
      <c r="O16" s="423"/>
    </row>
    <row r="17" spans="1:15">
      <c r="A17" s="495" t="s">
        <v>788</v>
      </c>
      <c r="B17" s="508">
        <v>13185531</v>
      </c>
      <c r="C17" s="494">
        <v>11661203</v>
      </c>
      <c r="D17" s="494">
        <v>8052025</v>
      </c>
      <c r="E17" s="494">
        <v>960344</v>
      </c>
      <c r="F17" s="494">
        <v>199649</v>
      </c>
      <c r="G17" s="494">
        <v>54226</v>
      </c>
      <c r="H17" s="494">
        <v>2394959</v>
      </c>
      <c r="I17" s="494">
        <v>1451423</v>
      </c>
      <c r="J17" s="494">
        <v>72905</v>
      </c>
      <c r="K17" s="507" t="s">
        <v>789</v>
      </c>
      <c r="L17" s="423" t="s">
        <v>856</v>
      </c>
      <c r="M17" s="423"/>
      <c r="N17" s="423"/>
      <c r="O17" s="423"/>
    </row>
    <row r="18" spans="1:15" ht="45.75">
      <c r="A18" s="495" t="s">
        <v>790</v>
      </c>
      <c r="B18" s="508">
        <v>35591025</v>
      </c>
      <c r="C18" s="494">
        <v>32420802</v>
      </c>
      <c r="D18" s="494">
        <v>20522608</v>
      </c>
      <c r="E18" s="494">
        <v>4434979</v>
      </c>
      <c r="F18" s="494">
        <v>1282673</v>
      </c>
      <c r="G18" s="494">
        <v>1055145</v>
      </c>
      <c r="H18" s="494">
        <v>5125397</v>
      </c>
      <c r="I18" s="494">
        <v>2557354</v>
      </c>
      <c r="J18" s="494">
        <v>612869</v>
      </c>
      <c r="K18" s="507" t="s">
        <v>791</v>
      </c>
      <c r="L18" s="423" t="s">
        <v>856</v>
      </c>
      <c r="M18" s="423"/>
      <c r="N18" s="423"/>
      <c r="O18" s="423"/>
    </row>
    <row r="19" spans="1:15" ht="34.5">
      <c r="A19" s="495" t="s">
        <v>792</v>
      </c>
      <c r="B19" s="508">
        <v>6972006</v>
      </c>
      <c r="C19" s="494">
        <v>5580520</v>
      </c>
      <c r="D19" s="494">
        <v>2064819</v>
      </c>
      <c r="E19" s="494">
        <v>198181</v>
      </c>
      <c r="F19" s="494">
        <v>53445</v>
      </c>
      <c r="G19" s="494">
        <v>63787</v>
      </c>
      <c r="H19" s="494">
        <v>3200288</v>
      </c>
      <c r="I19" s="494">
        <v>1356476</v>
      </c>
      <c r="J19" s="494">
        <v>35010</v>
      </c>
      <c r="K19" s="507" t="s">
        <v>793</v>
      </c>
      <c r="L19" s="423" t="s">
        <v>856</v>
      </c>
      <c r="M19" s="423"/>
      <c r="N19" s="423"/>
      <c r="O19" s="423"/>
    </row>
    <row r="20" spans="1:15" ht="32.25" customHeight="1">
      <c r="A20" s="495" t="s">
        <v>794</v>
      </c>
      <c r="B20" s="506">
        <v>11639833</v>
      </c>
      <c r="C20" s="494">
        <v>11452506</v>
      </c>
      <c r="D20" s="494">
        <v>2708174</v>
      </c>
      <c r="E20" s="494">
        <v>2230935</v>
      </c>
      <c r="F20" s="494">
        <v>1307461</v>
      </c>
      <c r="G20" s="494">
        <v>683604</v>
      </c>
      <c r="H20" s="494">
        <v>4522332</v>
      </c>
      <c r="I20" s="494">
        <v>51785</v>
      </c>
      <c r="J20" s="494">
        <v>135542</v>
      </c>
      <c r="K20" s="505" t="s">
        <v>795</v>
      </c>
      <c r="L20" s="423" t="s">
        <v>854</v>
      </c>
      <c r="M20" s="423"/>
      <c r="N20" s="423"/>
      <c r="O20" s="423"/>
    </row>
    <row r="21" spans="1:15" ht="39" customHeight="1">
      <c r="A21" s="495" t="s">
        <v>796</v>
      </c>
      <c r="B21" s="508">
        <v>161390430</v>
      </c>
      <c r="C21" s="494">
        <v>150431372</v>
      </c>
      <c r="D21" s="494">
        <v>83821991</v>
      </c>
      <c r="E21" s="494">
        <v>19712741</v>
      </c>
      <c r="F21" s="494">
        <v>6654269</v>
      </c>
      <c r="G21" s="494">
        <v>2872971</v>
      </c>
      <c r="H21" s="494">
        <v>37369400</v>
      </c>
      <c r="I21" s="494">
        <v>8989962</v>
      </c>
      <c r="J21" s="494">
        <v>1969096</v>
      </c>
      <c r="K21" s="507" t="s">
        <v>797</v>
      </c>
      <c r="L21" s="423" t="s">
        <v>855</v>
      </c>
      <c r="M21" s="423"/>
      <c r="N21" s="423"/>
      <c r="O21" s="423"/>
    </row>
    <row r="22" spans="1:15" ht="21" customHeight="1">
      <c r="A22" s="495" t="s">
        <v>798</v>
      </c>
      <c r="B22" s="508">
        <v>11011132</v>
      </c>
      <c r="C22" s="494">
        <v>10898129</v>
      </c>
      <c r="D22" s="494">
        <v>1306463</v>
      </c>
      <c r="E22" s="494">
        <v>697465</v>
      </c>
      <c r="F22" s="494">
        <v>206084</v>
      </c>
      <c r="G22" s="494">
        <v>35732</v>
      </c>
      <c r="H22" s="494">
        <v>8652385</v>
      </c>
      <c r="I22" s="494">
        <v>39397</v>
      </c>
      <c r="J22" s="494">
        <v>73606</v>
      </c>
      <c r="K22" s="507" t="s">
        <v>799</v>
      </c>
      <c r="L22" s="423"/>
      <c r="M22" s="423"/>
      <c r="N22" s="423"/>
      <c r="O22" s="423"/>
    </row>
    <row r="23" spans="1:15" ht="19.5" customHeight="1">
      <c r="A23" s="495" t="s">
        <v>800</v>
      </c>
      <c r="B23" s="508">
        <v>3813929</v>
      </c>
      <c r="C23" s="494">
        <v>3602414</v>
      </c>
      <c r="D23" s="494">
        <v>2061319</v>
      </c>
      <c r="E23" s="494">
        <v>516524</v>
      </c>
      <c r="F23" s="494">
        <v>157961</v>
      </c>
      <c r="G23" s="494">
        <v>90224</v>
      </c>
      <c r="H23" s="494">
        <v>776386</v>
      </c>
      <c r="I23" s="494">
        <v>165440</v>
      </c>
      <c r="J23" s="494">
        <v>46075</v>
      </c>
      <c r="K23" s="507" t="s">
        <v>801</v>
      </c>
      <c r="L23" s="423"/>
      <c r="M23" s="423"/>
      <c r="N23" s="423"/>
      <c r="O23" s="423"/>
    </row>
    <row r="24" spans="1:15" ht="39.75" customHeight="1">
      <c r="A24" s="495" t="s">
        <v>802</v>
      </c>
      <c r="B24" s="508">
        <v>34469170</v>
      </c>
      <c r="C24" s="494">
        <v>30854717</v>
      </c>
      <c r="D24" s="494">
        <v>23596781</v>
      </c>
      <c r="E24" s="494">
        <v>2720077</v>
      </c>
      <c r="F24" s="494">
        <v>883944</v>
      </c>
      <c r="G24" s="494">
        <v>591977</v>
      </c>
      <c r="H24" s="494">
        <v>3061938</v>
      </c>
      <c r="I24" s="494">
        <v>3428837</v>
      </c>
      <c r="J24" s="494">
        <v>185616</v>
      </c>
      <c r="K24" s="507" t="s">
        <v>803</v>
      </c>
      <c r="L24" s="423"/>
      <c r="M24" s="423"/>
      <c r="N24" s="423"/>
      <c r="O24" s="423"/>
    </row>
    <row r="25" spans="1:15" ht="57">
      <c r="A25" s="495" t="s">
        <v>804</v>
      </c>
      <c r="B25" s="508">
        <v>4621696</v>
      </c>
      <c r="C25" s="494">
        <v>4605124</v>
      </c>
      <c r="D25" s="494">
        <v>1385198</v>
      </c>
      <c r="E25" s="494">
        <v>690809</v>
      </c>
      <c r="F25" s="494">
        <v>314233</v>
      </c>
      <c r="G25" s="494">
        <v>118155</v>
      </c>
      <c r="H25" s="494">
        <v>2096729</v>
      </c>
      <c r="I25" s="494">
        <v>9446</v>
      </c>
      <c r="J25" s="494">
        <v>7126</v>
      </c>
      <c r="K25" s="507" t="s">
        <v>805</v>
      </c>
      <c r="L25" s="423"/>
      <c r="M25" s="423"/>
      <c r="N25" s="423"/>
      <c r="O25" s="423"/>
    </row>
    <row r="26" spans="1:15" ht="38.25" customHeight="1">
      <c r="A26" s="495" t="s">
        <v>806</v>
      </c>
      <c r="B26" s="508">
        <v>85196</v>
      </c>
      <c r="C26" s="494">
        <v>83812</v>
      </c>
      <c r="D26" s="494">
        <v>23072</v>
      </c>
      <c r="E26" s="494">
        <v>13586</v>
      </c>
      <c r="F26" s="494">
        <v>2791</v>
      </c>
      <c r="G26" s="494">
        <v>2296</v>
      </c>
      <c r="H26" s="494">
        <v>42067</v>
      </c>
      <c r="I26" s="494">
        <v>1120</v>
      </c>
      <c r="J26" s="494">
        <v>264</v>
      </c>
      <c r="K26" s="507" t="s">
        <v>807</v>
      </c>
      <c r="L26" s="423"/>
      <c r="M26" s="423"/>
      <c r="N26" s="423"/>
      <c r="O26" s="423"/>
    </row>
    <row r="27" spans="1:15" ht="27.75" customHeight="1">
      <c r="A27" s="495" t="s">
        <v>808</v>
      </c>
      <c r="B27" s="508">
        <v>2818270</v>
      </c>
      <c r="C27" s="494">
        <v>2800664</v>
      </c>
      <c r="D27" s="494">
        <v>274229</v>
      </c>
      <c r="E27" s="494">
        <v>294754</v>
      </c>
      <c r="F27" s="494">
        <v>111364</v>
      </c>
      <c r="G27" s="494">
        <v>156286</v>
      </c>
      <c r="H27" s="494">
        <v>1964031</v>
      </c>
      <c r="I27" s="494">
        <v>2432</v>
      </c>
      <c r="J27" s="494">
        <v>15174</v>
      </c>
      <c r="K27" s="507" t="s">
        <v>809</v>
      </c>
      <c r="L27" s="423"/>
      <c r="M27" s="423"/>
      <c r="N27" s="423"/>
      <c r="O27" s="423"/>
    </row>
    <row r="28" spans="1:15" ht="43.5" customHeight="1">
      <c r="A28" s="495" t="s">
        <v>810</v>
      </c>
      <c r="B28" s="508">
        <v>8041478</v>
      </c>
      <c r="C28" s="494">
        <v>6560979</v>
      </c>
      <c r="D28" s="494">
        <v>4243211</v>
      </c>
      <c r="E28" s="494">
        <v>693464</v>
      </c>
      <c r="F28" s="494">
        <v>590288</v>
      </c>
      <c r="G28" s="494">
        <v>164718</v>
      </c>
      <c r="H28" s="494">
        <v>869298</v>
      </c>
      <c r="I28" s="494">
        <v>1368654</v>
      </c>
      <c r="J28" s="494">
        <v>111845</v>
      </c>
      <c r="K28" s="507" t="s">
        <v>811</v>
      </c>
      <c r="L28" s="423"/>
      <c r="M28" s="423"/>
      <c r="N28" s="423"/>
      <c r="O28" s="423"/>
    </row>
    <row r="29" spans="1:15" ht="54" customHeight="1">
      <c r="A29" s="495" t="s">
        <v>812</v>
      </c>
      <c r="B29" s="508">
        <v>7596264</v>
      </c>
      <c r="C29" s="494">
        <v>7370131</v>
      </c>
      <c r="D29" s="494">
        <v>5012993</v>
      </c>
      <c r="E29" s="494">
        <v>560282</v>
      </c>
      <c r="F29" s="494">
        <v>360809</v>
      </c>
      <c r="G29" s="494">
        <v>47583</v>
      </c>
      <c r="H29" s="494">
        <v>1388464</v>
      </c>
      <c r="I29" s="494">
        <v>207801</v>
      </c>
      <c r="J29" s="494">
        <v>18332</v>
      </c>
      <c r="K29" s="507" t="s">
        <v>813</v>
      </c>
      <c r="L29" s="423"/>
      <c r="M29" s="423"/>
      <c r="N29" s="423"/>
      <c r="O29" s="423"/>
    </row>
    <row r="30" spans="1:15" ht="24" customHeight="1">
      <c r="A30" s="495" t="s">
        <v>814</v>
      </c>
      <c r="B30" s="508">
        <v>88933295</v>
      </c>
      <c r="C30" s="494">
        <v>83655402</v>
      </c>
      <c r="D30" s="494">
        <v>45918725</v>
      </c>
      <c r="E30" s="494">
        <v>13525780</v>
      </c>
      <c r="F30" s="494">
        <v>4026795</v>
      </c>
      <c r="G30" s="494">
        <v>1666000</v>
      </c>
      <c r="H30" s="494">
        <v>18518102</v>
      </c>
      <c r="I30" s="494">
        <v>3766835</v>
      </c>
      <c r="J30" s="494">
        <v>1511058</v>
      </c>
      <c r="K30" s="507" t="s">
        <v>815</v>
      </c>
      <c r="L30" s="423"/>
      <c r="M30" s="423"/>
      <c r="N30" s="423"/>
      <c r="O30" s="423"/>
    </row>
    <row r="31" spans="1:15" ht="30.75" customHeight="1">
      <c r="A31" s="495" t="s">
        <v>816</v>
      </c>
      <c r="B31" s="503">
        <v>1809656</v>
      </c>
      <c r="C31" s="494">
        <v>1742656</v>
      </c>
      <c r="D31" s="494">
        <v>317626</v>
      </c>
      <c r="E31" s="494">
        <v>210500</v>
      </c>
      <c r="F31" s="494">
        <v>370976</v>
      </c>
      <c r="G31" s="494">
        <v>322228</v>
      </c>
      <c r="H31" s="494">
        <v>521326</v>
      </c>
      <c r="I31" s="494" t="s">
        <v>702</v>
      </c>
      <c r="J31" s="494">
        <v>67000</v>
      </c>
      <c r="K31" s="504" t="s">
        <v>817</v>
      </c>
      <c r="L31" s="423" t="s">
        <v>853</v>
      </c>
      <c r="M31" s="423"/>
      <c r="N31" s="423"/>
      <c r="O31" s="423"/>
    </row>
    <row r="32" spans="1:15" ht="19.5" customHeight="1">
      <c r="A32" s="490" t="s">
        <v>818</v>
      </c>
      <c r="B32" s="503">
        <v>692640</v>
      </c>
      <c r="C32" s="494">
        <v>692640</v>
      </c>
      <c r="D32" s="494">
        <v>152835</v>
      </c>
      <c r="E32" s="494">
        <v>24008</v>
      </c>
      <c r="F32" s="494">
        <v>28829</v>
      </c>
      <c r="G32" s="494">
        <v>61595</v>
      </c>
      <c r="H32" s="494">
        <v>425373</v>
      </c>
      <c r="I32" s="494" t="s">
        <v>702</v>
      </c>
      <c r="J32" s="494" t="s">
        <v>702</v>
      </c>
      <c r="K32" s="501" t="s">
        <v>819</v>
      </c>
      <c r="L32" s="423"/>
      <c r="M32" s="423"/>
      <c r="N32" s="423"/>
      <c r="O32" s="423"/>
    </row>
    <row r="33" spans="1:15" ht="21" customHeight="1">
      <c r="A33" s="490" t="s">
        <v>820</v>
      </c>
      <c r="B33" s="503">
        <v>1117016</v>
      </c>
      <c r="C33" s="494">
        <v>1050016</v>
      </c>
      <c r="D33" s="494">
        <v>164791</v>
      </c>
      <c r="E33" s="494">
        <v>186492</v>
      </c>
      <c r="F33" s="494">
        <v>342147</v>
      </c>
      <c r="G33" s="494">
        <v>260633</v>
      </c>
      <c r="H33" s="494">
        <v>95953</v>
      </c>
      <c r="I33" s="494" t="s">
        <v>702</v>
      </c>
      <c r="J33" s="494">
        <v>67000</v>
      </c>
      <c r="K33" s="501" t="s">
        <v>821</v>
      </c>
      <c r="L33" s="423"/>
      <c r="M33" s="423"/>
      <c r="N33" s="423"/>
      <c r="O33" s="423"/>
    </row>
    <row r="34" spans="1:15" ht="77.25" customHeight="1">
      <c r="A34" s="495" t="s">
        <v>822</v>
      </c>
      <c r="B34" s="506">
        <v>52762900</v>
      </c>
      <c r="C34" s="494">
        <v>51990857</v>
      </c>
      <c r="D34" s="494">
        <v>32616585</v>
      </c>
      <c r="E34" s="494">
        <v>5819455</v>
      </c>
      <c r="F34" s="494">
        <v>3313000</v>
      </c>
      <c r="G34" s="494">
        <v>1367313</v>
      </c>
      <c r="H34" s="494">
        <v>8874504</v>
      </c>
      <c r="I34" s="494">
        <v>669339</v>
      </c>
      <c r="J34" s="494">
        <v>102704</v>
      </c>
      <c r="K34" s="505" t="s">
        <v>823</v>
      </c>
      <c r="L34" s="423" t="s">
        <v>854</v>
      </c>
      <c r="M34" s="423"/>
      <c r="N34" s="423"/>
      <c r="O34" s="423"/>
    </row>
    <row r="35" spans="1:15" ht="30" customHeight="1">
      <c r="A35" s="495" t="s">
        <v>824</v>
      </c>
      <c r="B35" s="494">
        <v>103912858</v>
      </c>
      <c r="C35" s="494">
        <v>99998772</v>
      </c>
      <c r="D35" s="494">
        <v>60481513</v>
      </c>
      <c r="E35" s="494">
        <v>16490033</v>
      </c>
      <c r="F35" s="494">
        <v>4189109</v>
      </c>
      <c r="G35" s="494">
        <v>1962005</v>
      </c>
      <c r="H35" s="494">
        <v>16876112</v>
      </c>
      <c r="I35" s="494">
        <v>2976868</v>
      </c>
      <c r="J35" s="494">
        <v>937218</v>
      </c>
      <c r="K35" s="495" t="s">
        <v>825</v>
      </c>
      <c r="L35" s="423"/>
      <c r="M35" s="423"/>
      <c r="N35" s="423"/>
      <c r="O35" s="499"/>
    </row>
    <row r="36" spans="1:15">
      <c r="A36" s="490" t="s">
        <v>779</v>
      </c>
      <c r="B36" s="503">
        <v>6135873</v>
      </c>
      <c r="C36" s="494">
        <v>5955437</v>
      </c>
      <c r="D36" s="494">
        <v>3010062</v>
      </c>
      <c r="E36" s="494">
        <v>1010372</v>
      </c>
      <c r="F36" s="494">
        <v>391905</v>
      </c>
      <c r="G36" s="494">
        <v>240198</v>
      </c>
      <c r="H36" s="494">
        <v>1302900</v>
      </c>
      <c r="I36" s="494">
        <v>58722</v>
      </c>
      <c r="J36" s="494">
        <v>121714</v>
      </c>
      <c r="K36" s="501" t="s">
        <v>3</v>
      </c>
      <c r="L36" s="423" t="s">
        <v>852</v>
      </c>
      <c r="M36" s="423"/>
      <c r="N36" s="423"/>
      <c r="O36" s="423"/>
    </row>
    <row r="37" spans="1:15" ht="23.25">
      <c r="A37" s="496" t="s">
        <v>826</v>
      </c>
      <c r="B37" s="503">
        <v>2006470</v>
      </c>
      <c r="C37" s="494">
        <v>1948780</v>
      </c>
      <c r="D37" s="494">
        <v>647735</v>
      </c>
      <c r="E37" s="494">
        <v>625485</v>
      </c>
      <c r="F37" s="494">
        <v>300916</v>
      </c>
      <c r="G37" s="494">
        <v>170285</v>
      </c>
      <c r="H37" s="494">
        <v>204359</v>
      </c>
      <c r="I37" s="494">
        <v>1796</v>
      </c>
      <c r="J37" s="494">
        <v>55894</v>
      </c>
      <c r="K37" s="502" t="s">
        <v>827</v>
      </c>
      <c r="L37" s="423"/>
      <c r="M37" s="423"/>
      <c r="N37" s="423"/>
      <c r="O37" s="423"/>
    </row>
    <row r="38" spans="1:15">
      <c r="A38" s="496" t="s">
        <v>828</v>
      </c>
      <c r="B38" s="503">
        <v>182740</v>
      </c>
      <c r="C38" s="494">
        <v>182161</v>
      </c>
      <c r="D38" s="494">
        <v>152792</v>
      </c>
      <c r="E38" s="494">
        <v>8810</v>
      </c>
      <c r="F38" s="494">
        <v>2127</v>
      </c>
      <c r="G38" s="494">
        <v>6175</v>
      </c>
      <c r="H38" s="494">
        <v>12257</v>
      </c>
      <c r="I38" s="494">
        <v>446</v>
      </c>
      <c r="J38" s="494">
        <v>133</v>
      </c>
      <c r="K38" s="502" t="s">
        <v>829</v>
      </c>
      <c r="L38" s="423"/>
      <c r="M38" s="423"/>
      <c r="N38" s="423"/>
      <c r="O38" s="423"/>
    </row>
    <row r="39" spans="1:15">
      <c r="A39" s="496" t="s">
        <v>830</v>
      </c>
      <c r="B39" s="503">
        <v>939959</v>
      </c>
      <c r="C39" s="494">
        <v>936688</v>
      </c>
      <c r="D39" s="494">
        <v>613025</v>
      </c>
      <c r="E39" s="494">
        <v>145986</v>
      </c>
      <c r="F39" s="494">
        <v>38978</v>
      </c>
      <c r="G39" s="494">
        <v>25710</v>
      </c>
      <c r="H39" s="494">
        <v>112989</v>
      </c>
      <c r="I39" s="494">
        <v>1768</v>
      </c>
      <c r="J39" s="494">
        <v>1503</v>
      </c>
      <c r="K39" s="502" t="s">
        <v>831</v>
      </c>
      <c r="L39" s="423"/>
      <c r="M39" s="423"/>
      <c r="N39" s="423"/>
      <c r="O39" s="423"/>
    </row>
    <row r="40" spans="1:15" ht="34.5">
      <c r="A40" s="496" t="s">
        <v>832</v>
      </c>
      <c r="B40" s="503">
        <v>1089862</v>
      </c>
      <c r="C40" s="494">
        <v>1031054</v>
      </c>
      <c r="D40" s="494">
        <v>311497</v>
      </c>
      <c r="E40" s="494">
        <v>92412</v>
      </c>
      <c r="F40" s="494">
        <v>266</v>
      </c>
      <c r="G40" s="494">
        <v>9652</v>
      </c>
      <c r="H40" s="494">
        <v>617227</v>
      </c>
      <c r="I40" s="494" t="s">
        <v>702</v>
      </c>
      <c r="J40" s="494">
        <v>58808</v>
      </c>
      <c r="K40" s="502" t="s">
        <v>833</v>
      </c>
      <c r="L40" s="423"/>
      <c r="M40" s="423"/>
      <c r="N40" s="423"/>
      <c r="O40" s="423"/>
    </row>
    <row r="41" spans="1:15" ht="34.5">
      <c r="A41" s="496" t="s">
        <v>834</v>
      </c>
      <c r="B41" s="503">
        <v>233629</v>
      </c>
      <c r="C41" s="494">
        <v>231998</v>
      </c>
      <c r="D41" s="494">
        <v>53892</v>
      </c>
      <c r="E41" s="494">
        <v>8010</v>
      </c>
      <c r="F41" s="494">
        <v>8618</v>
      </c>
      <c r="G41" s="494">
        <v>1899</v>
      </c>
      <c r="H41" s="494">
        <v>159579</v>
      </c>
      <c r="I41" s="494">
        <v>1440</v>
      </c>
      <c r="J41" s="494">
        <v>191</v>
      </c>
      <c r="K41" s="502" t="s">
        <v>835</v>
      </c>
      <c r="L41" s="423"/>
      <c r="M41" s="423"/>
      <c r="N41" s="423"/>
      <c r="O41" s="423"/>
    </row>
    <row r="42" spans="1:15" ht="18.75" customHeight="1">
      <c r="A42" s="496" t="s">
        <v>836</v>
      </c>
      <c r="B42" s="503">
        <v>27</v>
      </c>
      <c r="C42" s="494">
        <v>27</v>
      </c>
      <c r="D42" s="494" t="s">
        <v>702</v>
      </c>
      <c r="E42" s="494" t="s">
        <v>702</v>
      </c>
      <c r="F42" s="494" t="s">
        <v>702</v>
      </c>
      <c r="G42" s="494" t="s">
        <v>702</v>
      </c>
      <c r="H42" s="494">
        <v>27</v>
      </c>
      <c r="I42" s="494" t="s">
        <v>702</v>
      </c>
      <c r="J42" s="494" t="s">
        <v>702</v>
      </c>
      <c r="K42" s="502" t="s">
        <v>837</v>
      </c>
      <c r="L42" s="423"/>
      <c r="M42" s="423"/>
      <c r="N42" s="423"/>
      <c r="O42" s="423"/>
    </row>
    <row r="43" spans="1:15" ht="19.5" customHeight="1">
      <c r="A43" s="496" t="s">
        <v>838</v>
      </c>
      <c r="B43" s="503">
        <v>1683186</v>
      </c>
      <c r="C43" s="494">
        <v>1624729</v>
      </c>
      <c r="D43" s="494">
        <v>1231121</v>
      </c>
      <c r="E43" s="494">
        <v>129669</v>
      </c>
      <c r="F43" s="494">
        <v>41000</v>
      </c>
      <c r="G43" s="494">
        <v>26477</v>
      </c>
      <c r="H43" s="494">
        <v>196462</v>
      </c>
      <c r="I43" s="494">
        <v>53272</v>
      </c>
      <c r="J43" s="494">
        <v>5185</v>
      </c>
      <c r="K43" s="502" t="s">
        <v>839</v>
      </c>
      <c r="L43" s="423"/>
      <c r="M43" s="423"/>
      <c r="N43" s="423"/>
      <c r="O43" s="423"/>
    </row>
    <row r="44" spans="1:15" ht="44.25" customHeight="1">
      <c r="A44" s="496" t="s">
        <v>840</v>
      </c>
      <c r="B44" s="498">
        <v>51927521</v>
      </c>
      <c r="C44" s="494">
        <v>49170169</v>
      </c>
      <c r="D44" s="494">
        <v>30851385</v>
      </c>
      <c r="E44" s="494">
        <v>7628851</v>
      </c>
      <c r="F44" s="494">
        <v>2168745</v>
      </c>
      <c r="G44" s="494">
        <v>1111156</v>
      </c>
      <c r="H44" s="494">
        <v>7410032</v>
      </c>
      <c r="I44" s="494">
        <v>2293037</v>
      </c>
      <c r="J44" s="494">
        <v>464315</v>
      </c>
      <c r="K44" s="500" t="s">
        <v>841</v>
      </c>
      <c r="L44" s="423"/>
      <c r="M44" s="423"/>
      <c r="N44" s="423"/>
      <c r="O44" s="423"/>
    </row>
    <row r="45" spans="1:15" ht="66" customHeight="1">
      <c r="A45" s="496" t="s">
        <v>842</v>
      </c>
      <c r="B45" s="498">
        <v>16531316</v>
      </c>
      <c r="C45" s="494">
        <v>15600523</v>
      </c>
      <c r="D45" s="494">
        <v>10019004</v>
      </c>
      <c r="E45" s="494">
        <v>2277192</v>
      </c>
      <c r="F45" s="494">
        <v>687375</v>
      </c>
      <c r="G45" s="494">
        <v>396106</v>
      </c>
      <c r="H45" s="494">
        <v>2220846</v>
      </c>
      <c r="I45" s="494">
        <v>774964</v>
      </c>
      <c r="J45" s="494">
        <v>155829</v>
      </c>
      <c r="K45" s="500" t="s">
        <v>843</v>
      </c>
      <c r="L45" s="423" t="s">
        <v>850</v>
      </c>
      <c r="M45" s="423"/>
      <c r="N45" s="423"/>
      <c r="O45" s="423"/>
    </row>
    <row r="46" spans="1:15" ht="51" customHeight="1">
      <c r="A46" s="496" t="s">
        <v>844</v>
      </c>
      <c r="B46" s="498">
        <v>30080593</v>
      </c>
      <c r="C46" s="494">
        <v>28564054</v>
      </c>
      <c r="D46" s="494">
        <v>17810135</v>
      </c>
      <c r="E46" s="494">
        <v>4563435</v>
      </c>
      <c r="F46" s="494">
        <v>1292675</v>
      </c>
      <c r="G46" s="494">
        <v>601932</v>
      </c>
      <c r="H46" s="494">
        <v>4295877</v>
      </c>
      <c r="I46" s="494">
        <v>1260523</v>
      </c>
      <c r="J46" s="494">
        <v>256016</v>
      </c>
      <c r="K46" s="500" t="s">
        <v>845</v>
      </c>
      <c r="L46" s="423" t="s">
        <v>850</v>
      </c>
      <c r="M46" s="423"/>
      <c r="N46" s="423"/>
      <c r="O46" s="423"/>
    </row>
    <row r="47" spans="1:15" ht="27" customHeight="1">
      <c r="A47" s="496" t="s">
        <v>846</v>
      </c>
      <c r="B47" s="498">
        <v>5315612</v>
      </c>
      <c r="C47" s="494">
        <v>5005592</v>
      </c>
      <c r="D47" s="494">
        <v>3022246</v>
      </c>
      <c r="E47" s="494">
        <v>788224</v>
      </c>
      <c r="F47" s="494">
        <v>188695</v>
      </c>
      <c r="G47" s="494">
        <v>113118</v>
      </c>
      <c r="H47" s="494">
        <v>893309</v>
      </c>
      <c r="I47" s="494">
        <v>257550</v>
      </c>
      <c r="J47" s="494">
        <v>52470</v>
      </c>
      <c r="K47" s="500" t="s">
        <v>847</v>
      </c>
      <c r="L47" s="423" t="s">
        <v>851</v>
      </c>
      <c r="M47" s="423"/>
      <c r="N47" s="423"/>
      <c r="O47" s="423"/>
    </row>
    <row r="48" spans="1:15" ht="16.5" customHeight="1">
      <c r="A48" s="495" t="s">
        <v>848</v>
      </c>
      <c r="B48" s="503">
        <v>45849464</v>
      </c>
      <c r="C48" s="494">
        <v>44873166</v>
      </c>
      <c r="D48" s="494">
        <v>26620066</v>
      </c>
      <c r="E48" s="494">
        <v>7850810</v>
      </c>
      <c r="F48" s="494">
        <v>1628459</v>
      </c>
      <c r="G48" s="494">
        <v>610651</v>
      </c>
      <c r="H48" s="494">
        <v>8163180</v>
      </c>
      <c r="I48" s="494">
        <v>625109</v>
      </c>
      <c r="J48" s="494">
        <v>351189</v>
      </c>
      <c r="K48" s="504" t="s">
        <v>760</v>
      </c>
      <c r="L48" s="423" t="s">
        <v>853</v>
      </c>
      <c r="M48" s="423"/>
      <c r="N48" s="423"/>
      <c r="O48" s="423"/>
    </row>
    <row r="49" spans="1:11">
      <c r="A49" s="426"/>
      <c r="B49" s="426"/>
      <c r="C49" s="426"/>
      <c r="D49" s="426"/>
      <c r="E49" s="426"/>
      <c r="F49" s="426"/>
      <c r="G49" s="426"/>
      <c r="H49" s="426"/>
      <c r="I49" s="426"/>
      <c r="J49" s="426"/>
      <c r="K49" s="426"/>
    </row>
  </sheetData>
  <mergeCells count="14">
    <mergeCell ref="B6:J6"/>
    <mergeCell ref="A1:K1"/>
    <mergeCell ref="A2:K2"/>
    <mergeCell ref="A3:K3"/>
    <mergeCell ref="A4:K4"/>
    <mergeCell ref="A5:K5"/>
    <mergeCell ref="A7:A9"/>
    <mergeCell ref="B7:B9"/>
    <mergeCell ref="C7:J7"/>
    <mergeCell ref="K7:K9"/>
    <mergeCell ref="C8:C9"/>
    <mergeCell ref="D8:H8"/>
    <mergeCell ref="I8:I9"/>
    <mergeCell ref="J8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B1008"/>
  <sheetViews>
    <sheetView zoomScale="80" zoomScaleNormal="8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E48" sqref="E48"/>
    </sheetView>
  </sheetViews>
  <sheetFormatPr defaultRowHeight="12.75"/>
  <cols>
    <col min="1" max="1" width="9.140625" style="1"/>
    <col min="2" max="2" width="29.28515625" style="1" customWidth="1"/>
    <col min="3" max="3" width="14.28515625" style="198" customWidth="1"/>
    <col min="4" max="4" width="16.42578125" style="1" customWidth="1"/>
    <col min="5" max="6" width="14.28515625" style="1" customWidth="1"/>
    <col min="7" max="7" width="13.7109375" style="1" customWidth="1"/>
    <col min="8" max="8" width="17.42578125" style="198" customWidth="1"/>
    <col min="9" max="9" width="13.140625" style="1" customWidth="1"/>
    <col min="10" max="10" width="13.28515625" style="1" customWidth="1"/>
    <col min="11" max="11" width="13.5703125" style="1" customWidth="1"/>
    <col min="12" max="12" width="17.85546875" style="198" customWidth="1"/>
    <col min="13" max="13" width="12.85546875" style="1" customWidth="1"/>
    <col min="14" max="14" width="12" style="1" customWidth="1"/>
    <col min="15" max="15" width="12.85546875" style="198" customWidth="1"/>
    <col min="16" max="16" width="15" style="1" customWidth="1"/>
    <col min="17" max="17" width="15.140625" style="1" customWidth="1"/>
    <col min="18" max="18" width="14.5703125" style="198" customWidth="1"/>
    <col min="19" max="19" width="16.28515625" style="1" customWidth="1"/>
    <col min="20" max="20" width="17.85546875" style="193" bestFit="1" customWidth="1"/>
    <col min="21" max="860" width="9.140625" style="193"/>
    <col min="861" max="16384" width="9.140625" style="1"/>
  </cols>
  <sheetData>
    <row r="1" spans="1:860">
      <c r="A1" s="643"/>
      <c r="B1" s="644"/>
      <c r="C1" s="649" t="s">
        <v>67</v>
      </c>
      <c r="D1" s="650"/>
      <c r="E1" s="651"/>
      <c r="F1" s="651"/>
      <c r="G1" s="652"/>
      <c r="H1" s="649" t="s">
        <v>68</v>
      </c>
      <c r="I1" s="650"/>
      <c r="J1" s="650"/>
      <c r="K1" s="650"/>
      <c r="L1" s="650"/>
      <c r="M1" s="650"/>
      <c r="N1" s="652"/>
      <c r="O1" s="649" t="s">
        <v>69</v>
      </c>
      <c r="P1" s="650"/>
      <c r="Q1" s="652"/>
      <c r="R1" s="636" t="s">
        <v>64</v>
      </c>
      <c r="S1" s="638" t="s">
        <v>66</v>
      </c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860">
      <c r="A2" s="645"/>
      <c r="B2" s="646"/>
      <c r="C2" s="214" t="s">
        <v>38</v>
      </c>
      <c r="D2" s="74" t="s">
        <v>40</v>
      </c>
      <c r="E2" s="74" t="s">
        <v>726</v>
      </c>
      <c r="F2" s="74" t="s">
        <v>727</v>
      </c>
      <c r="G2" s="15" t="s">
        <v>42</v>
      </c>
      <c r="H2" s="214" t="s">
        <v>44</v>
      </c>
      <c r="I2" s="86" t="s">
        <v>46</v>
      </c>
      <c r="J2" s="15" t="s">
        <v>48</v>
      </c>
      <c r="K2" s="86" t="s">
        <v>50</v>
      </c>
      <c r="L2" s="214" t="s">
        <v>52</v>
      </c>
      <c r="M2" s="15" t="s">
        <v>54</v>
      </c>
      <c r="N2" s="15" t="s">
        <v>56</v>
      </c>
      <c r="O2" s="214" t="s">
        <v>58</v>
      </c>
      <c r="P2" s="15" t="s">
        <v>60</v>
      </c>
      <c r="Q2" s="86" t="s">
        <v>62</v>
      </c>
      <c r="R2" s="637"/>
      <c r="S2" s="639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860" ht="114.75">
      <c r="A3" s="647"/>
      <c r="B3" s="648"/>
      <c r="C3" s="214" t="s">
        <v>39</v>
      </c>
      <c r="D3" s="74" t="s">
        <v>41</v>
      </c>
      <c r="E3" s="468" t="s">
        <v>728</v>
      </c>
      <c r="F3" s="468" t="s">
        <v>729</v>
      </c>
      <c r="G3" s="91" t="s">
        <v>43</v>
      </c>
      <c r="H3" s="214" t="s">
        <v>45</v>
      </c>
      <c r="I3" s="86" t="s">
        <v>47</v>
      </c>
      <c r="J3" s="15" t="s">
        <v>49</v>
      </c>
      <c r="K3" s="86" t="s">
        <v>51</v>
      </c>
      <c r="L3" s="214" t="s">
        <v>53</v>
      </c>
      <c r="M3" s="15" t="s">
        <v>55</v>
      </c>
      <c r="N3" s="15" t="s">
        <v>57</v>
      </c>
      <c r="O3" s="214" t="s">
        <v>59</v>
      </c>
      <c r="P3" s="15" t="s">
        <v>61</v>
      </c>
      <c r="Q3" s="21" t="s">
        <v>70</v>
      </c>
      <c r="R3" s="215" t="s">
        <v>65</v>
      </c>
      <c r="S3" s="640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1:860" s="212" customFormat="1" ht="25.5">
      <c r="A4" s="213" t="s">
        <v>71</v>
      </c>
      <c r="B4" s="209" t="s">
        <v>72</v>
      </c>
      <c r="C4" s="187">
        <f>D4+G4</f>
        <v>806678890.30369985</v>
      </c>
      <c r="D4" s="210">
        <f t="shared" ref="D4" si="0">D5+D6</f>
        <v>806678890.30369985</v>
      </c>
      <c r="E4" s="210">
        <f t="shared" ref="E4:G4" si="1">E5+E6</f>
        <v>804924070.7487998</v>
      </c>
      <c r="F4" s="210">
        <f t="shared" si="1"/>
        <v>1754819.5548999999</v>
      </c>
      <c r="G4" s="210">
        <f t="shared" si="1"/>
        <v>0</v>
      </c>
      <c r="H4" s="187">
        <f>I4+J4+K4</f>
        <v>89848429</v>
      </c>
      <c r="I4" s="210">
        <f>I5+I6</f>
        <v>18372659</v>
      </c>
      <c r="J4" s="210">
        <f t="shared" ref="J4:K4" si="2">J5+J6</f>
        <v>0</v>
      </c>
      <c r="K4" s="210">
        <f t="shared" si="2"/>
        <v>71475770</v>
      </c>
      <c r="L4" s="187">
        <f>L5+L6</f>
        <v>228546071.79411763</v>
      </c>
      <c r="M4" s="210"/>
      <c r="N4" s="210"/>
      <c r="O4" s="187"/>
      <c r="P4" s="210"/>
      <c r="Q4" s="210"/>
      <c r="R4" s="187"/>
      <c r="S4" s="185">
        <f>C4+H4+L4+O4+R4</f>
        <v>1125073391.0978174</v>
      </c>
      <c r="T4" s="62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3"/>
      <c r="IW4" s="193"/>
      <c r="IX4" s="193"/>
      <c r="IY4" s="193"/>
      <c r="IZ4" s="193"/>
      <c r="JA4" s="193"/>
      <c r="JB4" s="193"/>
      <c r="JC4" s="193"/>
      <c r="JD4" s="193"/>
      <c r="JE4" s="193"/>
      <c r="JF4" s="193"/>
      <c r="JG4" s="193"/>
      <c r="JH4" s="193"/>
      <c r="JI4" s="193"/>
      <c r="JJ4" s="193"/>
      <c r="JK4" s="193"/>
      <c r="JL4" s="193"/>
      <c r="JM4" s="193"/>
      <c r="JN4" s="193"/>
      <c r="JO4" s="193"/>
      <c r="JP4" s="193"/>
      <c r="JQ4" s="193"/>
      <c r="JR4" s="193"/>
      <c r="JS4" s="193"/>
      <c r="JT4" s="193"/>
      <c r="JU4" s="193"/>
      <c r="JV4" s="193"/>
      <c r="JW4" s="193"/>
      <c r="JX4" s="193"/>
      <c r="JY4" s="193"/>
      <c r="JZ4" s="193"/>
      <c r="KA4" s="193"/>
      <c r="KB4" s="193"/>
      <c r="KC4" s="193"/>
      <c r="KD4" s="193"/>
      <c r="KE4" s="193"/>
      <c r="KF4" s="193"/>
      <c r="KG4" s="193"/>
      <c r="KH4" s="193"/>
      <c r="KI4" s="193"/>
      <c r="KJ4" s="193"/>
      <c r="KK4" s="193"/>
      <c r="KL4" s="193"/>
      <c r="KM4" s="193"/>
      <c r="KN4" s="193"/>
      <c r="KO4" s="193"/>
      <c r="KP4" s="193"/>
      <c r="KQ4" s="193"/>
      <c r="KR4" s="193"/>
      <c r="KS4" s="193"/>
      <c r="KT4" s="193"/>
      <c r="KU4" s="193"/>
      <c r="KV4" s="193"/>
      <c r="KW4" s="193"/>
      <c r="KX4" s="193"/>
      <c r="KY4" s="193"/>
      <c r="KZ4" s="193"/>
      <c r="LA4" s="193"/>
      <c r="LB4" s="193"/>
      <c r="LC4" s="193"/>
      <c r="LD4" s="193"/>
      <c r="LE4" s="193"/>
      <c r="LF4" s="193"/>
      <c r="LG4" s="193"/>
      <c r="LH4" s="193"/>
      <c r="LI4" s="193"/>
      <c r="LJ4" s="193"/>
      <c r="LK4" s="193"/>
      <c r="LL4" s="193"/>
      <c r="LM4" s="193"/>
      <c r="LN4" s="193"/>
      <c r="LO4" s="193"/>
      <c r="LP4" s="193"/>
      <c r="LQ4" s="193"/>
      <c r="LR4" s="193"/>
      <c r="LS4" s="193"/>
      <c r="LT4" s="193"/>
      <c r="LU4" s="193"/>
      <c r="LV4" s="193"/>
      <c r="LW4" s="193"/>
      <c r="LX4" s="193"/>
      <c r="LY4" s="193"/>
      <c r="LZ4" s="193"/>
      <c r="MA4" s="193"/>
      <c r="MB4" s="193"/>
      <c r="MC4" s="193"/>
      <c r="MD4" s="193"/>
      <c r="ME4" s="193"/>
      <c r="MF4" s="193"/>
      <c r="MG4" s="193"/>
      <c r="MH4" s="193"/>
      <c r="MI4" s="193"/>
      <c r="MJ4" s="193"/>
      <c r="MK4" s="193"/>
      <c r="ML4" s="193"/>
      <c r="MM4" s="193"/>
      <c r="MN4" s="193"/>
      <c r="MO4" s="193"/>
      <c r="MP4" s="193"/>
      <c r="MQ4" s="193"/>
      <c r="MR4" s="193"/>
      <c r="MS4" s="193"/>
      <c r="MT4" s="193"/>
      <c r="MU4" s="193"/>
      <c r="MV4" s="193"/>
      <c r="MW4" s="193"/>
      <c r="MX4" s="193"/>
      <c r="MY4" s="193"/>
      <c r="MZ4" s="193"/>
      <c r="NA4" s="193"/>
      <c r="NB4" s="193"/>
      <c r="NC4" s="193"/>
      <c r="ND4" s="193"/>
      <c r="NE4" s="193"/>
      <c r="NF4" s="193"/>
      <c r="NG4" s="193"/>
      <c r="NH4" s="193"/>
      <c r="NI4" s="193"/>
      <c r="NJ4" s="193"/>
      <c r="NK4" s="193"/>
      <c r="NL4" s="193"/>
      <c r="NM4" s="193"/>
      <c r="NN4" s="193"/>
      <c r="NO4" s="193"/>
      <c r="NP4" s="193"/>
      <c r="NQ4" s="193"/>
      <c r="NR4" s="193"/>
      <c r="NS4" s="193"/>
      <c r="NT4" s="193"/>
      <c r="NU4" s="193"/>
      <c r="NV4" s="193"/>
      <c r="NW4" s="193"/>
      <c r="NX4" s="193"/>
      <c r="NY4" s="193"/>
      <c r="NZ4" s="193"/>
      <c r="OA4" s="193"/>
      <c r="OB4" s="193"/>
      <c r="OC4" s="193"/>
      <c r="OD4" s="193"/>
      <c r="OE4" s="193"/>
      <c r="OF4" s="193"/>
      <c r="OG4" s="193"/>
      <c r="OH4" s="193"/>
      <c r="OI4" s="193"/>
      <c r="OJ4" s="193"/>
      <c r="OK4" s="193"/>
      <c r="OL4" s="193"/>
      <c r="OM4" s="193"/>
      <c r="ON4" s="193"/>
      <c r="OO4" s="193"/>
      <c r="OP4" s="193"/>
      <c r="OQ4" s="193"/>
      <c r="OR4" s="193"/>
      <c r="OS4" s="193"/>
      <c r="OT4" s="193"/>
      <c r="OU4" s="193"/>
      <c r="OV4" s="193"/>
      <c r="OW4" s="193"/>
      <c r="OX4" s="193"/>
      <c r="OY4" s="193"/>
      <c r="OZ4" s="193"/>
      <c r="PA4" s="193"/>
      <c r="PB4" s="193"/>
      <c r="PC4" s="193"/>
      <c r="PD4" s="193"/>
      <c r="PE4" s="193"/>
      <c r="PF4" s="193"/>
      <c r="PG4" s="193"/>
      <c r="PH4" s="193"/>
      <c r="PI4" s="193"/>
      <c r="PJ4" s="193"/>
      <c r="PK4" s="193"/>
      <c r="PL4" s="193"/>
      <c r="PM4" s="193"/>
      <c r="PN4" s="193"/>
      <c r="PO4" s="193"/>
      <c r="PP4" s="193"/>
      <c r="PQ4" s="193"/>
      <c r="PR4" s="193"/>
      <c r="PS4" s="193"/>
      <c r="PT4" s="193"/>
      <c r="PU4" s="193"/>
      <c r="PV4" s="193"/>
      <c r="PW4" s="193"/>
      <c r="PX4" s="193"/>
      <c r="PY4" s="193"/>
      <c r="PZ4" s="193"/>
      <c r="QA4" s="193"/>
      <c r="QB4" s="193"/>
      <c r="QC4" s="193"/>
      <c r="QD4" s="193"/>
      <c r="QE4" s="193"/>
      <c r="QF4" s="193"/>
      <c r="QG4" s="193"/>
      <c r="QH4" s="193"/>
      <c r="QI4" s="193"/>
      <c r="QJ4" s="193"/>
      <c r="QK4" s="193"/>
      <c r="QL4" s="193"/>
      <c r="QM4" s="193"/>
      <c r="QN4" s="193"/>
      <c r="QO4" s="193"/>
      <c r="QP4" s="193"/>
      <c r="QQ4" s="193"/>
      <c r="QR4" s="193"/>
      <c r="QS4" s="193"/>
      <c r="QT4" s="193"/>
      <c r="QU4" s="193"/>
      <c r="QV4" s="193"/>
      <c r="QW4" s="193"/>
      <c r="QX4" s="193"/>
      <c r="QY4" s="193"/>
      <c r="QZ4" s="193"/>
      <c r="RA4" s="193"/>
      <c r="RB4" s="193"/>
      <c r="RC4" s="193"/>
      <c r="RD4" s="193"/>
      <c r="RE4" s="193"/>
      <c r="RF4" s="193"/>
      <c r="RG4" s="193"/>
      <c r="RH4" s="193"/>
      <c r="RI4" s="193"/>
      <c r="RJ4" s="193"/>
      <c r="RK4" s="193"/>
      <c r="RL4" s="193"/>
      <c r="RM4" s="193"/>
      <c r="RN4" s="193"/>
      <c r="RO4" s="193"/>
      <c r="RP4" s="193"/>
      <c r="RQ4" s="193"/>
      <c r="RR4" s="193"/>
      <c r="RS4" s="193"/>
      <c r="RT4" s="193"/>
      <c r="RU4" s="193"/>
      <c r="RV4" s="193"/>
      <c r="RW4" s="193"/>
      <c r="RX4" s="193"/>
      <c r="RY4" s="193"/>
      <c r="RZ4" s="193"/>
      <c r="SA4" s="193"/>
      <c r="SB4" s="193"/>
      <c r="SC4" s="193"/>
      <c r="SD4" s="193"/>
      <c r="SE4" s="193"/>
      <c r="SF4" s="193"/>
      <c r="SG4" s="193"/>
      <c r="SH4" s="193"/>
      <c r="SI4" s="193"/>
      <c r="SJ4" s="193"/>
      <c r="SK4" s="193"/>
      <c r="SL4" s="193"/>
      <c r="SM4" s="193"/>
      <c r="SN4" s="193"/>
      <c r="SO4" s="193"/>
      <c r="SP4" s="193"/>
      <c r="SQ4" s="193"/>
      <c r="SR4" s="193"/>
      <c r="SS4" s="193"/>
      <c r="ST4" s="193"/>
      <c r="SU4" s="193"/>
      <c r="SV4" s="193"/>
      <c r="SW4" s="193"/>
      <c r="SX4" s="193"/>
      <c r="SY4" s="193"/>
      <c r="SZ4" s="193"/>
      <c r="TA4" s="193"/>
      <c r="TB4" s="193"/>
      <c r="TC4" s="193"/>
      <c r="TD4" s="193"/>
      <c r="TE4" s="193"/>
      <c r="TF4" s="193"/>
      <c r="TG4" s="193"/>
      <c r="TH4" s="193"/>
      <c r="TI4" s="193"/>
      <c r="TJ4" s="193"/>
      <c r="TK4" s="193"/>
      <c r="TL4" s="193"/>
      <c r="TM4" s="193"/>
      <c r="TN4" s="193"/>
      <c r="TO4" s="193"/>
      <c r="TP4" s="193"/>
      <c r="TQ4" s="193"/>
      <c r="TR4" s="193"/>
      <c r="TS4" s="193"/>
      <c r="TT4" s="193"/>
      <c r="TU4" s="193"/>
      <c r="TV4" s="193"/>
      <c r="TW4" s="193"/>
      <c r="TX4" s="193"/>
      <c r="TY4" s="193"/>
      <c r="TZ4" s="193"/>
      <c r="UA4" s="193"/>
      <c r="UB4" s="193"/>
      <c r="UC4" s="193"/>
      <c r="UD4" s="193"/>
      <c r="UE4" s="193"/>
      <c r="UF4" s="193"/>
      <c r="UG4" s="193"/>
      <c r="UH4" s="193"/>
      <c r="UI4" s="193"/>
      <c r="UJ4" s="193"/>
      <c r="UK4" s="193"/>
      <c r="UL4" s="193"/>
      <c r="UM4" s="193"/>
      <c r="UN4" s="193"/>
      <c r="UO4" s="193"/>
      <c r="UP4" s="193"/>
      <c r="UQ4" s="193"/>
      <c r="UR4" s="193"/>
      <c r="US4" s="193"/>
      <c r="UT4" s="193"/>
      <c r="UU4" s="193"/>
      <c r="UV4" s="193"/>
      <c r="UW4" s="193"/>
      <c r="UX4" s="193"/>
      <c r="UY4" s="193"/>
      <c r="UZ4" s="193"/>
      <c r="VA4" s="193"/>
      <c r="VB4" s="193"/>
      <c r="VC4" s="193"/>
      <c r="VD4" s="193"/>
      <c r="VE4" s="193"/>
      <c r="VF4" s="193"/>
      <c r="VG4" s="193"/>
      <c r="VH4" s="193"/>
      <c r="VI4" s="193"/>
      <c r="VJ4" s="193"/>
      <c r="VK4" s="193"/>
      <c r="VL4" s="193"/>
      <c r="VM4" s="193"/>
      <c r="VN4" s="193"/>
      <c r="VO4" s="193"/>
      <c r="VP4" s="193"/>
      <c r="VQ4" s="193"/>
      <c r="VR4" s="193"/>
      <c r="VS4" s="193"/>
      <c r="VT4" s="193"/>
      <c r="VU4" s="193"/>
      <c r="VV4" s="193"/>
      <c r="VW4" s="193"/>
      <c r="VX4" s="193"/>
      <c r="VY4" s="193"/>
      <c r="VZ4" s="193"/>
      <c r="WA4" s="193"/>
      <c r="WB4" s="193"/>
      <c r="WC4" s="193"/>
      <c r="WD4" s="193"/>
      <c r="WE4" s="193"/>
      <c r="WF4" s="193"/>
      <c r="WG4" s="193"/>
      <c r="WH4" s="193"/>
      <c r="WI4" s="193"/>
      <c r="WJ4" s="193"/>
      <c r="WK4" s="193"/>
      <c r="WL4" s="193"/>
      <c r="WM4" s="193"/>
      <c r="WN4" s="193"/>
      <c r="WO4" s="193"/>
      <c r="WP4" s="193"/>
      <c r="WQ4" s="193"/>
      <c r="WR4" s="193"/>
      <c r="WS4" s="193"/>
      <c r="WT4" s="193"/>
      <c r="WU4" s="193"/>
      <c r="WV4" s="193"/>
      <c r="WW4" s="193"/>
      <c r="WX4" s="193"/>
      <c r="WY4" s="193"/>
      <c r="WZ4" s="193"/>
      <c r="XA4" s="193"/>
      <c r="XB4" s="193"/>
      <c r="XC4" s="193"/>
      <c r="XD4" s="193"/>
      <c r="XE4" s="193"/>
      <c r="XF4" s="193"/>
      <c r="XG4" s="193"/>
      <c r="XH4" s="193"/>
      <c r="XI4" s="193"/>
      <c r="XJ4" s="193"/>
      <c r="XK4" s="193"/>
      <c r="XL4" s="193"/>
      <c r="XM4" s="193"/>
      <c r="XN4" s="193"/>
      <c r="XO4" s="193"/>
      <c r="XP4" s="193"/>
      <c r="XQ4" s="193"/>
      <c r="XR4" s="193"/>
      <c r="XS4" s="193"/>
      <c r="XT4" s="193"/>
      <c r="XU4" s="193"/>
      <c r="XV4" s="193"/>
      <c r="XW4" s="193"/>
      <c r="XX4" s="193"/>
      <c r="XY4" s="193"/>
      <c r="XZ4" s="193"/>
      <c r="YA4" s="193"/>
      <c r="YB4" s="193"/>
      <c r="YC4" s="193"/>
      <c r="YD4" s="193"/>
      <c r="YE4" s="193"/>
      <c r="YF4" s="193"/>
      <c r="YG4" s="193"/>
      <c r="YH4" s="193"/>
      <c r="YI4" s="193"/>
      <c r="YJ4" s="193"/>
      <c r="YK4" s="193"/>
      <c r="YL4" s="193"/>
      <c r="YM4" s="193"/>
      <c r="YN4" s="193"/>
      <c r="YO4" s="193"/>
      <c r="YP4" s="193"/>
      <c r="YQ4" s="193"/>
      <c r="YR4" s="193"/>
      <c r="YS4" s="193"/>
      <c r="YT4" s="193"/>
      <c r="YU4" s="193"/>
      <c r="YV4" s="193"/>
      <c r="YW4" s="193"/>
      <c r="YX4" s="193"/>
      <c r="YY4" s="193"/>
      <c r="YZ4" s="193"/>
      <c r="ZA4" s="193"/>
      <c r="ZB4" s="193"/>
      <c r="ZC4" s="193"/>
      <c r="ZD4" s="193"/>
      <c r="ZE4" s="193"/>
      <c r="ZF4" s="193"/>
      <c r="ZG4" s="193"/>
      <c r="ZH4" s="193"/>
      <c r="ZI4" s="193"/>
      <c r="ZJ4" s="193"/>
      <c r="ZK4" s="193"/>
      <c r="ZL4" s="193"/>
      <c r="ZM4" s="193"/>
      <c r="ZN4" s="193"/>
      <c r="ZO4" s="193"/>
      <c r="ZP4" s="193"/>
      <c r="ZQ4" s="193"/>
      <c r="ZR4" s="193"/>
      <c r="ZS4" s="193"/>
      <c r="ZT4" s="193"/>
      <c r="ZU4" s="193"/>
      <c r="ZV4" s="193"/>
      <c r="ZW4" s="193"/>
      <c r="ZX4" s="193"/>
      <c r="ZY4" s="193"/>
      <c r="ZZ4" s="193"/>
      <c r="AAA4" s="193"/>
      <c r="AAB4" s="193"/>
      <c r="AAC4" s="193"/>
      <c r="AAD4" s="193"/>
      <c r="AAE4" s="193"/>
      <c r="AAF4" s="193"/>
      <c r="AAG4" s="193"/>
      <c r="AAH4" s="193"/>
      <c r="AAI4" s="193"/>
      <c r="AAJ4" s="193"/>
      <c r="AAK4" s="193"/>
      <c r="AAL4" s="193"/>
      <c r="AAM4" s="193"/>
      <c r="AAN4" s="193"/>
      <c r="AAO4" s="193"/>
      <c r="AAP4" s="193"/>
      <c r="AAQ4" s="193"/>
      <c r="AAR4" s="193"/>
      <c r="AAS4" s="193"/>
      <c r="AAT4" s="193"/>
      <c r="AAU4" s="193"/>
      <c r="AAV4" s="193"/>
      <c r="AAW4" s="193"/>
      <c r="AAX4" s="193"/>
      <c r="AAY4" s="193"/>
      <c r="AAZ4" s="193"/>
      <c r="ABA4" s="193"/>
      <c r="ABB4" s="193"/>
      <c r="ABC4" s="193"/>
      <c r="ABD4" s="193"/>
      <c r="ABE4" s="193"/>
      <c r="ABF4" s="193"/>
      <c r="ABG4" s="193"/>
      <c r="ABH4" s="193"/>
      <c r="ABI4" s="193"/>
      <c r="ABJ4" s="193"/>
      <c r="ABK4" s="193"/>
      <c r="ABL4" s="193"/>
      <c r="ABM4" s="193"/>
      <c r="ABN4" s="193"/>
      <c r="ABO4" s="193"/>
      <c r="ABP4" s="193"/>
      <c r="ABQ4" s="193"/>
      <c r="ABR4" s="193"/>
      <c r="ABS4" s="193"/>
      <c r="ABT4" s="193"/>
      <c r="ABU4" s="193"/>
      <c r="ABV4" s="193"/>
      <c r="ABW4" s="193"/>
      <c r="ABX4" s="193"/>
      <c r="ABY4" s="193"/>
      <c r="ABZ4" s="193"/>
      <c r="ACA4" s="193"/>
      <c r="ACB4" s="193"/>
      <c r="ACC4" s="193"/>
      <c r="ACD4" s="193"/>
      <c r="ACE4" s="193"/>
      <c r="ACF4" s="193"/>
      <c r="ACG4" s="193"/>
      <c r="ACH4" s="193"/>
      <c r="ACI4" s="193"/>
      <c r="ACJ4" s="193"/>
      <c r="ACK4" s="193"/>
      <c r="ACL4" s="193"/>
      <c r="ACM4" s="193"/>
      <c r="ACN4" s="193"/>
      <c r="ACO4" s="193"/>
      <c r="ACP4" s="193"/>
      <c r="ACQ4" s="193"/>
      <c r="ACR4" s="193"/>
      <c r="ACS4" s="193"/>
      <c r="ACT4" s="193"/>
      <c r="ACU4" s="193"/>
      <c r="ACV4" s="193"/>
      <c r="ACW4" s="193"/>
      <c r="ACX4" s="193"/>
      <c r="ACY4" s="193"/>
      <c r="ACZ4" s="193"/>
      <c r="ADA4" s="193"/>
      <c r="ADB4" s="193"/>
      <c r="ADC4" s="193"/>
      <c r="ADD4" s="193"/>
      <c r="ADE4" s="193"/>
      <c r="ADF4" s="193"/>
      <c r="ADG4" s="193"/>
      <c r="ADH4" s="193"/>
      <c r="ADI4" s="193"/>
      <c r="ADJ4" s="193"/>
      <c r="ADK4" s="193"/>
      <c r="ADL4" s="193"/>
      <c r="ADM4" s="193"/>
      <c r="ADN4" s="193"/>
      <c r="ADO4" s="193"/>
      <c r="ADP4" s="193"/>
      <c r="ADQ4" s="193"/>
      <c r="ADR4" s="193"/>
      <c r="ADS4" s="193"/>
      <c r="ADT4" s="193"/>
      <c r="ADU4" s="193"/>
      <c r="ADV4" s="193"/>
      <c r="ADW4" s="193"/>
      <c r="ADX4" s="193"/>
      <c r="ADY4" s="193"/>
      <c r="ADZ4" s="193"/>
      <c r="AEA4" s="193"/>
      <c r="AEB4" s="193"/>
      <c r="AEC4" s="193"/>
      <c r="AED4" s="193"/>
      <c r="AEE4" s="193"/>
      <c r="AEF4" s="193"/>
      <c r="AEG4" s="193"/>
      <c r="AEH4" s="193"/>
      <c r="AEI4" s="193"/>
      <c r="AEJ4" s="193"/>
      <c r="AEK4" s="193"/>
      <c r="AEL4" s="193"/>
      <c r="AEM4" s="193"/>
      <c r="AEN4" s="193"/>
      <c r="AEO4" s="193"/>
      <c r="AEP4" s="193"/>
      <c r="AEQ4" s="193"/>
      <c r="AER4" s="193"/>
      <c r="AES4" s="193"/>
      <c r="AET4" s="193"/>
      <c r="AEU4" s="193"/>
      <c r="AEV4" s="193"/>
      <c r="AEW4" s="193"/>
      <c r="AEX4" s="193"/>
      <c r="AEY4" s="193"/>
      <c r="AEZ4" s="193"/>
      <c r="AFA4" s="193"/>
      <c r="AFB4" s="193"/>
      <c r="AFC4" s="193"/>
      <c r="AFD4" s="193"/>
      <c r="AFE4" s="193"/>
      <c r="AFF4" s="193"/>
      <c r="AFG4" s="193"/>
      <c r="AFH4" s="193"/>
      <c r="AFI4" s="193"/>
      <c r="AFJ4" s="193"/>
      <c r="AFK4" s="193"/>
      <c r="AFL4" s="193"/>
      <c r="AFM4" s="193"/>
      <c r="AFN4" s="193"/>
      <c r="AFO4" s="193"/>
      <c r="AFP4" s="193"/>
      <c r="AFQ4" s="193"/>
      <c r="AFR4" s="193"/>
      <c r="AFS4" s="193"/>
      <c r="AFT4" s="193"/>
      <c r="AFU4" s="193"/>
      <c r="AFV4" s="193"/>
      <c r="AFW4" s="193"/>
      <c r="AFX4" s="193"/>
      <c r="AFY4" s="193"/>
      <c r="AFZ4" s="193"/>
      <c r="AGA4" s="193"/>
      <c r="AGB4" s="193"/>
    </row>
    <row r="5" spans="1:860" s="199" customFormat="1">
      <c r="A5" s="188" t="s">
        <v>73</v>
      </c>
      <c r="B5" s="188" t="s">
        <v>74</v>
      </c>
      <c r="C5" s="187">
        <f t="shared" ref="C5:C49" si="3">D5+G5</f>
        <v>801707955.8627398</v>
      </c>
      <c r="D5" s="186">
        <f>E5+F5</f>
        <v>801707955.8627398</v>
      </c>
      <c r="E5" s="186">
        <f>E8+E11+E14+E21</f>
        <v>799953136.30783975</v>
      </c>
      <c r="F5" s="186">
        <f t="shared" ref="F5:G5" si="4">F8+F11+F14+F21</f>
        <v>1754819.5548999999</v>
      </c>
      <c r="G5" s="186">
        <f t="shared" si="4"/>
        <v>0</v>
      </c>
      <c r="H5" s="185">
        <f t="shared" ref="H5:H49" si="5">I5+J5+K5</f>
        <v>84711305</v>
      </c>
      <c r="I5" s="185">
        <f>I8+I11+I14+I21</f>
        <v>18372659</v>
      </c>
      <c r="J5" s="185"/>
      <c r="K5" s="185">
        <f>K8+K11+K14+K21</f>
        <v>66338646</v>
      </c>
      <c r="L5" s="185">
        <f>L8+L11+L14+L21</f>
        <v>218629927.79411763</v>
      </c>
      <c r="M5" s="185"/>
      <c r="N5" s="185"/>
      <c r="O5" s="185"/>
      <c r="P5" s="185"/>
      <c r="Q5" s="185"/>
      <c r="R5" s="185"/>
      <c r="S5" s="185">
        <f t="shared" ref="S5:S49" si="6">C5+H5+L5+O5+R5</f>
        <v>1105049188.6568575</v>
      </c>
      <c r="T5" s="526">
        <f>S8+S11+S14</f>
        <v>1105049188.6568575</v>
      </c>
      <c r="U5" s="216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  <c r="IV5" s="217"/>
      <c r="IW5" s="217"/>
      <c r="IX5" s="217"/>
      <c r="IY5" s="217"/>
      <c r="IZ5" s="217"/>
      <c r="JA5" s="217"/>
      <c r="JB5" s="217"/>
      <c r="JC5" s="217"/>
      <c r="JD5" s="217"/>
      <c r="JE5" s="217"/>
      <c r="JF5" s="217"/>
      <c r="JG5" s="217"/>
      <c r="JH5" s="217"/>
      <c r="JI5" s="217"/>
      <c r="JJ5" s="217"/>
      <c r="JK5" s="217"/>
      <c r="JL5" s="217"/>
      <c r="JM5" s="217"/>
      <c r="JN5" s="217"/>
      <c r="JO5" s="217"/>
      <c r="JP5" s="217"/>
      <c r="JQ5" s="217"/>
      <c r="JR5" s="217"/>
      <c r="JS5" s="217"/>
      <c r="JT5" s="217"/>
      <c r="JU5" s="217"/>
      <c r="JV5" s="217"/>
      <c r="JW5" s="217"/>
      <c r="JX5" s="217"/>
      <c r="JY5" s="217"/>
      <c r="JZ5" s="217"/>
      <c r="KA5" s="217"/>
      <c r="KB5" s="217"/>
      <c r="KC5" s="217"/>
      <c r="KD5" s="217"/>
      <c r="KE5" s="217"/>
      <c r="KF5" s="217"/>
      <c r="KG5" s="217"/>
      <c r="KH5" s="217"/>
      <c r="KI5" s="217"/>
      <c r="KJ5" s="217"/>
      <c r="KK5" s="217"/>
      <c r="KL5" s="217"/>
      <c r="KM5" s="217"/>
      <c r="KN5" s="217"/>
      <c r="KO5" s="217"/>
      <c r="KP5" s="217"/>
      <c r="KQ5" s="217"/>
      <c r="KR5" s="217"/>
      <c r="KS5" s="217"/>
      <c r="KT5" s="217"/>
      <c r="KU5" s="217"/>
      <c r="KV5" s="217"/>
      <c r="KW5" s="217"/>
      <c r="KX5" s="217"/>
      <c r="KY5" s="217"/>
      <c r="KZ5" s="217"/>
      <c r="LA5" s="217"/>
      <c r="LB5" s="217"/>
      <c r="LC5" s="217"/>
      <c r="LD5" s="217"/>
      <c r="LE5" s="217"/>
      <c r="LF5" s="217"/>
      <c r="LG5" s="217"/>
      <c r="LH5" s="217"/>
      <c r="LI5" s="217"/>
      <c r="LJ5" s="217"/>
      <c r="LK5" s="217"/>
      <c r="LL5" s="217"/>
      <c r="LM5" s="217"/>
      <c r="LN5" s="217"/>
      <c r="LO5" s="217"/>
      <c r="LP5" s="217"/>
      <c r="LQ5" s="217"/>
      <c r="LR5" s="217"/>
      <c r="LS5" s="217"/>
      <c r="LT5" s="217"/>
      <c r="LU5" s="217"/>
      <c r="LV5" s="217"/>
      <c r="LW5" s="217"/>
      <c r="LX5" s="217"/>
      <c r="LY5" s="217"/>
      <c r="LZ5" s="217"/>
      <c r="MA5" s="217"/>
      <c r="MB5" s="217"/>
      <c r="MC5" s="217"/>
      <c r="MD5" s="217"/>
      <c r="ME5" s="217"/>
      <c r="MF5" s="217"/>
      <c r="MG5" s="217"/>
      <c r="MH5" s="217"/>
      <c r="MI5" s="217"/>
      <c r="MJ5" s="217"/>
      <c r="MK5" s="217"/>
      <c r="ML5" s="217"/>
      <c r="MM5" s="217"/>
      <c r="MN5" s="217"/>
      <c r="MO5" s="217"/>
      <c r="MP5" s="217"/>
      <c r="MQ5" s="217"/>
      <c r="MR5" s="217"/>
      <c r="MS5" s="217"/>
      <c r="MT5" s="217"/>
      <c r="MU5" s="217"/>
      <c r="MV5" s="217"/>
      <c r="MW5" s="217"/>
      <c r="MX5" s="217"/>
      <c r="MY5" s="217"/>
      <c r="MZ5" s="217"/>
      <c r="NA5" s="217"/>
      <c r="NB5" s="217"/>
      <c r="NC5" s="217"/>
      <c r="ND5" s="217"/>
      <c r="NE5" s="217"/>
      <c r="NF5" s="217"/>
      <c r="NG5" s="217"/>
      <c r="NH5" s="217"/>
      <c r="NI5" s="217"/>
      <c r="NJ5" s="217"/>
      <c r="NK5" s="217"/>
      <c r="NL5" s="217"/>
      <c r="NM5" s="217"/>
      <c r="NN5" s="217"/>
      <c r="NO5" s="217"/>
      <c r="NP5" s="217"/>
      <c r="NQ5" s="217"/>
      <c r="NR5" s="217"/>
      <c r="NS5" s="217"/>
      <c r="NT5" s="217"/>
      <c r="NU5" s="217"/>
      <c r="NV5" s="217"/>
      <c r="NW5" s="217"/>
      <c r="NX5" s="217"/>
      <c r="NY5" s="217"/>
      <c r="NZ5" s="217"/>
      <c r="OA5" s="217"/>
      <c r="OB5" s="217"/>
      <c r="OC5" s="217"/>
      <c r="OD5" s="217"/>
      <c r="OE5" s="217"/>
      <c r="OF5" s="217"/>
      <c r="OG5" s="217"/>
      <c r="OH5" s="217"/>
      <c r="OI5" s="217"/>
      <c r="OJ5" s="217"/>
      <c r="OK5" s="217"/>
      <c r="OL5" s="217"/>
      <c r="OM5" s="217"/>
      <c r="ON5" s="217"/>
      <c r="OO5" s="217"/>
      <c r="OP5" s="217"/>
      <c r="OQ5" s="217"/>
      <c r="OR5" s="217"/>
      <c r="OS5" s="217"/>
      <c r="OT5" s="217"/>
      <c r="OU5" s="217"/>
      <c r="OV5" s="217"/>
      <c r="OW5" s="217"/>
      <c r="OX5" s="217"/>
      <c r="OY5" s="217"/>
      <c r="OZ5" s="217"/>
      <c r="PA5" s="217"/>
      <c r="PB5" s="217"/>
      <c r="PC5" s="217"/>
      <c r="PD5" s="217"/>
      <c r="PE5" s="217"/>
      <c r="PF5" s="217"/>
      <c r="PG5" s="217"/>
      <c r="PH5" s="217"/>
      <c r="PI5" s="217"/>
      <c r="PJ5" s="217"/>
      <c r="PK5" s="217"/>
      <c r="PL5" s="217"/>
      <c r="PM5" s="217"/>
      <c r="PN5" s="217"/>
      <c r="PO5" s="217"/>
      <c r="PP5" s="217"/>
      <c r="PQ5" s="217"/>
      <c r="PR5" s="217"/>
      <c r="PS5" s="217"/>
      <c r="PT5" s="217"/>
      <c r="PU5" s="217"/>
      <c r="PV5" s="217"/>
      <c r="PW5" s="217"/>
      <c r="PX5" s="217"/>
      <c r="PY5" s="217"/>
      <c r="PZ5" s="217"/>
      <c r="QA5" s="217"/>
      <c r="QB5" s="217"/>
      <c r="QC5" s="217"/>
      <c r="QD5" s="217"/>
      <c r="QE5" s="217"/>
      <c r="QF5" s="217"/>
      <c r="QG5" s="217"/>
      <c r="QH5" s="217"/>
      <c r="QI5" s="217"/>
      <c r="QJ5" s="217"/>
      <c r="QK5" s="217"/>
      <c r="QL5" s="217"/>
      <c r="QM5" s="217"/>
      <c r="QN5" s="217"/>
      <c r="QO5" s="217"/>
      <c r="QP5" s="217"/>
      <c r="QQ5" s="217"/>
      <c r="QR5" s="217"/>
      <c r="QS5" s="217"/>
      <c r="QT5" s="217"/>
      <c r="QU5" s="217"/>
      <c r="QV5" s="217"/>
      <c r="QW5" s="217"/>
      <c r="QX5" s="217"/>
      <c r="QY5" s="217"/>
      <c r="QZ5" s="217"/>
      <c r="RA5" s="217"/>
      <c r="RB5" s="217"/>
      <c r="RC5" s="217"/>
      <c r="RD5" s="217"/>
      <c r="RE5" s="217"/>
      <c r="RF5" s="217"/>
      <c r="RG5" s="217"/>
      <c r="RH5" s="217"/>
      <c r="RI5" s="217"/>
      <c r="RJ5" s="217"/>
      <c r="RK5" s="217"/>
      <c r="RL5" s="217"/>
      <c r="RM5" s="217"/>
      <c r="RN5" s="217"/>
      <c r="RO5" s="217"/>
      <c r="RP5" s="217"/>
      <c r="RQ5" s="217"/>
      <c r="RR5" s="217"/>
      <c r="RS5" s="217"/>
      <c r="RT5" s="217"/>
      <c r="RU5" s="217"/>
      <c r="RV5" s="217"/>
      <c r="RW5" s="217"/>
      <c r="RX5" s="217"/>
      <c r="RY5" s="217"/>
      <c r="RZ5" s="217"/>
      <c r="SA5" s="217"/>
      <c r="SB5" s="217"/>
      <c r="SC5" s="217"/>
      <c r="SD5" s="217"/>
      <c r="SE5" s="217"/>
      <c r="SF5" s="217"/>
      <c r="SG5" s="217"/>
      <c r="SH5" s="217"/>
      <c r="SI5" s="217"/>
      <c r="SJ5" s="217"/>
      <c r="SK5" s="217"/>
      <c r="SL5" s="217"/>
      <c r="SM5" s="217"/>
      <c r="SN5" s="217"/>
      <c r="SO5" s="217"/>
      <c r="SP5" s="217"/>
      <c r="SQ5" s="217"/>
      <c r="SR5" s="217"/>
      <c r="SS5" s="217"/>
      <c r="ST5" s="217"/>
      <c r="SU5" s="217"/>
      <c r="SV5" s="217"/>
      <c r="SW5" s="217"/>
      <c r="SX5" s="217"/>
      <c r="SY5" s="217"/>
      <c r="SZ5" s="217"/>
      <c r="TA5" s="217"/>
      <c r="TB5" s="217"/>
      <c r="TC5" s="217"/>
      <c r="TD5" s="217"/>
      <c r="TE5" s="217"/>
      <c r="TF5" s="217"/>
      <c r="TG5" s="217"/>
      <c r="TH5" s="217"/>
      <c r="TI5" s="217"/>
      <c r="TJ5" s="217"/>
      <c r="TK5" s="217"/>
      <c r="TL5" s="217"/>
      <c r="TM5" s="217"/>
      <c r="TN5" s="217"/>
      <c r="TO5" s="217"/>
      <c r="TP5" s="217"/>
      <c r="TQ5" s="217"/>
      <c r="TR5" s="217"/>
      <c r="TS5" s="217"/>
      <c r="TT5" s="217"/>
      <c r="TU5" s="217"/>
      <c r="TV5" s="217"/>
      <c r="TW5" s="217"/>
      <c r="TX5" s="217"/>
      <c r="TY5" s="217"/>
      <c r="TZ5" s="217"/>
      <c r="UA5" s="217"/>
      <c r="UB5" s="217"/>
      <c r="UC5" s="217"/>
      <c r="UD5" s="217"/>
      <c r="UE5" s="217"/>
      <c r="UF5" s="217"/>
      <c r="UG5" s="217"/>
      <c r="UH5" s="217"/>
      <c r="UI5" s="217"/>
      <c r="UJ5" s="217"/>
      <c r="UK5" s="217"/>
      <c r="UL5" s="217"/>
      <c r="UM5" s="217"/>
      <c r="UN5" s="217"/>
      <c r="UO5" s="217"/>
      <c r="UP5" s="217"/>
      <c r="UQ5" s="217"/>
      <c r="UR5" s="217"/>
      <c r="US5" s="217"/>
      <c r="UT5" s="217"/>
      <c r="UU5" s="217"/>
      <c r="UV5" s="217"/>
      <c r="UW5" s="217"/>
      <c r="UX5" s="217"/>
      <c r="UY5" s="217"/>
      <c r="UZ5" s="217"/>
      <c r="VA5" s="217"/>
      <c r="VB5" s="217"/>
      <c r="VC5" s="217"/>
      <c r="VD5" s="217"/>
      <c r="VE5" s="217"/>
      <c r="VF5" s="217"/>
      <c r="VG5" s="217"/>
      <c r="VH5" s="217"/>
      <c r="VI5" s="217"/>
      <c r="VJ5" s="217"/>
      <c r="VK5" s="217"/>
      <c r="VL5" s="217"/>
      <c r="VM5" s="217"/>
      <c r="VN5" s="217"/>
      <c r="VO5" s="217"/>
      <c r="VP5" s="217"/>
      <c r="VQ5" s="217"/>
      <c r="VR5" s="217"/>
      <c r="VS5" s="217"/>
      <c r="VT5" s="217"/>
      <c r="VU5" s="217"/>
      <c r="VV5" s="217"/>
      <c r="VW5" s="217"/>
      <c r="VX5" s="217"/>
      <c r="VY5" s="217"/>
      <c r="VZ5" s="217"/>
      <c r="WA5" s="217"/>
      <c r="WB5" s="217"/>
      <c r="WC5" s="217"/>
      <c r="WD5" s="217"/>
      <c r="WE5" s="217"/>
      <c r="WF5" s="217"/>
      <c r="WG5" s="217"/>
      <c r="WH5" s="217"/>
      <c r="WI5" s="217"/>
      <c r="WJ5" s="217"/>
      <c r="WK5" s="217"/>
      <c r="WL5" s="217"/>
      <c r="WM5" s="217"/>
      <c r="WN5" s="217"/>
      <c r="WO5" s="217"/>
      <c r="WP5" s="217"/>
      <c r="WQ5" s="217"/>
      <c r="WR5" s="217"/>
      <c r="WS5" s="217"/>
      <c r="WT5" s="217"/>
      <c r="WU5" s="217"/>
      <c r="WV5" s="217"/>
      <c r="WW5" s="217"/>
      <c r="WX5" s="217"/>
      <c r="WY5" s="217"/>
      <c r="WZ5" s="217"/>
      <c r="XA5" s="217"/>
      <c r="XB5" s="217"/>
      <c r="XC5" s="217"/>
      <c r="XD5" s="217"/>
      <c r="XE5" s="217"/>
      <c r="XF5" s="217"/>
      <c r="XG5" s="217"/>
      <c r="XH5" s="217"/>
      <c r="XI5" s="217"/>
      <c r="XJ5" s="217"/>
      <c r="XK5" s="217"/>
      <c r="XL5" s="217"/>
      <c r="XM5" s="217"/>
      <c r="XN5" s="217"/>
      <c r="XO5" s="217"/>
      <c r="XP5" s="217"/>
      <c r="XQ5" s="217"/>
      <c r="XR5" s="217"/>
      <c r="XS5" s="217"/>
      <c r="XT5" s="217"/>
      <c r="XU5" s="217"/>
      <c r="XV5" s="217"/>
      <c r="XW5" s="217"/>
      <c r="XX5" s="217"/>
      <c r="XY5" s="217"/>
      <c r="XZ5" s="217"/>
      <c r="YA5" s="217"/>
      <c r="YB5" s="217"/>
      <c r="YC5" s="217"/>
      <c r="YD5" s="217"/>
      <c r="YE5" s="217"/>
      <c r="YF5" s="217"/>
      <c r="YG5" s="217"/>
      <c r="YH5" s="217"/>
      <c r="YI5" s="217"/>
      <c r="YJ5" s="217"/>
      <c r="YK5" s="217"/>
      <c r="YL5" s="217"/>
      <c r="YM5" s="217"/>
      <c r="YN5" s="217"/>
      <c r="YO5" s="217"/>
      <c r="YP5" s="217"/>
      <c r="YQ5" s="217"/>
      <c r="YR5" s="217"/>
      <c r="YS5" s="217"/>
      <c r="YT5" s="217"/>
      <c r="YU5" s="217"/>
      <c r="YV5" s="217"/>
      <c r="YW5" s="217"/>
      <c r="YX5" s="217"/>
      <c r="YY5" s="217"/>
      <c r="YZ5" s="217"/>
      <c r="ZA5" s="217"/>
      <c r="ZB5" s="217"/>
      <c r="ZC5" s="217"/>
      <c r="ZD5" s="217"/>
      <c r="ZE5" s="217"/>
      <c r="ZF5" s="217"/>
      <c r="ZG5" s="217"/>
      <c r="ZH5" s="217"/>
      <c r="ZI5" s="217"/>
      <c r="ZJ5" s="217"/>
      <c r="ZK5" s="217"/>
      <c r="ZL5" s="217"/>
      <c r="ZM5" s="217"/>
      <c r="ZN5" s="217"/>
      <c r="ZO5" s="217"/>
      <c r="ZP5" s="217"/>
      <c r="ZQ5" s="217"/>
      <c r="ZR5" s="217"/>
      <c r="ZS5" s="217"/>
      <c r="ZT5" s="217"/>
      <c r="ZU5" s="217"/>
      <c r="ZV5" s="217"/>
      <c r="ZW5" s="217"/>
      <c r="ZX5" s="217"/>
      <c r="ZY5" s="217"/>
      <c r="ZZ5" s="217"/>
      <c r="AAA5" s="217"/>
      <c r="AAB5" s="217"/>
      <c r="AAC5" s="217"/>
      <c r="AAD5" s="217"/>
      <c r="AAE5" s="217"/>
      <c r="AAF5" s="217"/>
      <c r="AAG5" s="217"/>
      <c r="AAH5" s="217"/>
      <c r="AAI5" s="217"/>
      <c r="AAJ5" s="217"/>
      <c r="AAK5" s="217"/>
      <c r="AAL5" s="217"/>
      <c r="AAM5" s="217"/>
      <c r="AAN5" s="217"/>
      <c r="AAO5" s="217"/>
      <c r="AAP5" s="217"/>
      <c r="AAQ5" s="217"/>
      <c r="AAR5" s="217"/>
      <c r="AAS5" s="217"/>
      <c r="AAT5" s="217"/>
      <c r="AAU5" s="217"/>
      <c r="AAV5" s="217"/>
      <c r="AAW5" s="217"/>
      <c r="AAX5" s="217"/>
      <c r="AAY5" s="217"/>
      <c r="AAZ5" s="217"/>
      <c r="ABA5" s="217"/>
      <c r="ABB5" s="217"/>
      <c r="ABC5" s="217"/>
      <c r="ABD5" s="217"/>
      <c r="ABE5" s="217"/>
      <c r="ABF5" s="217"/>
      <c r="ABG5" s="217"/>
      <c r="ABH5" s="217"/>
      <c r="ABI5" s="217"/>
      <c r="ABJ5" s="217"/>
      <c r="ABK5" s="217"/>
      <c r="ABL5" s="217"/>
      <c r="ABM5" s="217"/>
      <c r="ABN5" s="217"/>
      <c r="ABO5" s="217"/>
      <c r="ABP5" s="217"/>
      <c r="ABQ5" s="217"/>
      <c r="ABR5" s="217"/>
      <c r="ABS5" s="217"/>
      <c r="ABT5" s="217"/>
      <c r="ABU5" s="217"/>
      <c r="ABV5" s="217"/>
      <c r="ABW5" s="217"/>
      <c r="ABX5" s="217"/>
      <c r="ABY5" s="217"/>
      <c r="ABZ5" s="217"/>
      <c r="ACA5" s="217"/>
      <c r="ACB5" s="217"/>
      <c r="ACC5" s="217"/>
      <c r="ACD5" s="217"/>
      <c r="ACE5" s="217"/>
      <c r="ACF5" s="217"/>
      <c r="ACG5" s="217"/>
      <c r="ACH5" s="217"/>
      <c r="ACI5" s="217"/>
      <c r="ACJ5" s="217"/>
      <c r="ACK5" s="217"/>
      <c r="ACL5" s="217"/>
      <c r="ACM5" s="217"/>
      <c r="ACN5" s="217"/>
      <c r="ACO5" s="217"/>
      <c r="ACP5" s="217"/>
      <c r="ACQ5" s="217"/>
      <c r="ACR5" s="217"/>
      <c r="ACS5" s="217"/>
      <c r="ACT5" s="217"/>
      <c r="ACU5" s="217"/>
      <c r="ACV5" s="217"/>
      <c r="ACW5" s="217"/>
      <c r="ACX5" s="217"/>
      <c r="ACY5" s="217"/>
      <c r="ACZ5" s="217"/>
      <c r="ADA5" s="217"/>
      <c r="ADB5" s="217"/>
      <c r="ADC5" s="217"/>
      <c r="ADD5" s="217"/>
      <c r="ADE5" s="217"/>
      <c r="ADF5" s="217"/>
      <c r="ADG5" s="217"/>
      <c r="ADH5" s="217"/>
      <c r="ADI5" s="217"/>
      <c r="ADJ5" s="217"/>
      <c r="ADK5" s="217"/>
      <c r="ADL5" s="217"/>
      <c r="ADM5" s="217"/>
      <c r="ADN5" s="217"/>
      <c r="ADO5" s="217"/>
      <c r="ADP5" s="217"/>
      <c r="ADQ5" s="217"/>
      <c r="ADR5" s="217"/>
      <c r="ADS5" s="217"/>
      <c r="ADT5" s="217"/>
      <c r="ADU5" s="217"/>
      <c r="ADV5" s="217"/>
      <c r="ADW5" s="217"/>
      <c r="ADX5" s="217"/>
      <c r="ADY5" s="217"/>
      <c r="ADZ5" s="217"/>
      <c r="AEA5" s="217"/>
      <c r="AEB5" s="217"/>
      <c r="AEC5" s="217"/>
      <c r="AED5" s="217"/>
      <c r="AEE5" s="217"/>
      <c r="AEF5" s="217"/>
      <c r="AEG5" s="217"/>
      <c r="AEH5" s="217"/>
      <c r="AEI5" s="217"/>
      <c r="AEJ5" s="217"/>
      <c r="AEK5" s="217"/>
      <c r="AEL5" s="217"/>
      <c r="AEM5" s="217"/>
      <c r="AEN5" s="217"/>
      <c r="AEO5" s="217"/>
      <c r="AEP5" s="217"/>
      <c r="AEQ5" s="217"/>
      <c r="AER5" s="217"/>
      <c r="AES5" s="217"/>
      <c r="AET5" s="217"/>
      <c r="AEU5" s="217"/>
      <c r="AEV5" s="217"/>
      <c r="AEW5" s="217"/>
      <c r="AEX5" s="217"/>
      <c r="AEY5" s="217"/>
      <c r="AEZ5" s="217"/>
      <c r="AFA5" s="217"/>
      <c r="AFB5" s="217"/>
      <c r="AFC5" s="217"/>
      <c r="AFD5" s="217"/>
      <c r="AFE5" s="217"/>
      <c r="AFF5" s="217"/>
      <c r="AFG5" s="217"/>
      <c r="AFH5" s="217"/>
      <c r="AFI5" s="217"/>
      <c r="AFJ5" s="217"/>
      <c r="AFK5" s="217"/>
      <c r="AFL5" s="217"/>
      <c r="AFM5" s="217"/>
      <c r="AFN5" s="217"/>
      <c r="AFO5" s="217"/>
      <c r="AFP5" s="217"/>
      <c r="AFQ5" s="217"/>
      <c r="AFR5" s="217"/>
      <c r="AFS5" s="217"/>
      <c r="AFT5" s="217"/>
      <c r="AFU5" s="217"/>
      <c r="AFV5" s="217"/>
      <c r="AFW5" s="217"/>
      <c r="AFX5" s="217"/>
      <c r="AFY5" s="217"/>
      <c r="AFZ5" s="217"/>
      <c r="AGA5" s="217"/>
      <c r="AGB5" s="217"/>
    </row>
    <row r="6" spans="1:860" s="199" customFormat="1">
      <c r="A6" s="188" t="s">
        <v>75</v>
      </c>
      <c r="B6" s="188" t="s">
        <v>76</v>
      </c>
      <c r="C6" s="187">
        <f t="shared" si="3"/>
        <v>4970934.4409599993</v>
      </c>
      <c r="D6" s="186">
        <f>E6+F6</f>
        <v>4970934.4409599993</v>
      </c>
      <c r="E6" s="185">
        <f>GETPIVOTDATA("Summ",'067свод'!$A$3,"HC","НС 2")+E9+E12+E19+E22</f>
        <v>4970934.4409599993</v>
      </c>
      <c r="F6" s="185">
        <f>'067'!H20+F9+F12+F19+F22</f>
        <v>0</v>
      </c>
      <c r="G6" s="185">
        <f>'067'!I20</f>
        <v>0</v>
      </c>
      <c r="H6" s="185">
        <f t="shared" si="5"/>
        <v>5137124</v>
      </c>
      <c r="I6" s="185"/>
      <c r="J6" s="185"/>
      <c r="K6" s="185">
        <f>K9+K12+K19+K22</f>
        <v>5137124</v>
      </c>
      <c r="L6" s="185">
        <f>L9+L19</f>
        <v>9916144</v>
      </c>
      <c r="M6" s="185"/>
      <c r="N6" s="185"/>
      <c r="O6" s="185"/>
      <c r="P6" s="185"/>
      <c r="Q6" s="185"/>
      <c r="R6" s="185"/>
      <c r="S6" s="185">
        <f t="shared" si="6"/>
        <v>20024202.440959997</v>
      </c>
      <c r="T6" s="526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  <c r="IV6" s="217"/>
      <c r="IW6" s="217"/>
      <c r="IX6" s="217"/>
      <c r="IY6" s="217"/>
      <c r="IZ6" s="217"/>
      <c r="JA6" s="217"/>
      <c r="JB6" s="217"/>
      <c r="JC6" s="217"/>
      <c r="JD6" s="217"/>
      <c r="JE6" s="217"/>
      <c r="JF6" s="217"/>
      <c r="JG6" s="217"/>
      <c r="JH6" s="217"/>
      <c r="JI6" s="217"/>
      <c r="JJ6" s="217"/>
      <c r="JK6" s="217"/>
      <c r="JL6" s="217"/>
      <c r="JM6" s="217"/>
      <c r="JN6" s="217"/>
      <c r="JO6" s="217"/>
      <c r="JP6" s="217"/>
      <c r="JQ6" s="217"/>
      <c r="JR6" s="217"/>
      <c r="JS6" s="217"/>
      <c r="JT6" s="217"/>
      <c r="JU6" s="217"/>
      <c r="JV6" s="217"/>
      <c r="JW6" s="217"/>
      <c r="JX6" s="217"/>
      <c r="JY6" s="217"/>
      <c r="JZ6" s="217"/>
      <c r="KA6" s="217"/>
      <c r="KB6" s="217"/>
      <c r="KC6" s="217"/>
      <c r="KD6" s="217"/>
      <c r="KE6" s="217"/>
      <c r="KF6" s="217"/>
      <c r="KG6" s="217"/>
      <c r="KH6" s="217"/>
      <c r="KI6" s="217"/>
      <c r="KJ6" s="217"/>
      <c r="KK6" s="217"/>
      <c r="KL6" s="217"/>
      <c r="KM6" s="217"/>
      <c r="KN6" s="217"/>
      <c r="KO6" s="217"/>
      <c r="KP6" s="217"/>
      <c r="KQ6" s="217"/>
      <c r="KR6" s="217"/>
      <c r="KS6" s="217"/>
      <c r="KT6" s="217"/>
      <c r="KU6" s="217"/>
      <c r="KV6" s="217"/>
      <c r="KW6" s="217"/>
      <c r="KX6" s="217"/>
      <c r="KY6" s="217"/>
      <c r="KZ6" s="217"/>
      <c r="LA6" s="217"/>
      <c r="LB6" s="217"/>
      <c r="LC6" s="217"/>
      <c r="LD6" s="217"/>
      <c r="LE6" s="217"/>
      <c r="LF6" s="217"/>
      <c r="LG6" s="217"/>
      <c r="LH6" s="217"/>
      <c r="LI6" s="217"/>
      <c r="LJ6" s="217"/>
      <c r="LK6" s="217"/>
      <c r="LL6" s="217"/>
      <c r="LM6" s="217"/>
      <c r="LN6" s="217"/>
      <c r="LO6" s="217"/>
      <c r="LP6" s="217"/>
      <c r="LQ6" s="217"/>
      <c r="LR6" s="217"/>
      <c r="LS6" s="217"/>
      <c r="LT6" s="217"/>
      <c r="LU6" s="217"/>
      <c r="LV6" s="217"/>
      <c r="LW6" s="217"/>
      <c r="LX6" s="217"/>
      <c r="LY6" s="217"/>
      <c r="LZ6" s="217"/>
      <c r="MA6" s="217"/>
      <c r="MB6" s="217"/>
      <c r="MC6" s="217"/>
      <c r="MD6" s="217"/>
      <c r="ME6" s="217"/>
      <c r="MF6" s="217"/>
      <c r="MG6" s="217"/>
      <c r="MH6" s="217"/>
      <c r="MI6" s="217"/>
      <c r="MJ6" s="217"/>
      <c r="MK6" s="217"/>
      <c r="ML6" s="217"/>
      <c r="MM6" s="217"/>
      <c r="MN6" s="217"/>
      <c r="MO6" s="217"/>
      <c r="MP6" s="217"/>
      <c r="MQ6" s="217"/>
      <c r="MR6" s="217"/>
      <c r="MS6" s="217"/>
      <c r="MT6" s="217"/>
      <c r="MU6" s="217"/>
      <c r="MV6" s="217"/>
      <c r="MW6" s="217"/>
      <c r="MX6" s="217"/>
      <c r="MY6" s="217"/>
      <c r="MZ6" s="217"/>
      <c r="NA6" s="217"/>
      <c r="NB6" s="217"/>
      <c r="NC6" s="217"/>
      <c r="ND6" s="217"/>
      <c r="NE6" s="217"/>
      <c r="NF6" s="217"/>
      <c r="NG6" s="217"/>
      <c r="NH6" s="217"/>
      <c r="NI6" s="217"/>
      <c r="NJ6" s="217"/>
      <c r="NK6" s="217"/>
      <c r="NL6" s="217"/>
      <c r="NM6" s="217"/>
      <c r="NN6" s="217"/>
      <c r="NO6" s="217"/>
      <c r="NP6" s="217"/>
      <c r="NQ6" s="217"/>
      <c r="NR6" s="217"/>
      <c r="NS6" s="217"/>
      <c r="NT6" s="217"/>
      <c r="NU6" s="217"/>
      <c r="NV6" s="217"/>
      <c r="NW6" s="217"/>
      <c r="NX6" s="217"/>
      <c r="NY6" s="217"/>
      <c r="NZ6" s="217"/>
      <c r="OA6" s="217"/>
      <c r="OB6" s="217"/>
      <c r="OC6" s="217"/>
      <c r="OD6" s="217"/>
      <c r="OE6" s="217"/>
      <c r="OF6" s="217"/>
      <c r="OG6" s="217"/>
      <c r="OH6" s="217"/>
      <c r="OI6" s="217"/>
      <c r="OJ6" s="217"/>
      <c r="OK6" s="217"/>
      <c r="OL6" s="217"/>
      <c r="OM6" s="217"/>
      <c r="ON6" s="217"/>
      <c r="OO6" s="217"/>
      <c r="OP6" s="217"/>
      <c r="OQ6" s="217"/>
      <c r="OR6" s="217"/>
      <c r="OS6" s="217"/>
      <c r="OT6" s="217"/>
      <c r="OU6" s="217"/>
      <c r="OV6" s="217"/>
      <c r="OW6" s="217"/>
      <c r="OX6" s="217"/>
      <c r="OY6" s="217"/>
      <c r="OZ6" s="217"/>
      <c r="PA6" s="217"/>
      <c r="PB6" s="217"/>
      <c r="PC6" s="217"/>
      <c r="PD6" s="217"/>
      <c r="PE6" s="217"/>
      <c r="PF6" s="217"/>
      <c r="PG6" s="217"/>
      <c r="PH6" s="217"/>
      <c r="PI6" s="217"/>
      <c r="PJ6" s="217"/>
      <c r="PK6" s="217"/>
      <c r="PL6" s="217"/>
      <c r="PM6" s="217"/>
      <c r="PN6" s="217"/>
      <c r="PO6" s="217"/>
      <c r="PP6" s="217"/>
      <c r="PQ6" s="217"/>
      <c r="PR6" s="217"/>
      <c r="PS6" s="217"/>
      <c r="PT6" s="217"/>
      <c r="PU6" s="217"/>
      <c r="PV6" s="217"/>
      <c r="PW6" s="217"/>
      <c r="PX6" s="217"/>
      <c r="PY6" s="217"/>
      <c r="PZ6" s="217"/>
      <c r="QA6" s="217"/>
      <c r="QB6" s="217"/>
      <c r="QC6" s="217"/>
      <c r="QD6" s="217"/>
      <c r="QE6" s="217"/>
      <c r="QF6" s="217"/>
      <c r="QG6" s="217"/>
      <c r="QH6" s="217"/>
      <c r="QI6" s="217"/>
      <c r="QJ6" s="217"/>
      <c r="QK6" s="217"/>
      <c r="QL6" s="217"/>
      <c r="QM6" s="217"/>
      <c r="QN6" s="217"/>
      <c r="QO6" s="217"/>
      <c r="QP6" s="217"/>
      <c r="QQ6" s="217"/>
      <c r="QR6" s="217"/>
      <c r="QS6" s="217"/>
      <c r="QT6" s="217"/>
      <c r="QU6" s="217"/>
      <c r="QV6" s="217"/>
      <c r="QW6" s="217"/>
      <c r="QX6" s="217"/>
      <c r="QY6" s="217"/>
      <c r="QZ6" s="217"/>
      <c r="RA6" s="217"/>
      <c r="RB6" s="217"/>
      <c r="RC6" s="217"/>
      <c r="RD6" s="217"/>
      <c r="RE6" s="217"/>
      <c r="RF6" s="217"/>
      <c r="RG6" s="217"/>
      <c r="RH6" s="217"/>
      <c r="RI6" s="217"/>
      <c r="RJ6" s="217"/>
      <c r="RK6" s="217"/>
      <c r="RL6" s="217"/>
      <c r="RM6" s="217"/>
      <c r="RN6" s="217"/>
      <c r="RO6" s="217"/>
      <c r="RP6" s="217"/>
      <c r="RQ6" s="217"/>
      <c r="RR6" s="217"/>
      <c r="RS6" s="217"/>
      <c r="RT6" s="217"/>
      <c r="RU6" s="217"/>
      <c r="RV6" s="217"/>
      <c r="RW6" s="217"/>
      <c r="RX6" s="217"/>
      <c r="RY6" s="217"/>
      <c r="RZ6" s="217"/>
      <c r="SA6" s="217"/>
      <c r="SB6" s="217"/>
      <c r="SC6" s="217"/>
      <c r="SD6" s="217"/>
      <c r="SE6" s="217"/>
      <c r="SF6" s="217"/>
      <c r="SG6" s="217"/>
      <c r="SH6" s="217"/>
      <c r="SI6" s="217"/>
      <c r="SJ6" s="217"/>
      <c r="SK6" s="217"/>
      <c r="SL6" s="217"/>
      <c r="SM6" s="217"/>
      <c r="SN6" s="217"/>
      <c r="SO6" s="217"/>
      <c r="SP6" s="217"/>
      <c r="SQ6" s="217"/>
      <c r="SR6" s="217"/>
      <c r="SS6" s="217"/>
      <c r="ST6" s="217"/>
      <c r="SU6" s="217"/>
      <c r="SV6" s="217"/>
      <c r="SW6" s="217"/>
      <c r="SX6" s="217"/>
      <c r="SY6" s="217"/>
      <c r="SZ6" s="217"/>
      <c r="TA6" s="217"/>
      <c r="TB6" s="217"/>
      <c r="TC6" s="217"/>
      <c r="TD6" s="217"/>
      <c r="TE6" s="217"/>
      <c r="TF6" s="217"/>
      <c r="TG6" s="217"/>
      <c r="TH6" s="217"/>
      <c r="TI6" s="217"/>
      <c r="TJ6" s="217"/>
      <c r="TK6" s="217"/>
      <c r="TL6" s="217"/>
      <c r="TM6" s="217"/>
      <c r="TN6" s="217"/>
      <c r="TO6" s="217"/>
      <c r="TP6" s="217"/>
      <c r="TQ6" s="217"/>
      <c r="TR6" s="217"/>
      <c r="TS6" s="217"/>
      <c r="TT6" s="217"/>
      <c r="TU6" s="217"/>
      <c r="TV6" s="217"/>
      <c r="TW6" s="217"/>
      <c r="TX6" s="217"/>
      <c r="TY6" s="217"/>
      <c r="TZ6" s="217"/>
      <c r="UA6" s="217"/>
      <c r="UB6" s="217"/>
      <c r="UC6" s="217"/>
      <c r="UD6" s="217"/>
      <c r="UE6" s="217"/>
      <c r="UF6" s="217"/>
      <c r="UG6" s="217"/>
      <c r="UH6" s="217"/>
      <c r="UI6" s="217"/>
      <c r="UJ6" s="217"/>
      <c r="UK6" s="217"/>
      <c r="UL6" s="217"/>
      <c r="UM6" s="217"/>
      <c r="UN6" s="217"/>
      <c r="UO6" s="217"/>
      <c r="UP6" s="217"/>
      <c r="UQ6" s="217"/>
      <c r="UR6" s="217"/>
      <c r="US6" s="217"/>
      <c r="UT6" s="217"/>
      <c r="UU6" s="217"/>
      <c r="UV6" s="217"/>
      <c r="UW6" s="217"/>
      <c r="UX6" s="217"/>
      <c r="UY6" s="217"/>
      <c r="UZ6" s="217"/>
      <c r="VA6" s="217"/>
      <c r="VB6" s="217"/>
      <c r="VC6" s="217"/>
      <c r="VD6" s="217"/>
      <c r="VE6" s="217"/>
      <c r="VF6" s="217"/>
      <c r="VG6" s="217"/>
      <c r="VH6" s="217"/>
      <c r="VI6" s="217"/>
      <c r="VJ6" s="217"/>
      <c r="VK6" s="217"/>
      <c r="VL6" s="217"/>
      <c r="VM6" s="217"/>
      <c r="VN6" s="217"/>
      <c r="VO6" s="217"/>
      <c r="VP6" s="217"/>
      <c r="VQ6" s="217"/>
      <c r="VR6" s="217"/>
      <c r="VS6" s="217"/>
      <c r="VT6" s="217"/>
      <c r="VU6" s="217"/>
      <c r="VV6" s="217"/>
      <c r="VW6" s="217"/>
      <c r="VX6" s="217"/>
      <c r="VY6" s="217"/>
      <c r="VZ6" s="217"/>
      <c r="WA6" s="217"/>
      <c r="WB6" s="217"/>
      <c r="WC6" s="217"/>
      <c r="WD6" s="217"/>
      <c r="WE6" s="217"/>
      <c r="WF6" s="217"/>
      <c r="WG6" s="217"/>
      <c r="WH6" s="217"/>
      <c r="WI6" s="217"/>
      <c r="WJ6" s="217"/>
      <c r="WK6" s="217"/>
      <c r="WL6" s="217"/>
      <c r="WM6" s="217"/>
      <c r="WN6" s="217"/>
      <c r="WO6" s="217"/>
      <c r="WP6" s="217"/>
      <c r="WQ6" s="217"/>
      <c r="WR6" s="217"/>
      <c r="WS6" s="217"/>
      <c r="WT6" s="217"/>
      <c r="WU6" s="217"/>
      <c r="WV6" s="217"/>
      <c r="WW6" s="217"/>
      <c r="WX6" s="217"/>
      <c r="WY6" s="217"/>
      <c r="WZ6" s="217"/>
      <c r="XA6" s="217"/>
      <c r="XB6" s="217"/>
      <c r="XC6" s="217"/>
      <c r="XD6" s="217"/>
      <c r="XE6" s="217"/>
      <c r="XF6" s="217"/>
      <c r="XG6" s="217"/>
      <c r="XH6" s="217"/>
      <c r="XI6" s="217"/>
      <c r="XJ6" s="217"/>
      <c r="XK6" s="217"/>
      <c r="XL6" s="217"/>
      <c r="XM6" s="217"/>
      <c r="XN6" s="217"/>
      <c r="XO6" s="217"/>
      <c r="XP6" s="217"/>
      <c r="XQ6" s="217"/>
      <c r="XR6" s="217"/>
      <c r="XS6" s="217"/>
      <c r="XT6" s="217"/>
      <c r="XU6" s="217"/>
      <c r="XV6" s="217"/>
      <c r="XW6" s="217"/>
      <c r="XX6" s="217"/>
      <c r="XY6" s="217"/>
      <c r="XZ6" s="217"/>
      <c r="YA6" s="217"/>
      <c r="YB6" s="217"/>
      <c r="YC6" s="217"/>
      <c r="YD6" s="217"/>
      <c r="YE6" s="217"/>
      <c r="YF6" s="217"/>
      <c r="YG6" s="217"/>
      <c r="YH6" s="217"/>
      <c r="YI6" s="217"/>
      <c r="YJ6" s="217"/>
      <c r="YK6" s="217"/>
      <c r="YL6" s="217"/>
      <c r="YM6" s="217"/>
      <c r="YN6" s="217"/>
      <c r="YO6" s="217"/>
      <c r="YP6" s="217"/>
      <c r="YQ6" s="217"/>
      <c r="YR6" s="217"/>
      <c r="YS6" s="217"/>
      <c r="YT6" s="217"/>
      <c r="YU6" s="217"/>
      <c r="YV6" s="217"/>
      <c r="YW6" s="217"/>
      <c r="YX6" s="217"/>
      <c r="YY6" s="217"/>
      <c r="YZ6" s="217"/>
      <c r="ZA6" s="217"/>
      <c r="ZB6" s="217"/>
      <c r="ZC6" s="217"/>
      <c r="ZD6" s="217"/>
      <c r="ZE6" s="217"/>
      <c r="ZF6" s="217"/>
      <c r="ZG6" s="217"/>
      <c r="ZH6" s="217"/>
      <c r="ZI6" s="217"/>
      <c r="ZJ6" s="217"/>
      <c r="ZK6" s="217"/>
      <c r="ZL6" s="217"/>
      <c r="ZM6" s="217"/>
      <c r="ZN6" s="217"/>
      <c r="ZO6" s="217"/>
      <c r="ZP6" s="217"/>
      <c r="ZQ6" s="217"/>
      <c r="ZR6" s="217"/>
      <c r="ZS6" s="217"/>
      <c r="ZT6" s="217"/>
      <c r="ZU6" s="217"/>
      <c r="ZV6" s="217"/>
      <c r="ZW6" s="217"/>
      <c r="ZX6" s="217"/>
      <c r="ZY6" s="217"/>
      <c r="ZZ6" s="217"/>
      <c r="AAA6" s="217"/>
      <c r="AAB6" s="217"/>
      <c r="AAC6" s="217"/>
      <c r="AAD6" s="217"/>
      <c r="AAE6" s="217"/>
      <c r="AAF6" s="217"/>
      <c r="AAG6" s="217"/>
      <c r="AAH6" s="217"/>
      <c r="AAI6" s="217"/>
      <c r="AAJ6" s="217"/>
      <c r="AAK6" s="217"/>
      <c r="AAL6" s="217"/>
      <c r="AAM6" s="217"/>
      <c r="AAN6" s="217"/>
      <c r="AAO6" s="217"/>
      <c r="AAP6" s="217"/>
      <c r="AAQ6" s="217"/>
      <c r="AAR6" s="217"/>
      <c r="AAS6" s="217"/>
      <c r="AAT6" s="217"/>
      <c r="AAU6" s="217"/>
      <c r="AAV6" s="217"/>
      <c r="AAW6" s="217"/>
      <c r="AAX6" s="217"/>
      <c r="AAY6" s="217"/>
      <c r="AAZ6" s="217"/>
      <c r="ABA6" s="217"/>
      <c r="ABB6" s="217"/>
      <c r="ABC6" s="217"/>
      <c r="ABD6" s="217"/>
      <c r="ABE6" s="217"/>
      <c r="ABF6" s="217"/>
      <c r="ABG6" s="217"/>
      <c r="ABH6" s="217"/>
      <c r="ABI6" s="217"/>
      <c r="ABJ6" s="217"/>
      <c r="ABK6" s="217"/>
      <c r="ABL6" s="217"/>
      <c r="ABM6" s="217"/>
      <c r="ABN6" s="217"/>
      <c r="ABO6" s="217"/>
      <c r="ABP6" s="217"/>
      <c r="ABQ6" s="217"/>
      <c r="ABR6" s="217"/>
      <c r="ABS6" s="217"/>
      <c r="ABT6" s="217"/>
      <c r="ABU6" s="217"/>
      <c r="ABV6" s="217"/>
      <c r="ABW6" s="217"/>
      <c r="ABX6" s="217"/>
      <c r="ABY6" s="217"/>
      <c r="ABZ6" s="217"/>
      <c r="ACA6" s="217"/>
      <c r="ACB6" s="217"/>
      <c r="ACC6" s="217"/>
      <c r="ACD6" s="217"/>
      <c r="ACE6" s="217"/>
      <c r="ACF6" s="217"/>
      <c r="ACG6" s="217"/>
      <c r="ACH6" s="217"/>
      <c r="ACI6" s="217"/>
      <c r="ACJ6" s="217"/>
      <c r="ACK6" s="217"/>
      <c r="ACL6" s="217"/>
      <c r="ACM6" s="217"/>
      <c r="ACN6" s="217"/>
      <c r="ACO6" s="217"/>
      <c r="ACP6" s="217"/>
      <c r="ACQ6" s="217"/>
      <c r="ACR6" s="217"/>
      <c r="ACS6" s="217"/>
      <c r="ACT6" s="217"/>
      <c r="ACU6" s="217"/>
      <c r="ACV6" s="217"/>
      <c r="ACW6" s="217"/>
      <c r="ACX6" s="217"/>
      <c r="ACY6" s="217"/>
      <c r="ACZ6" s="217"/>
      <c r="ADA6" s="217"/>
      <c r="ADB6" s="217"/>
      <c r="ADC6" s="217"/>
      <c r="ADD6" s="217"/>
      <c r="ADE6" s="217"/>
      <c r="ADF6" s="217"/>
      <c r="ADG6" s="217"/>
      <c r="ADH6" s="217"/>
      <c r="ADI6" s="217"/>
      <c r="ADJ6" s="217"/>
      <c r="ADK6" s="217"/>
      <c r="ADL6" s="217"/>
      <c r="ADM6" s="217"/>
      <c r="ADN6" s="217"/>
      <c r="ADO6" s="217"/>
      <c r="ADP6" s="217"/>
      <c r="ADQ6" s="217"/>
      <c r="ADR6" s="217"/>
      <c r="ADS6" s="217"/>
      <c r="ADT6" s="217"/>
      <c r="ADU6" s="217"/>
      <c r="ADV6" s="217"/>
      <c r="ADW6" s="217"/>
      <c r="ADX6" s="217"/>
      <c r="ADY6" s="217"/>
      <c r="ADZ6" s="217"/>
      <c r="AEA6" s="217"/>
      <c r="AEB6" s="217"/>
      <c r="AEC6" s="217"/>
      <c r="AED6" s="217"/>
      <c r="AEE6" s="217"/>
      <c r="AEF6" s="217"/>
      <c r="AEG6" s="217"/>
      <c r="AEH6" s="217"/>
      <c r="AEI6" s="217"/>
      <c r="AEJ6" s="217"/>
      <c r="AEK6" s="217"/>
      <c r="AEL6" s="217"/>
      <c r="AEM6" s="217"/>
      <c r="AEN6" s="217"/>
      <c r="AEO6" s="217"/>
      <c r="AEP6" s="217"/>
      <c r="AEQ6" s="217"/>
      <c r="AER6" s="217"/>
      <c r="AES6" s="217"/>
      <c r="AET6" s="217"/>
      <c r="AEU6" s="217"/>
      <c r="AEV6" s="217"/>
      <c r="AEW6" s="217"/>
      <c r="AEX6" s="217"/>
      <c r="AEY6" s="217"/>
      <c r="AEZ6" s="217"/>
      <c r="AFA6" s="217"/>
      <c r="AFB6" s="217"/>
      <c r="AFC6" s="217"/>
      <c r="AFD6" s="217"/>
      <c r="AFE6" s="217"/>
      <c r="AFF6" s="217"/>
      <c r="AFG6" s="217"/>
      <c r="AFH6" s="217"/>
      <c r="AFI6" s="217"/>
      <c r="AFJ6" s="217"/>
      <c r="AFK6" s="217"/>
      <c r="AFL6" s="217"/>
      <c r="AFM6" s="217"/>
      <c r="AFN6" s="217"/>
      <c r="AFO6" s="217"/>
      <c r="AFP6" s="217"/>
      <c r="AFQ6" s="217"/>
      <c r="AFR6" s="217"/>
      <c r="AFS6" s="217"/>
      <c r="AFT6" s="217"/>
      <c r="AFU6" s="217"/>
      <c r="AFV6" s="217"/>
      <c r="AFW6" s="217"/>
      <c r="AFX6" s="217"/>
      <c r="AFY6" s="217"/>
      <c r="AFZ6" s="217"/>
      <c r="AGA6" s="217"/>
      <c r="AGB6" s="217"/>
    </row>
    <row r="7" spans="1:860" s="212" customFormat="1" ht="38.25">
      <c r="A7" s="208" t="s">
        <v>77</v>
      </c>
      <c r="B7" s="209" t="s">
        <v>78</v>
      </c>
      <c r="C7" s="187">
        <f t="shared" si="3"/>
        <v>435083159.41485256</v>
      </c>
      <c r="D7" s="210">
        <f>D8+D9</f>
        <v>435083159.41485256</v>
      </c>
      <c r="E7" s="210">
        <f>E8+E9</f>
        <v>435083038.41485256</v>
      </c>
      <c r="F7" s="210">
        <f>F8+F9</f>
        <v>121</v>
      </c>
      <c r="G7" s="476"/>
      <c r="H7" s="187">
        <f t="shared" si="5"/>
        <v>23941065</v>
      </c>
      <c r="I7" s="210"/>
      <c r="J7" s="210"/>
      <c r="K7" s="210">
        <f>K8+K9</f>
        <v>23941065</v>
      </c>
      <c r="L7" s="187"/>
      <c r="M7" s="210"/>
      <c r="N7" s="210"/>
      <c r="O7" s="187"/>
      <c r="P7" s="210"/>
      <c r="Q7" s="210"/>
      <c r="R7" s="187"/>
      <c r="S7" s="185">
        <f t="shared" si="6"/>
        <v>459024224.41485256</v>
      </c>
      <c r="T7" s="526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3"/>
      <c r="IW7" s="193"/>
      <c r="IX7" s="193"/>
      <c r="IY7" s="193"/>
      <c r="IZ7" s="193"/>
      <c r="JA7" s="193"/>
      <c r="JB7" s="193"/>
      <c r="JC7" s="193"/>
      <c r="JD7" s="193"/>
      <c r="JE7" s="193"/>
      <c r="JF7" s="193"/>
      <c r="JG7" s="193"/>
      <c r="JH7" s="193"/>
      <c r="JI7" s="193"/>
      <c r="JJ7" s="193"/>
      <c r="JK7" s="193"/>
      <c r="JL7" s="193"/>
      <c r="JM7" s="193"/>
      <c r="JN7" s="193"/>
      <c r="JO7" s="193"/>
      <c r="JP7" s="193"/>
      <c r="JQ7" s="193"/>
      <c r="JR7" s="193"/>
      <c r="JS7" s="193"/>
      <c r="JT7" s="193"/>
      <c r="JU7" s="193"/>
      <c r="JV7" s="193"/>
      <c r="JW7" s="193"/>
      <c r="JX7" s="193"/>
      <c r="JY7" s="193"/>
      <c r="JZ7" s="193"/>
      <c r="KA7" s="193"/>
      <c r="KB7" s="193"/>
      <c r="KC7" s="193"/>
      <c r="KD7" s="193"/>
      <c r="KE7" s="193"/>
      <c r="KF7" s="193"/>
      <c r="KG7" s="193"/>
      <c r="KH7" s="193"/>
      <c r="KI7" s="193"/>
      <c r="KJ7" s="193"/>
      <c r="KK7" s="193"/>
      <c r="KL7" s="193"/>
      <c r="KM7" s="193"/>
      <c r="KN7" s="193"/>
      <c r="KO7" s="193"/>
      <c r="KP7" s="193"/>
      <c r="KQ7" s="193"/>
      <c r="KR7" s="193"/>
      <c r="KS7" s="193"/>
      <c r="KT7" s="193"/>
      <c r="KU7" s="193"/>
      <c r="KV7" s="193"/>
      <c r="KW7" s="193"/>
      <c r="KX7" s="193"/>
      <c r="KY7" s="193"/>
      <c r="KZ7" s="193"/>
      <c r="LA7" s="193"/>
      <c r="LB7" s="193"/>
      <c r="LC7" s="193"/>
      <c r="LD7" s="193"/>
      <c r="LE7" s="193"/>
      <c r="LF7" s="193"/>
      <c r="LG7" s="193"/>
      <c r="LH7" s="193"/>
      <c r="LI7" s="193"/>
      <c r="LJ7" s="193"/>
      <c r="LK7" s="193"/>
      <c r="LL7" s="193"/>
      <c r="LM7" s="193"/>
      <c r="LN7" s="193"/>
      <c r="LO7" s="193"/>
      <c r="LP7" s="193"/>
      <c r="LQ7" s="193"/>
      <c r="LR7" s="193"/>
      <c r="LS7" s="193"/>
      <c r="LT7" s="193"/>
      <c r="LU7" s="193"/>
      <c r="LV7" s="193"/>
      <c r="LW7" s="193"/>
      <c r="LX7" s="193"/>
      <c r="LY7" s="193"/>
      <c r="LZ7" s="193"/>
      <c r="MA7" s="193"/>
      <c r="MB7" s="193"/>
      <c r="MC7" s="193"/>
      <c r="MD7" s="193"/>
      <c r="ME7" s="193"/>
      <c r="MF7" s="193"/>
      <c r="MG7" s="193"/>
      <c r="MH7" s="193"/>
      <c r="MI7" s="193"/>
      <c r="MJ7" s="193"/>
      <c r="MK7" s="193"/>
      <c r="ML7" s="193"/>
      <c r="MM7" s="193"/>
      <c r="MN7" s="193"/>
      <c r="MO7" s="193"/>
      <c r="MP7" s="193"/>
      <c r="MQ7" s="193"/>
      <c r="MR7" s="193"/>
      <c r="MS7" s="193"/>
      <c r="MT7" s="193"/>
      <c r="MU7" s="193"/>
      <c r="MV7" s="193"/>
      <c r="MW7" s="193"/>
      <c r="MX7" s="193"/>
      <c r="MY7" s="193"/>
      <c r="MZ7" s="193"/>
      <c r="NA7" s="193"/>
      <c r="NB7" s="193"/>
      <c r="NC7" s="193"/>
      <c r="ND7" s="193"/>
      <c r="NE7" s="193"/>
      <c r="NF7" s="193"/>
      <c r="NG7" s="193"/>
      <c r="NH7" s="193"/>
      <c r="NI7" s="193"/>
      <c r="NJ7" s="193"/>
      <c r="NK7" s="193"/>
      <c r="NL7" s="193"/>
      <c r="NM7" s="193"/>
      <c r="NN7" s="193"/>
      <c r="NO7" s="193"/>
      <c r="NP7" s="193"/>
      <c r="NQ7" s="193"/>
      <c r="NR7" s="193"/>
      <c r="NS7" s="193"/>
      <c r="NT7" s="193"/>
      <c r="NU7" s="193"/>
      <c r="NV7" s="193"/>
      <c r="NW7" s="193"/>
      <c r="NX7" s="193"/>
      <c r="NY7" s="193"/>
      <c r="NZ7" s="193"/>
      <c r="OA7" s="193"/>
      <c r="OB7" s="193"/>
      <c r="OC7" s="193"/>
      <c r="OD7" s="193"/>
      <c r="OE7" s="193"/>
      <c r="OF7" s="193"/>
      <c r="OG7" s="193"/>
      <c r="OH7" s="193"/>
      <c r="OI7" s="193"/>
      <c r="OJ7" s="193"/>
      <c r="OK7" s="193"/>
      <c r="OL7" s="193"/>
      <c r="OM7" s="193"/>
      <c r="ON7" s="193"/>
      <c r="OO7" s="193"/>
      <c r="OP7" s="193"/>
      <c r="OQ7" s="193"/>
      <c r="OR7" s="193"/>
      <c r="OS7" s="193"/>
      <c r="OT7" s="193"/>
      <c r="OU7" s="193"/>
      <c r="OV7" s="193"/>
      <c r="OW7" s="193"/>
      <c r="OX7" s="193"/>
      <c r="OY7" s="193"/>
      <c r="OZ7" s="193"/>
      <c r="PA7" s="193"/>
      <c r="PB7" s="193"/>
      <c r="PC7" s="193"/>
      <c r="PD7" s="193"/>
      <c r="PE7" s="193"/>
      <c r="PF7" s="193"/>
      <c r="PG7" s="193"/>
      <c r="PH7" s="193"/>
      <c r="PI7" s="193"/>
      <c r="PJ7" s="193"/>
      <c r="PK7" s="193"/>
      <c r="PL7" s="193"/>
      <c r="PM7" s="193"/>
      <c r="PN7" s="193"/>
      <c r="PO7" s="193"/>
      <c r="PP7" s="193"/>
      <c r="PQ7" s="193"/>
      <c r="PR7" s="193"/>
      <c r="PS7" s="193"/>
      <c r="PT7" s="193"/>
      <c r="PU7" s="193"/>
      <c r="PV7" s="193"/>
      <c r="PW7" s="193"/>
      <c r="PX7" s="193"/>
      <c r="PY7" s="193"/>
      <c r="PZ7" s="193"/>
      <c r="QA7" s="193"/>
      <c r="QB7" s="193"/>
      <c r="QC7" s="193"/>
      <c r="QD7" s="193"/>
      <c r="QE7" s="193"/>
      <c r="QF7" s="193"/>
      <c r="QG7" s="193"/>
      <c r="QH7" s="193"/>
      <c r="QI7" s="193"/>
      <c r="QJ7" s="193"/>
      <c r="QK7" s="193"/>
      <c r="QL7" s="193"/>
      <c r="QM7" s="193"/>
      <c r="QN7" s="193"/>
      <c r="QO7" s="193"/>
      <c r="QP7" s="193"/>
      <c r="QQ7" s="193"/>
      <c r="QR7" s="193"/>
      <c r="QS7" s="193"/>
      <c r="QT7" s="193"/>
      <c r="QU7" s="193"/>
      <c r="QV7" s="193"/>
      <c r="QW7" s="193"/>
      <c r="QX7" s="193"/>
      <c r="QY7" s="193"/>
      <c r="QZ7" s="193"/>
      <c r="RA7" s="193"/>
      <c r="RB7" s="193"/>
      <c r="RC7" s="193"/>
      <c r="RD7" s="193"/>
      <c r="RE7" s="193"/>
      <c r="RF7" s="193"/>
      <c r="RG7" s="193"/>
      <c r="RH7" s="193"/>
      <c r="RI7" s="193"/>
      <c r="RJ7" s="193"/>
      <c r="RK7" s="193"/>
      <c r="RL7" s="193"/>
      <c r="RM7" s="193"/>
      <c r="RN7" s="193"/>
      <c r="RO7" s="193"/>
      <c r="RP7" s="193"/>
      <c r="RQ7" s="193"/>
      <c r="RR7" s="193"/>
      <c r="RS7" s="193"/>
      <c r="RT7" s="193"/>
      <c r="RU7" s="193"/>
      <c r="RV7" s="193"/>
      <c r="RW7" s="193"/>
      <c r="RX7" s="193"/>
      <c r="RY7" s="193"/>
      <c r="RZ7" s="193"/>
      <c r="SA7" s="193"/>
      <c r="SB7" s="193"/>
      <c r="SC7" s="193"/>
      <c r="SD7" s="193"/>
      <c r="SE7" s="193"/>
      <c r="SF7" s="193"/>
      <c r="SG7" s="193"/>
      <c r="SH7" s="193"/>
      <c r="SI7" s="193"/>
      <c r="SJ7" s="193"/>
      <c r="SK7" s="193"/>
      <c r="SL7" s="193"/>
      <c r="SM7" s="193"/>
      <c r="SN7" s="193"/>
      <c r="SO7" s="193"/>
      <c r="SP7" s="193"/>
      <c r="SQ7" s="193"/>
      <c r="SR7" s="193"/>
      <c r="SS7" s="193"/>
      <c r="ST7" s="193"/>
      <c r="SU7" s="193"/>
      <c r="SV7" s="193"/>
      <c r="SW7" s="193"/>
      <c r="SX7" s="193"/>
      <c r="SY7" s="193"/>
      <c r="SZ7" s="193"/>
      <c r="TA7" s="193"/>
      <c r="TB7" s="193"/>
      <c r="TC7" s="193"/>
      <c r="TD7" s="193"/>
      <c r="TE7" s="193"/>
      <c r="TF7" s="193"/>
      <c r="TG7" s="193"/>
      <c r="TH7" s="193"/>
      <c r="TI7" s="193"/>
      <c r="TJ7" s="193"/>
      <c r="TK7" s="193"/>
      <c r="TL7" s="193"/>
      <c r="TM7" s="193"/>
      <c r="TN7" s="193"/>
      <c r="TO7" s="193"/>
      <c r="TP7" s="193"/>
      <c r="TQ7" s="193"/>
      <c r="TR7" s="193"/>
      <c r="TS7" s="193"/>
      <c r="TT7" s="193"/>
      <c r="TU7" s="193"/>
      <c r="TV7" s="193"/>
      <c r="TW7" s="193"/>
      <c r="TX7" s="193"/>
      <c r="TY7" s="193"/>
      <c r="TZ7" s="193"/>
      <c r="UA7" s="193"/>
      <c r="UB7" s="193"/>
      <c r="UC7" s="193"/>
      <c r="UD7" s="193"/>
      <c r="UE7" s="193"/>
      <c r="UF7" s="193"/>
      <c r="UG7" s="193"/>
      <c r="UH7" s="193"/>
      <c r="UI7" s="193"/>
      <c r="UJ7" s="193"/>
      <c r="UK7" s="193"/>
      <c r="UL7" s="193"/>
      <c r="UM7" s="193"/>
      <c r="UN7" s="193"/>
      <c r="UO7" s="193"/>
      <c r="UP7" s="193"/>
      <c r="UQ7" s="193"/>
      <c r="UR7" s="193"/>
      <c r="US7" s="193"/>
      <c r="UT7" s="193"/>
      <c r="UU7" s="193"/>
      <c r="UV7" s="193"/>
      <c r="UW7" s="193"/>
      <c r="UX7" s="193"/>
      <c r="UY7" s="193"/>
      <c r="UZ7" s="193"/>
      <c r="VA7" s="193"/>
      <c r="VB7" s="193"/>
      <c r="VC7" s="193"/>
      <c r="VD7" s="193"/>
      <c r="VE7" s="193"/>
      <c r="VF7" s="193"/>
      <c r="VG7" s="193"/>
      <c r="VH7" s="193"/>
      <c r="VI7" s="193"/>
      <c r="VJ7" s="193"/>
      <c r="VK7" s="193"/>
      <c r="VL7" s="193"/>
      <c r="VM7" s="193"/>
      <c r="VN7" s="193"/>
      <c r="VO7" s="193"/>
      <c r="VP7" s="193"/>
      <c r="VQ7" s="193"/>
      <c r="VR7" s="193"/>
      <c r="VS7" s="193"/>
      <c r="VT7" s="193"/>
      <c r="VU7" s="193"/>
      <c r="VV7" s="193"/>
      <c r="VW7" s="193"/>
      <c r="VX7" s="193"/>
      <c r="VY7" s="193"/>
      <c r="VZ7" s="193"/>
      <c r="WA7" s="193"/>
      <c r="WB7" s="193"/>
      <c r="WC7" s="193"/>
      <c r="WD7" s="193"/>
      <c r="WE7" s="193"/>
      <c r="WF7" s="193"/>
      <c r="WG7" s="193"/>
      <c r="WH7" s="193"/>
      <c r="WI7" s="193"/>
      <c r="WJ7" s="193"/>
      <c r="WK7" s="193"/>
      <c r="WL7" s="193"/>
      <c r="WM7" s="193"/>
      <c r="WN7" s="193"/>
      <c r="WO7" s="193"/>
      <c r="WP7" s="193"/>
      <c r="WQ7" s="193"/>
      <c r="WR7" s="193"/>
      <c r="WS7" s="193"/>
      <c r="WT7" s="193"/>
      <c r="WU7" s="193"/>
      <c r="WV7" s="193"/>
      <c r="WW7" s="193"/>
      <c r="WX7" s="193"/>
      <c r="WY7" s="193"/>
      <c r="WZ7" s="193"/>
      <c r="XA7" s="193"/>
      <c r="XB7" s="193"/>
      <c r="XC7" s="193"/>
      <c r="XD7" s="193"/>
      <c r="XE7" s="193"/>
      <c r="XF7" s="193"/>
      <c r="XG7" s="193"/>
      <c r="XH7" s="193"/>
      <c r="XI7" s="193"/>
      <c r="XJ7" s="193"/>
      <c r="XK7" s="193"/>
      <c r="XL7" s="193"/>
      <c r="XM7" s="193"/>
      <c r="XN7" s="193"/>
      <c r="XO7" s="193"/>
      <c r="XP7" s="193"/>
      <c r="XQ7" s="193"/>
      <c r="XR7" s="193"/>
      <c r="XS7" s="193"/>
      <c r="XT7" s="193"/>
      <c r="XU7" s="193"/>
      <c r="XV7" s="193"/>
      <c r="XW7" s="193"/>
      <c r="XX7" s="193"/>
      <c r="XY7" s="193"/>
      <c r="XZ7" s="193"/>
      <c r="YA7" s="193"/>
      <c r="YB7" s="193"/>
      <c r="YC7" s="193"/>
      <c r="YD7" s="193"/>
      <c r="YE7" s="193"/>
      <c r="YF7" s="193"/>
      <c r="YG7" s="193"/>
      <c r="YH7" s="193"/>
      <c r="YI7" s="193"/>
      <c r="YJ7" s="193"/>
      <c r="YK7" s="193"/>
      <c r="YL7" s="193"/>
      <c r="YM7" s="193"/>
      <c r="YN7" s="193"/>
      <c r="YO7" s="193"/>
      <c r="YP7" s="193"/>
      <c r="YQ7" s="193"/>
      <c r="YR7" s="193"/>
      <c r="YS7" s="193"/>
      <c r="YT7" s="193"/>
      <c r="YU7" s="193"/>
      <c r="YV7" s="193"/>
      <c r="YW7" s="193"/>
      <c r="YX7" s="193"/>
      <c r="YY7" s="193"/>
      <c r="YZ7" s="193"/>
      <c r="ZA7" s="193"/>
      <c r="ZB7" s="193"/>
      <c r="ZC7" s="193"/>
      <c r="ZD7" s="193"/>
      <c r="ZE7" s="193"/>
      <c r="ZF7" s="193"/>
      <c r="ZG7" s="193"/>
      <c r="ZH7" s="193"/>
      <c r="ZI7" s="193"/>
      <c r="ZJ7" s="193"/>
      <c r="ZK7" s="193"/>
      <c r="ZL7" s="193"/>
      <c r="ZM7" s="193"/>
      <c r="ZN7" s="193"/>
      <c r="ZO7" s="193"/>
      <c r="ZP7" s="193"/>
      <c r="ZQ7" s="193"/>
      <c r="ZR7" s="193"/>
      <c r="ZS7" s="193"/>
      <c r="ZT7" s="193"/>
      <c r="ZU7" s="193"/>
      <c r="ZV7" s="193"/>
      <c r="ZW7" s="193"/>
      <c r="ZX7" s="193"/>
      <c r="ZY7" s="193"/>
      <c r="ZZ7" s="193"/>
      <c r="AAA7" s="193"/>
      <c r="AAB7" s="193"/>
      <c r="AAC7" s="193"/>
      <c r="AAD7" s="193"/>
      <c r="AAE7" s="193"/>
      <c r="AAF7" s="193"/>
      <c r="AAG7" s="193"/>
      <c r="AAH7" s="193"/>
      <c r="AAI7" s="193"/>
      <c r="AAJ7" s="193"/>
      <c r="AAK7" s="193"/>
      <c r="AAL7" s="193"/>
      <c r="AAM7" s="193"/>
      <c r="AAN7" s="193"/>
      <c r="AAO7" s="193"/>
      <c r="AAP7" s="193"/>
      <c r="AAQ7" s="193"/>
      <c r="AAR7" s="193"/>
      <c r="AAS7" s="193"/>
      <c r="AAT7" s="193"/>
      <c r="AAU7" s="193"/>
      <c r="AAV7" s="193"/>
      <c r="AAW7" s="193"/>
      <c r="AAX7" s="193"/>
      <c r="AAY7" s="193"/>
      <c r="AAZ7" s="193"/>
      <c r="ABA7" s="193"/>
      <c r="ABB7" s="193"/>
      <c r="ABC7" s="193"/>
      <c r="ABD7" s="193"/>
      <c r="ABE7" s="193"/>
      <c r="ABF7" s="193"/>
      <c r="ABG7" s="193"/>
      <c r="ABH7" s="193"/>
      <c r="ABI7" s="193"/>
      <c r="ABJ7" s="193"/>
      <c r="ABK7" s="193"/>
      <c r="ABL7" s="193"/>
      <c r="ABM7" s="193"/>
      <c r="ABN7" s="193"/>
      <c r="ABO7" s="193"/>
      <c r="ABP7" s="193"/>
      <c r="ABQ7" s="193"/>
      <c r="ABR7" s="193"/>
      <c r="ABS7" s="193"/>
      <c r="ABT7" s="193"/>
      <c r="ABU7" s="193"/>
      <c r="ABV7" s="193"/>
      <c r="ABW7" s="193"/>
      <c r="ABX7" s="193"/>
      <c r="ABY7" s="193"/>
      <c r="ABZ7" s="193"/>
      <c r="ACA7" s="193"/>
      <c r="ACB7" s="193"/>
      <c r="ACC7" s="193"/>
      <c r="ACD7" s="193"/>
      <c r="ACE7" s="193"/>
      <c r="ACF7" s="193"/>
      <c r="ACG7" s="193"/>
      <c r="ACH7" s="193"/>
      <c r="ACI7" s="193"/>
      <c r="ACJ7" s="193"/>
      <c r="ACK7" s="193"/>
      <c r="ACL7" s="193"/>
      <c r="ACM7" s="193"/>
      <c r="ACN7" s="193"/>
      <c r="ACO7" s="193"/>
      <c r="ACP7" s="193"/>
      <c r="ACQ7" s="193"/>
      <c r="ACR7" s="193"/>
      <c r="ACS7" s="193"/>
      <c r="ACT7" s="193"/>
      <c r="ACU7" s="193"/>
      <c r="ACV7" s="193"/>
      <c r="ACW7" s="193"/>
      <c r="ACX7" s="193"/>
      <c r="ACY7" s="193"/>
      <c r="ACZ7" s="193"/>
      <c r="ADA7" s="193"/>
      <c r="ADB7" s="193"/>
      <c r="ADC7" s="193"/>
      <c r="ADD7" s="193"/>
      <c r="ADE7" s="193"/>
      <c r="ADF7" s="193"/>
      <c r="ADG7" s="193"/>
      <c r="ADH7" s="193"/>
      <c r="ADI7" s="193"/>
      <c r="ADJ7" s="193"/>
      <c r="ADK7" s="193"/>
      <c r="ADL7" s="193"/>
      <c r="ADM7" s="193"/>
      <c r="ADN7" s="193"/>
      <c r="ADO7" s="193"/>
      <c r="ADP7" s="193"/>
      <c r="ADQ7" s="193"/>
      <c r="ADR7" s="193"/>
      <c r="ADS7" s="193"/>
      <c r="ADT7" s="193"/>
      <c r="ADU7" s="193"/>
      <c r="ADV7" s="193"/>
      <c r="ADW7" s="193"/>
      <c r="ADX7" s="193"/>
      <c r="ADY7" s="193"/>
      <c r="ADZ7" s="193"/>
      <c r="AEA7" s="193"/>
      <c r="AEB7" s="193"/>
      <c r="AEC7" s="193"/>
      <c r="AED7" s="193"/>
      <c r="AEE7" s="193"/>
      <c r="AEF7" s="193"/>
      <c r="AEG7" s="193"/>
      <c r="AEH7" s="193"/>
      <c r="AEI7" s="193"/>
      <c r="AEJ7" s="193"/>
      <c r="AEK7" s="193"/>
      <c r="AEL7" s="193"/>
      <c r="AEM7" s="193"/>
      <c r="AEN7" s="193"/>
      <c r="AEO7" s="193"/>
      <c r="AEP7" s="193"/>
      <c r="AEQ7" s="193"/>
      <c r="AER7" s="193"/>
      <c r="AES7" s="193"/>
      <c r="AET7" s="193"/>
      <c r="AEU7" s="193"/>
      <c r="AEV7" s="193"/>
      <c r="AEW7" s="193"/>
      <c r="AEX7" s="193"/>
      <c r="AEY7" s="193"/>
      <c r="AEZ7" s="193"/>
      <c r="AFA7" s="193"/>
      <c r="AFB7" s="193"/>
      <c r="AFC7" s="193"/>
      <c r="AFD7" s="193"/>
      <c r="AFE7" s="193"/>
      <c r="AFF7" s="193"/>
      <c r="AFG7" s="193"/>
      <c r="AFH7" s="193"/>
      <c r="AFI7" s="193"/>
      <c r="AFJ7" s="193"/>
      <c r="AFK7" s="193"/>
      <c r="AFL7" s="193"/>
      <c r="AFM7" s="193"/>
      <c r="AFN7" s="193"/>
      <c r="AFO7" s="193"/>
      <c r="AFP7" s="193"/>
      <c r="AFQ7" s="193"/>
      <c r="AFR7" s="193"/>
      <c r="AFS7" s="193"/>
      <c r="AFT7" s="193"/>
      <c r="AFU7" s="193"/>
      <c r="AFV7" s="193"/>
      <c r="AFW7" s="193"/>
      <c r="AFX7" s="193"/>
      <c r="AFY7" s="193"/>
      <c r="AFZ7" s="193"/>
      <c r="AGA7" s="193"/>
      <c r="AGB7" s="193"/>
    </row>
    <row r="8" spans="1:860" s="200" customFormat="1" ht="25.5">
      <c r="A8" s="81" t="s">
        <v>79</v>
      </c>
      <c r="B8" s="69" t="s">
        <v>80</v>
      </c>
      <c r="C8" s="187">
        <f t="shared" si="3"/>
        <v>434551352.09055257</v>
      </c>
      <c r="D8" s="68">
        <f>E8+F8</f>
        <v>434551352.09055257</v>
      </c>
      <c r="E8" s="68">
        <f>GETPIVOTDATA("Summ",'067свод'!$A$3,"HC","HC 1.1")+РБ!G12+РБ!G18+РБ!G28+РБ!G29+РБ!G36+РБ!G44+РБ!G49</f>
        <v>434551231.09055257</v>
      </c>
      <c r="F8" s="470">
        <f>МБ!G17+МБ!G48</f>
        <v>121</v>
      </c>
      <c r="G8" s="478"/>
      <c r="H8" s="187">
        <f t="shared" si="5"/>
        <v>18803941</v>
      </c>
      <c r="I8" s="68"/>
      <c r="J8" s="68"/>
      <c r="K8" s="68">
        <f>'ОУ предпр'!E7+'ОУ предпр'!E8+'ОУ предпр'!E10+'ОУ предпр'!E11+'ОУ предпр'!E12</f>
        <v>18803941</v>
      </c>
      <c r="L8" s="187">
        <f>'ОУ население'!D7+'ОУ население'!D8+'ОУ население'!D10+'ОУ население'!D11+'ОУ население'!D12+ОДХ!B29</f>
        <v>55129444.794117644</v>
      </c>
      <c r="M8" s="68"/>
      <c r="N8" s="68"/>
      <c r="O8" s="187"/>
      <c r="P8" s="68"/>
      <c r="Q8" s="68"/>
      <c r="R8" s="187"/>
      <c r="S8" s="185">
        <f t="shared" si="6"/>
        <v>508484737.8846702</v>
      </c>
      <c r="T8" s="526"/>
      <c r="U8" s="194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  <c r="IW8" s="193"/>
      <c r="IX8" s="193"/>
      <c r="IY8" s="193"/>
      <c r="IZ8" s="193"/>
      <c r="JA8" s="193"/>
      <c r="JB8" s="193"/>
      <c r="JC8" s="193"/>
      <c r="JD8" s="193"/>
      <c r="JE8" s="193"/>
      <c r="JF8" s="193"/>
      <c r="JG8" s="193"/>
      <c r="JH8" s="193"/>
      <c r="JI8" s="193"/>
      <c r="JJ8" s="193"/>
      <c r="JK8" s="193"/>
      <c r="JL8" s="193"/>
      <c r="JM8" s="193"/>
      <c r="JN8" s="193"/>
      <c r="JO8" s="193"/>
      <c r="JP8" s="193"/>
      <c r="JQ8" s="193"/>
      <c r="JR8" s="193"/>
      <c r="JS8" s="193"/>
      <c r="JT8" s="193"/>
      <c r="JU8" s="193"/>
      <c r="JV8" s="193"/>
      <c r="JW8" s="193"/>
      <c r="JX8" s="193"/>
      <c r="JY8" s="193"/>
      <c r="JZ8" s="193"/>
      <c r="KA8" s="193"/>
      <c r="KB8" s="193"/>
      <c r="KC8" s="193"/>
      <c r="KD8" s="193"/>
      <c r="KE8" s="193"/>
      <c r="KF8" s="193"/>
      <c r="KG8" s="193"/>
      <c r="KH8" s="193"/>
      <c r="KI8" s="193"/>
      <c r="KJ8" s="193"/>
      <c r="KK8" s="193"/>
      <c r="KL8" s="193"/>
      <c r="KM8" s="193"/>
      <c r="KN8" s="193"/>
      <c r="KO8" s="193"/>
      <c r="KP8" s="193"/>
      <c r="KQ8" s="193"/>
      <c r="KR8" s="193"/>
      <c r="KS8" s="193"/>
      <c r="KT8" s="193"/>
      <c r="KU8" s="193"/>
      <c r="KV8" s="193"/>
      <c r="KW8" s="193"/>
      <c r="KX8" s="193"/>
      <c r="KY8" s="193"/>
      <c r="KZ8" s="193"/>
      <c r="LA8" s="193"/>
      <c r="LB8" s="193"/>
      <c r="LC8" s="193"/>
      <c r="LD8" s="193"/>
      <c r="LE8" s="193"/>
      <c r="LF8" s="193"/>
      <c r="LG8" s="193"/>
      <c r="LH8" s="193"/>
      <c r="LI8" s="193"/>
      <c r="LJ8" s="193"/>
      <c r="LK8" s="193"/>
      <c r="LL8" s="193"/>
      <c r="LM8" s="193"/>
      <c r="LN8" s="193"/>
      <c r="LO8" s="193"/>
      <c r="LP8" s="193"/>
      <c r="LQ8" s="193"/>
      <c r="LR8" s="193"/>
      <c r="LS8" s="193"/>
      <c r="LT8" s="193"/>
      <c r="LU8" s="193"/>
      <c r="LV8" s="193"/>
      <c r="LW8" s="193"/>
      <c r="LX8" s="193"/>
      <c r="LY8" s="193"/>
      <c r="LZ8" s="193"/>
      <c r="MA8" s="193"/>
      <c r="MB8" s="193"/>
      <c r="MC8" s="193"/>
      <c r="MD8" s="193"/>
      <c r="ME8" s="193"/>
      <c r="MF8" s="193"/>
      <c r="MG8" s="193"/>
      <c r="MH8" s="193"/>
      <c r="MI8" s="193"/>
      <c r="MJ8" s="193"/>
      <c r="MK8" s="193"/>
      <c r="ML8" s="193"/>
      <c r="MM8" s="193"/>
      <c r="MN8" s="193"/>
      <c r="MO8" s="193"/>
      <c r="MP8" s="193"/>
      <c r="MQ8" s="193"/>
      <c r="MR8" s="193"/>
      <c r="MS8" s="193"/>
      <c r="MT8" s="193"/>
      <c r="MU8" s="193"/>
      <c r="MV8" s="193"/>
      <c r="MW8" s="193"/>
      <c r="MX8" s="193"/>
      <c r="MY8" s="193"/>
      <c r="MZ8" s="193"/>
      <c r="NA8" s="193"/>
      <c r="NB8" s="193"/>
      <c r="NC8" s="193"/>
      <c r="ND8" s="193"/>
      <c r="NE8" s="193"/>
      <c r="NF8" s="193"/>
      <c r="NG8" s="193"/>
      <c r="NH8" s="193"/>
      <c r="NI8" s="193"/>
      <c r="NJ8" s="193"/>
      <c r="NK8" s="193"/>
      <c r="NL8" s="193"/>
      <c r="NM8" s="193"/>
      <c r="NN8" s="193"/>
      <c r="NO8" s="193"/>
      <c r="NP8" s="193"/>
      <c r="NQ8" s="193"/>
      <c r="NR8" s="193"/>
      <c r="NS8" s="193"/>
      <c r="NT8" s="193"/>
      <c r="NU8" s="193"/>
      <c r="NV8" s="193"/>
      <c r="NW8" s="193"/>
      <c r="NX8" s="193"/>
      <c r="NY8" s="193"/>
      <c r="NZ8" s="193"/>
      <c r="OA8" s="193"/>
      <c r="OB8" s="193"/>
      <c r="OC8" s="193"/>
      <c r="OD8" s="193"/>
      <c r="OE8" s="193"/>
      <c r="OF8" s="193"/>
      <c r="OG8" s="193"/>
      <c r="OH8" s="193"/>
      <c r="OI8" s="193"/>
      <c r="OJ8" s="193"/>
      <c r="OK8" s="193"/>
      <c r="OL8" s="193"/>
      <c r="OM8" s="193"/>
      <c r="ON8" s="193"/>
      <c r="OO8" s="193"/>
      <c r="OP8" s="193"/>
      <c r="OQ8" s="193"/>
      <c r="OR8" s="193"/>
      <c r="OS8" s="193"/>
      <c r="OT8" s="193"/>
      <c r="OU8" s="193"/>
      <c r="OV8" s="193"/>
      <c r="OW8" s="193"/>
      <c r="OX8" s="193"/>
      <c r="OY8" s="193"/>
      <c r="OZ8" s="193"/>
      <c r="PA8" s="193"/>
      <c r="PB8" s="193"/>
      <c r="PC8" s="193"/>
      <c r="PD8" s="193"/>
      <c r="PE8" s="193"/>
      <c r="PF8" s="193"/>
      <c r="PG8" s="193"/>
      <c r="PH8" s="193"/>
      <c r="PI8" s="193"/>
      <c r="PJ8" s="193"/>
      <c r="PK8" s="193"/>
      <c r="PL8" s="193"/>
      <c r="PM8" s="193"/>
      <c r="PN8" s="193"/>
      <c r="PO8" s="193"/>
      <c r="PP8" s="193"/>
      <c r="PQ8" s="193"/>
      <c r="PR8" s="193"/>
      <c r="PS8" s="193"/>
      <c r="PT8" s="193"/>
      <c r="PU8" s="193"/>
      <c r="PV8" s="193"/>
      <c r="PW8" s="193"/>
      <c r="PX8" s="193"/>
      <c r="PY8" s="193"/>
      <c r="PZ8" s="193"/>
      <c r="QA8" s="193"/>
      <c r="QB8" s="193"/>
      <c r="QC8" s="193"/>
      <c r="QD8" s="193"/>
      <c r="QE8" s="193"/>
      <c r="QF8" s="193"/>
      <c r="QG8" s="193"/>
      <c r="QH8" s="193"/>
      <c r="QI8" s="193"/>
      <c r="QJ8" s="193"/>
      <c r="QK8" s="193"/>
      <c r="QL8" s="193"/>
      <c r="QM8" s="193"/>
      <c r="QN8" s="193"/>
      <c r="QO8" s="193"/>
      <c r="QP8" s="193"/>
      <c r="QQ8" s="193"/>
      <c r="QR8" s="193"/>
      <c r="QS8" s="193"/>
      <c r="QT8" s="193"/>
      <c r="QU8" s="193"/>
      <c r="QV8" s="193"/>
      <c r="QW8" s="193"/>
      <c r="QX8" s="193"/>
      <c r="QY8" s="193"/>
      <c r="QZ8" s="193"/>
      <c r="RA8" s="193"/>
      <c r="RB8" s="193"/>
      <c r="RC8" s="193"/>
      <c r="RD8" s="193"/>
      <c r="RE8" s="193"/>
      <c r="RF8" s="193"/>
      <c r="RG8" s="193"/>
      <c r="RH8" s="193"/>
      <c r="RI8" s="193"/>
      <c r="RJ8" s="193"/>
      <c r="RK8" s="193"/>
      <c r="RL8" s="193"/>
      <c r="RM8" s="193"/>
      <c r="RN8" s="193"/>
      <c r="RO8" s="193"/>
      <c r="RP8" s="193"/>
      <c r="RQ8" s="193"/>
      <c r="RR8" s="193"/>
      <c r="RS8" s="193"/>
      <c r="RT8" s="193"/>
      <c r="RU8" s="193"/>
      <c r="RV8" s="193"/>
      <c r="RW8" s="193"/>
      <c r="RX8" s="193"/>
      <c r="RY8" s="193"/>
      <c r="RZ8" s="193"/>
      <c r="SA8" s="193"/>
      <c r="SB8" s="193"/>
      <c r="SC8" s="193"/>
      <c r="SD8" s="193"/>
      <c r="SE8" s="193"/>
      <c r="SF8" s="193"/>
      <c r="SG8" s="193"/>
      <c r="SH8" s="193"/>
      <c r="SI8" s="193"/>
      <c r="SJ8" s="193"/>
      <c r="SK8" s="193"/>
      <c r="SL8" s="193"/>
      <c r="SM8" s="193"/>
      <c r="SN8" s="193"/>
      <c r="SO8" s="193"/>
      <c r="SP8" s="193"/>
      <c r="SQ8" s="193"/>
      <c r="SR8" s="193"/>
      <c r="SS8" s="193"/>
      <c r="ST8" s="193"/>
      <c r="SU8" s="193"/>
      <c r="SV8" s="193"/>
      <c r="SW8" s="193"/>
      <c r="SX8" s="193"/>
      <c r="SY8" s="193"/>
      <c r="SZ8" s="193"/>
      <c r="TA8" s="193"/>
      <c r="TB8" s="193"/>
      <c r="TC8" s="193"/>
      <c r="TD8" s="193"/>
      <c r="TE8" s="193"/>
      <c r="TF8" s="193"/>
      <c r="TG8" s="193"/>
      <c r="TH8" s="193"/>
      <c r="TI8" s="193"/>
      <c r="TJ8" s="193"/>
      <c r="TK8" s="193"/>
      <c r="TL8" s="193"/>
      <c r="TM8" s="193"/>
      <c r="TN8" s="193"/>
      <c r="TO8" s="193"/>
      <c r="TP8" s="193"/>
      <c r="TQ8" s="193"/>
      <c r="TR8" s="193"/>
      <c r="TS8" s="193"/>
      <c r="TT8" s="193"/>
      <c r="TU8" s="193"/>
      <c r="TV8" s="193"/>
      <c r="TW8" s="193"/>
      <c r="TX8" s="193"/>
      <c r="TY8" s="193"/>
      <c r="TZ8" s="193"/>
      <c r="UA8" s="193"/>
      <c r="UB8" s="193"/>
      <c r="UC8" s="193"/>
      <c r="UD8" s="193"/>
      <c r="UE8" s="193"/>
      <c r="UF8" s="193"/>
      <c r="UG8" s="193"/>
      <c r="UH8" s="193"/>
      <c r="UI8" s="193"/>
      <c r="UJ8" s="193"/>
      <c r="UK8" s="193"/>
      <c r="UL8" s="193"/>
      <c r="UM8" s="193"/>
      <c r="UN8" s="193"/>
      <c r="UO8" s="193"/>
      <c r="UP8" s="193"/>
      <c r="UQ8" s="193"/>
      <c r="UR8" s="193"/>
      <c r="US8" s="193"/>
      <c r="UT8" s="193"/>
      <c r="UU8" s="193"/>
      <c r="UV8" s="193"/>
      <c r="UW8" s="193"/>
      <c r="UX8" s="193"/>
      <c r="UY8" s="193"/>
      <c r="UZ8" s="193"/>
      <c r="VA8" s="193"/>
      <c r="VB8" s="193"/>
      <c r="VC8" s="193"/>
      <c r="VD8" s="193"/>
      <c r="VE8" s="193"/>
      <c r="VF8" s="193"/>
      <c r="VG8" s="193"/>
      <c r="VH8" s="193"/>
      <c r="VI8" s="193"/>
      <c r="VJ8" s="193"/>
      <c r="VK8" s="193"/>
      <c r="VL8" s="193"/>
      <c r="VM8" s="193"/>
      <c r="VN8" s="193"/>
      <c r="VO8" s="193"/>
      <c r="VP8" s="193"/>
      <c r="VQ8" s="193"/>
      <c r="VR8" s="193"/>
      <c r="VS8" s="193"/>
      <c r="VT8" s="193"/>
      <c r="VU8" s="193"/>
      <c r="VV8" s="193"/>
      <c r="VW8" s="193"/>
      <c r="VX8" s="193"/>
      <c r="VY8" s="193"/>
      <c r="VZ8" s="193"/>
      <c r="WA8" s="193"/>
      <c r="WB8" s="193"/>
      <c r="WC8" s="193"/>
      <c r="WD8" s="193"/>
      <c r="WE8" s="193"/>
      <c r="WF8" s="193"/>
      <c r="WG8" s="193"/>
      <c r="WH8" s="193"/>
      <c r="WI8" s="193"/>
      <c r="WJ8" s="193"/>
      <c r="WK8" s="193"/>
      <c r="WL8" s="193"/>
      <c r="WM8" s="193"/>
      <c r="WN8" s="193"/>
      <c r="WO8" s="193"/>
      <c r="WP8" s="193"/>
      <c r="WQ8" s="193"/>
      <c r="WR8" s="193"/>
      <c r="WS8" s="193"/>
      <c r="WT8" s="193"/>
      <c r="WU8" s="193"/>
      <c r="WV8" s="193"/>
      <c r="WW8" s="193"/>
      <c r="WX8" s="193"/>
      <c r="WY8" s="193"/>
      <c r="WZ8" s="193"/>
      <c r="XA8" s="193"/>
      <c r="XB8" s="193"/>
      <c r="XC8" s="193"/>
      <c r="XD8" s="193"/>
      <c r="XE8" s="193"/>
      <c r="XF8" s="193"/>
      <c r="XG8" s="193"/>
      <c r="XH8" s="193"/>
      <c r="XI8" s="193"/>
      <c r="XJ8" s="193"/>
      <c r="XK8" s="193"/>
      <c r="XL8" s="193"/>
      <c r="XM8" s="193"/>
      <c r="XN8" s="193"/>
      <c r="XO8" s="193"/>
      <c r="XP8" s="193"/>
      <c r="XQ8" s="193"/>
      <c r="XR8" s="193"/>
      <c r="XS8" s="193"/>
      <c r="XT8" s="193"/>
      <c r="XU8" s="193"/>
      <c r="XV8" s="193"/>
      <c r="XW8" s="193"/>
      <c r="XX8" s="193"/>
      <c r="XY8" s="193"/>
      <c r="XZ8" s="193"/>
      <c r="YA8" s="193"/>
      <c r="YB8" s="193"/>
      <c r="YC8" s="193"/>
      <c r="YD8" s="193"/>
      <c r="YE8" s="193"/>
      <c r="YF8" s="193"/>
      <c r="YG8" s="193"/>
      <c r="YH8" s="193"/>
      <c r="YI8" s="193"/>
      <c r="YJ8" s="193"/>
      <c r="YK8" s="193"/>
      <c r="YL8" s="193"/>
      <c r="YM8" s="193"/>
      <c r="YN8" s="193"/>
      <c r="YO8" s="193"/>
      <c r="YP8" s="193"/>
      <c r="YQ8" s="193"/>
      <c r="YR8" s="193"/>
      <c r="YS8" s="193"/>
      <c r="YT8" s="193"/>
      <c r="YU8" s="193"/>
      <c r="YV8" s="193"/>
      <c r="YW8" s="193"/>
      <c r="YX8" s="193"/>
      <c r="YY8" s="193"/>
      <c r="YZ8" s="193"/>
      <c r="ZA8" s="193"/>
      <c r="ZB8" s="193"/>
      <c r="ZC8" s="193"/>
      <c r="ZD8" s="193"/>
      <c r="ZE8" s="193"/>
      <c r="ZF8" s="193"/>
      <c r="ZG8" s="193"/>
      <c r="ZH8" s="193"/>
      <c r="ZI8" s="193"/>
      <c r="ZJ8" s="193"/>
      <c r="ZK8" s="193"/>
      <c r="ZL8" s="193"/>
      <c r="ZM8" s="193"/>
      <c r="ZN8" s="193"/>
      <c r="ZO8" s="193"/>
      <c r="ZP8" s="193"/>
      <c r="ZQ8" s="193"/>
      <c r="ZR8" s="193"/>
      <c r="ZS8" s="193"/>
      <c r="ZT8" s="193"/>
      <c r="ZU8" s="193"/>
      <c r="ZV8" s="193"/>
      <c r="ZW8" s="193"/>
      <c r="ZX8" s="193"/>
      <c r="ZY8" s="193"/>
      <c r="ZZ8" s="193"/>
      <c r="AAA8" s="193"/>
      <c r="AAB8" s="193"/>
      <c r="AAC8" s="193"/>
      <c r="AAD8" s="193"/>
      <c r="AAE8" s="193"/>
      <c r="AAF8" s="193"/>
      <c r="AAG8" s="193"/>
      <c r="AAH8" s="193"/>
      <c r="AAI8" s="193"/>
      <c r="AAJ8" s="193"/>
      <c r="AAK8" s="193"/>
      <c r="AAL8" s="193"/>
      <c r="AAM8" s="193"/>
      <c r="AAN8" s="193"/>
      <c r="AAO8" s="193"/>
      <c r="AAP8" s="193"/>
      <c r="AAQ8" s="193"/>
      <c r="AAR8" s="193"/>
      <c r="AAS8" s="193"/>
      <c r="AAT8" s="193"/>
      <c r="AAU8" s="193"/>
      <c r="AAV8" s="193"/>
      <c r="AAW8" s="193"/>
      <c r="AAX8" s="193"/>
      <c r="AAY8" s="193"/>
      <c r="AAZ8" s="193"/>
      <c r="ABA8" s="193"/>
      <c r="ABB8" s="193"/>
      <c r="ABC8" s="193"/>
      <c r="ABD8" s="193"/>
      <c r="ABE8" s="193"/>
      <c r="ABF8" s="193"/>
      <c r="ABG8" s="193"/>
      <c r="ABH8" s="193"/>
      <c r="ABI8" s="193"/>
      <c r="ABJ8" s="193"/>
      <c r="ABK8" s="193"/>
      <c r="ABL8" s="193"/>
      <c r="ABM8" s="193"/>
      <c r="ABN8" s="193"/>
      <c r="ABO8" s="193"/>
      <c r="ABP8" s="193"/>
      <c r="ABQ8" s="193"/>
      <c r="ABR8" s="193"/>
      <c r="ABS8" s="193"/>
      <c r="ABT8" s="193"/>
      <c r="ABU8" s="193"/>
      <c r="ABV8" s="193"/>
      <c r="ABW8" s="193"/>
      <c r="ABX8" s="193"/>
      <c r="ABY8" s="193"/>
      <c r="ABZ8" s="193"/>
      <c r="ACA8" s="193"/>
      <c r="ACB8" s="193"/>
      <c r="ACC8" s="193"/>
      <c r="ACD8" s="193"/>
      <c r="ACE8" s="193"/>
      <c r="ACF8" s="193"/>
      <c r="ACG8" s="193"/>
      <c r="ACH8" s="193"/>
      <c r="ACI8" s="193"/>
      <c r="ACJ8" s="193"/>
      <c r="ACK8" s="193"/>
      <c r="ACL8" s="193"/>
      <c r="ACM8" s="193"/>
      <c r="ACN8" s="193"/>
      <c r="ACO8" s="193"/>
      <c r="ACP8" s="193"/>
      <c r="ACQ8" s="193"/>
      <c r="ACR8" s="193"/>
      <c r="ACS8" s="193"/>
      <c r="ACT8" s="193"/>
      <c r="ACU8" s="193"/>
      <c r="ACV8" s="193"/>
      <c r="ACW8" s="193"/>
      <c r="ACX8" s="193"/>
      <c r="ACY8" s="193"/>
      <c r="ACZ8" s="193"/>
      <c r="ADA8" s="193"/>
      <c r="ADB8" s="193"/>
      <c r="ADC8" s="193"/>
      <c r="ADD8" s="193"/>
      <c r="ADE8" s="193"/>
      <c r="ADF8" s="193"/>
      <c r="ADG8" s="193"/>
      <c r="ADH8" s="193"/>
      <c r="ADI8" s="193"/>
      <c r="ADJ8" s="193"/>
      <c r="ADK8" s="193"/>
      <c r="ADL8" s="193"/>
      <c r="ADM8" s="193"/>
      <c r="ADN8" s="193"/>
      <c r="ADO8" s="193"/>
      <c r="ADP8" s="193"/>
      <c r="ADQ8" s="193"/>
      <c r="ADR8" s="193"/>
      <c r="ADS8" s="193"/>
      <c r="ADT8" s="193"/>
      <c r="ADU8" s="193"/>
      <c r="ADV8" s="193"/>
      <c r="ADW8" s="193"/>
      <c r="ADX8" s="193"/>
      <c r="ADY8" s="193"/>
      <c r="ADZ8" s="193"/>
      <c r="AEA8" s="193"/>
      <c r="AEB8" s="193"/>
      <c r="AEC8" s="193"/>
      <c r="AED8" s="193"/>
      <c r="AEE8" s="193"/>
      <c r="AEF8" s="193"/>
      <c r="AEG8" s="193"/>
      <c r="AEH8" s="193"/>
      <c r="AEI8" s="193"/>
      <c r="AEJ8" s="193"/>
      <c r="AEK8" s="193"/>
      <c r="AEL8" s="193"/>
      <c r="AEM8" s="193"/>
      <c r="AEN8" s="193"/>
      <c r="AEO8" s="193"/>
      <c r="AEP8" s="193"/>
      <c r="AEQ8" s="193"/>
      <c r="AER8" s="193"/>
      <c r="AES8" s="193"/>
      <c r="AET8" s="193"/>
      <c r="AEU8" s="193"/>
      <c r="AEV8" s="193"/>
      <c r="AEW8" s="193"/>
      <c r="AEX8" s="193"/>
      <c r="AEY8" s="193"/>
      <c r="AEZ8" s="193"/>
      <c r="AFA8" s="193"/>
      <c r="AFB8" s="193"/>
      <c r="AFC8" s="193"/>
      <c r="AFD8" s="193"/>
      <c r="AFE8" s="193"/>
      <c r="AFF8" s="193"/>
      <c r="AFG8" s="193"/>
      <c r="AFH8" s="193"/>
      <c r="AFI8" s="193"/>
      <c r="AFJ8" s="193"/>
      <c r="AFK8" s="193"/>
      <c r="AFL8" s="193"/>
      <c r="AFM8" s="193"/>
      <c r="AFN8" s="193"/>
      <c r="AFO8" s="193"/>
      <c r="AFP8" s="193"/>
      <c r="AFQ8" s="193"/>
      <c r="AFR8" s="193"/>
      <c r="AFS8" s="193"/>
      <c r="AFT8" s="193"/>
      <c r="AFU8" s="193"/>
      <c r="AFV8" s="193"/>
      <c r="AFW8" s="193"/>
      <c r="AFX8" s="193"/>
      <c r="AFY8" s="193"/>
      <c r="AFZ8" s="193"/>
      <c r="AGA8" s="193"/>
      <c r="AGB8" s="193"/>
    </row>
    <row r="9" spans="1:860" s="200" customFormat="1" ht="25.5">
      <c r="A9" s="81" t="s">
        <v>81</v>
      </c>
      <c r="B9" s="69" t="s">
        <v>82</v>
      </c>
      <c r="C9" s="187">
        <f t="shared" si="3"/>
        <v>531807.32429999998</v>
      </c>
      <c r="D9" s="480">
        <f>E9+F9</f>
        <v>531807.32429999998</v>
      </c>
      <c r="E9" s="68">
        <f>РБ!G15</f>
        <v>531807.32429999998</v>
      </c>
      <c r="F9" s="470"/>
      <c r="G9" s="478"/>
      <c r="H9" s="187">
        <f t="shared" si="5"/>
        <v>5137124</v>
      </c>
      <c r="I9" s="68"/>
      <c r="J9" s="68"/>
      <c r="K9" s="68">
        <f>'ОУ предпр'!E9</f>
        <v>5137124</v>
      </c>
      <c r="L9" s="187">
        <f>'ОУ население'!D9</f>
        <v>9916144</v>
      </c>
      <c r="M9" s="68"/>
      <c r="N9" s="68"/>
      <c r="O9" s="187"/>
      <c r="P9" s="68"/>
      <c r="Q9" s="68"/>
      <c r="R9" s="187"/>
      <c r="S9" s="185">
        <f t="shared" si="6"/>
        <v>15585075.3243</v>
      </c>
      <c r="T9" s="526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  <c r="IW9" s="193"/>
      <c r="IX9" s="193"/>
      <c r="IY9" s="193"/>
      <c r="IZ9" s="193"/>
      <c r="JA9" s="193"/>
      <c r="JB9" s="193"/>
      <c r="JC9" s="193"/>
      <c r="JD9" s="193"/>
      <c r="JE9" s="193"/>
      <c r="JF9" s="193"/>
      <c r="JG9" s="193"/>
      <c r="JH9" s="193"/>
      <c r="JI9" s="193"/>
      <c r="JJ9" s="193"/>
      <c r="JK9" s="193"/>
      <c r="JL9" s="193"/>
      <c r="JM9" s="193"/>
      <c r="JN9" s="193"/>
      <c r="JO9" s="193"/>
      <c r="JP9" s="193"/>
      <c r="JQ9" s="193"/>
      <c r="JR9" s="193"/>
      <c r="JS9" s="193"/>
      <c r="JT9" s="193"/>
      <c r="JU9" s="193"/>
      <c r="JV9" s="193"/>
      <c r="JW9" s="193"/>
      <c r="JX9" s="193"/>
      <c r="JY9" s="193"/>
      <c r="JZ9" s="193"/>
      <c r="KA9" s="193"/>
      <c r="KB9" s="193"/>
      <c r="KC9" s="193"/>
      <c r="KD9" s="193"/>
      <c r="KE9" s="193"/>
      <c r="KF9" s="193"/>
      <c r="KG9" s="193"/>
      <c r="KH9" s="193"/>
      <c r="KI9" s="193"/>
      <c r="KJ9" s="193"/>
      <c r="KK9" s="193"/>
      <c r="KL9" s="193"/>
      <c r="KM9" s="193"/>
      <c r="KN9" s="193"/>
      <c r="KO9" s="193"/>
      <c r="KP9" s="193"/>
      <c r="KQ9" s="193"/>
      <c r="KR9" s="193"/>
      <c r="KS9" s="193"/>
      <c r="KT9" s="193"/>
      <c r="KU9" s="193"/>
      <c r="KV9" s="193"/>
      <c r="KW9" s="193"/>
      <c r="KX9" s="193"/>
      <c r="KY9" s="193"/>
      <c r="KZ9" s="193"/>
      <c r="LA9" s="193"/>
      <c r="LB9" s="193"/>
      <c r="LC9" s="193"/>
      <c r="LD9" s="193"/>
      <c r="LE9" s="193"/>
      <c r="LF9" s="193"/>
      <c r="LG9" s="193"/>
      <c r="LH9" s="193"/>
      <c r="LI9" s="193"/>
      <c r="LJ9" s="193"/>
      <c r="LK9" s="193"/>
      <c r="LL9" s="193"/>
      <c r="LM9" s="193"/>
      <c r="LN9" s="193"/>
      <c r="LO9" s="193"/>
      <c r="LP9" s="193"/>
      <c r="LQ9" s="193"/>
      <c r="LR9" s="193"/>
      <c r="LS9" s="193"/>
      <c r="LT9" s="193"/>
      <c r="LU9" s="193"/>
      <c r="LV9" s="193"/>
      <c r="LW9" s="193"/>
      <c r="LX9" s="193"/>
      <c r="LY9" s="193"/>
      <c r="LZ9" s="193"/>
      <c r="MA9" s="193"/>
      <c r="MB9" s="193"/>
      <c r="MC9" s="193"/>
      <c r="MD9" s="193"/>
      <c r="ME9" s="193"/>
      <c r="MF9" s="193"/>
      <c r="MG9" s="193"/>
      <c r="MH9" s="193"/>
      <c r="MI9" s="193"/>
      <c r="MJ9" s="193"/>
      <c r="MK9" s="193"/>
      <c r="ML9" s="193"/>
      <c r="MM9" s="193"/>
      <c r="MN9" s="193"/>
      <c r="MO9" s="193"/>
      <c r="MP9" s="193"/>
      <c r="MQ9" s="193"/>
      <c r="MR9" s="193"/>
      <c r="MS9" s="193"/>
      <c r="MT9" s="193"/>
      <c r="MU9" s="193"/>
      <c r="MV9" s="193"/>
      <c r="MW9" s="193"/>
      <c r="MX9" s="193"/>
      <c r="MY9" s="193"/>
      <c r="MZ9" s="193"/>
      <c r="NA9" s="193"/>
      <c r="NB9" s="193"/>
      <c r="NC9" s="193"/>
      <c r="ND9" s="193"/>
      <c r="NE9" s="193"/>
      <c r="NF9" s="193"/>
      <c r="NG9" s="193"/>
      <c r="NH9" s="193"/>
      <c r="NI9" s="193"/>
      <c r="NJ9" s="193"/>
      <c r="NK9" s="193"/>
      <c r="NL9" s="193"/>
      <c r="NM9" s="193"/>
      <c r="NN9" s="193"/>
      <c r="NO9" s="193"/>
      <c r="NP9" s="193"/>
      <c r="NQ9" s="193"/>
      <c r="NR9" s="193"/>
      <c r="NS9" s="193"/>
      <c r="NT9" s="193"/>
      <c r="NU9" s="193"/>
      <c r="NV9" s="193"/>
      <c r="NW9" s="193"/>
      <c r="NX9" s="193"/>
      <c r="NY9" s="193"/>
      <c r="NZ9" s="193"/>
      <c r="OA9" s="193"/>
      <c r="OB9" s="193"/>
      <c r="OC9" s="193"/>
      <c r="OD9" s="193"/>
      <c r="OE9" s="193"/>
      <c r="OF9" s="193"/>
      <c r="OG9" s="193"/>
      <c r="OH9" s="193"/>
      <c r="OI9" s="193"/>
      <c r="OJ9" s="193"/>
      <c r="OK9" s="193"/>
      <c r="OL9" s="193"/>
      <c r="OM9" s="193"/>
      <c r="ON9" s="193"/>
      <c r="OO9" s="193"/>
      <c r="OP9" s="193"/>
      <c r="OQ9" s="193"/>
      <c r="OR9" s="193"/>
      <c r="OS9" s="193"/>
      <c r="OT9" s="193"/>
      <c r="OU9" s="193"/>
      <c r="OV9" s="193"/>
      <c r="OW9" s="193"/>
      <c r="OX9" s="193"/>
      <c r="OY9" s="193"/>
      <c r="OZ9" s="193"/>
      <c r="PA9" s="193"/>
      <c r="PB9" s="193"/>
      <c r="PC9" s="193"/>
      <c r="PD9" s="193"/>
      <c r="PE9" s="193"/>
      <c r="PF9" s="193"/>
      <c r="PG9" s="193"/>
      <c r="PH9" s="193"/>
      <c r="PI9" s="193"/>
      <c r="PJ9" s="193"/>
      <c r="PK9" s="193"/>
      <c r="PL9" s="193"/>
      <c r="PM9" s="193"/>
      <c r="PN9" s="193"/>
      <c r="PO9" s="193"/>
      <c r="PP9" s="193"/>
      <c r="PQ9" s="193"/>
      <c r="PR9" s="193"/>
      <c r="PS9" s="193"/>
      <c r="PT9" s="193"/>
      <c r="PU9" s="193"/>
      <c r="PV9" s="193"/>
      <c r="PW9" s="193"/>
      <c r="PX9" s="193"/>
      <c r="PY9" s="193"/>
      <c r="PZ9" s="193"/>
      <c r="QA9" s="193"/>
      <c r="QB9" s="193"/>
      <c r="QC9" s="193"/>
      <c r="QD9" s="193"/>
      <c r="QE9" s="193"/>
      <c r="QF9" s="193"/>
      <c r="QG9" s="193"/>
      <c r="QH9" s="193"/>
      <c r="QI9" s="193"/>
      <c r="QJ9" s="193"/>
      <c r="QK9" s="193"/>
      <c r="QL9" s="193"/>
      <c r="QM9" s="193"/>
      <c r="QN9" s="193"/>
      <c r="QO9" s="193"/>
      <c r="QP9" s="193"/>
      <c r="QQ9" s="193"/>
      <c r="QR9" s="193"/>
      <c r="QS9" s="193"/>
      <c r="QT9" s="193"/>
      <c r="QU9" s="193"/>
      <c r="QV9" s="193"/>
      <c r="QW9" s="193"/>
      <c r="QX9" s="193"/>
      <c r="QY9" s="193"/>
      <c r="QZ9" s="193"/>
      <c r="RA9" s="193"/>
      <c r="RB9" s="193"/>
      <c r="RC9" s="193"/>
      <c r="RD9" s="193"/>
      <c r="RE9" s="193"/>
      <c r="RF9" s="193"/>
      <c r="RG9" s="193"/>
      <c r="RH9" s="193"/>
      <c r="RI9" s="193"/>
      <c r="RJ9" s="193"/>
      <c r="RK9" s="193"/>
      <c r="RL9" s="193"/>
      <c r="RM9" s="193"/>
      <c r="RN9" s="193"/>
      <c r="RO9" s="193"/>
      <c r="RP9" s="193"/>
      <c r="RQ9" s="193"/>
      <c r="RR9" s="193"/>
      <c r="RS9" s="193"/>
      <c r="RT9" s="193"/>
      <c r="RU9" s="193"/>
      <c r="RV9" s="193"/>
      <c r="RW9" s="193"/>
      <c r="RX9" s="193"/>
      <c r="RY9" s="193"/>
      <c r="RZ9" s="193"/>
      <c r="SA9" s="193"/>
      <c r="SB9" s="193"/>
      <c r="SC9" s="193"/>
      <c r="SD9" s="193"/>
      <c r="SE9" s="193"/>
      <c r="SF9" s="193"/>
      <c r="SG9" s="193"/>
      <c r="SH9" s="193"/>
      <c r="SI9" s="193"/>
      <c r="SJ9" s="193"/>
      <c r="SK9" s="193"/>
      <c r="SL9" s="193"/>
      <c r="SM9" s="193"/>
      <c r="SN9" s="193"/>
      <c r="SO9" s="193"/>
      <c r="SP9" s="193"/>
      <c r="SQ9" s="193"/>
      <c r="SR9" s="193"/>
      <c r="SS9" s="193"/>
      <c r="ST9" s="193"/>
      <c r="SU9" s="193"/>
      <c r="SV9" s="193"/>
      <c r="SW9" s="193"/>
      <c r="SX9" s="193"/>
      <c r="SY9" s="193"/>
      <c r="SZ9" s="193"/>
      <c r="TA9" s="193"/>
      <c r="TB9" s="193"/>
      <c r="TC9" s="193"/>
      <c r="TD9" s="193"/>
      <c r="TE9" s="193"/>
      <c r="TF9" s="193"/>
      <c r="TG9" s="193"/>
      <c r="TH9" s="193"/>
      <c r="TI9" s="193"/>
      <c r="TJ9" s="193"/>
      <c r="TK9" s="193"/>
      <c r="TL9" s="193"/>
      <c r="TM9" s="193"/>
      <c r="TN9" s="193"/>
      <c r="TO9" s="193"/>
      <c r="TP9" s="193"/>
      <c r="TQ9" s="193"/>
      <c r="TR9" s="193"/>
      <c r="TS9" s="193"/>
      <c r="TT9" s="193"/>
      <c r="TU9" s="193"/>
      <c r="TV9" s="193"/>
      <c r="TW9" s="193"/>
      <c r="TX9" s="193"/>
      <c r="TY9" s="193"/>
      <c r="TZ9" s="193"/>
      <c r="UA9" s="193"/>
      <c r="UB9" s="193"/>
      <c r="UC9" s="193"/>
      <c r="UD9" s="193"/>
      <c r="UE9" s="193"/>
      <c r="UF9" s="193"/>
      <c r="UG9" s="193"/>
      <c r="UH9" s="193"/>
      <c r="UI9" s="193"/>
      <c r="UJ9" s="193"/>
      <c r="UK9" s="193"/>
      <c r="UL9" s="193"/>
      <c r="UM9" s="193"/>
      <c r="UN9" s="193"/>
      <c r="UO9" s="193"/>
      <c r="UP9" s="193"/>
      <c r="UQ9" s="193"/>
      <c r="UR9" s="193"/>
      <c r="US9" s="193"/>
      <c r="UT9" s="193"/>
      <c r="UU9" s="193"/>
      <c r="UV9" s="193"/>
      <c r="UW9" s="193"/>
      <c r="UX9" s="193"/>
      <c r="UY9" s="193"/>
      <c r="UZ9" s="193"/>
      <c r="VA9" s="193"/>
      <c r="VB9" s="193"/>
      <c r="VC9" s="193"/>
      <c r="VD9" s="193"/>
      <c r="VE9" s="193"/>
      <c r="VF9" s="193"/>
      <c r="VG9" s="193"/>
      <c r="VH9" s="193"/>
      <c r="VI9" s="193"/>
      <c r="VJ9" s="193"/>
      <c r="VK9" s="193"/>
      <c r="VL9" s="193"/>
      <c r="VM9" s="193"/>
      <c r="VN9" s="193"/>
      <c r="VO9" s="193"/>
      <c r="VP9" s="193"/>
      <c r="VQ9" s="193"/>
      <c r="VR9" s="193"/>
      <c r="VS9" s="193"/>
      <c r="VT9" s="193"/>
      <c r="VU9" s="193"/>
      <c r="VV9" s="193"/>
      <c r="VW9" s="193"/>
      <c r="VX9" s="193"/>
      <c r="VY9" s="193"/>
      <c r="VZ9" s="193"/>
      <c r="WA9" s="193"/>
      <c r="WB9" s="193"/>
      <c r="WC9" s="193"/>
      <c r="WD9" s="193"/>
      <c r="WE9" s="193"/>
      <c r="WF9" s="193"/>
      <c r="WG9" s="193"/>
      <c r="WH9" s="193"/>
      <c r="WI9" s="193"/>
      <c r="WJ9" s="193"/>
      <c r="WK9" s="193"/>
      <c r="WL9" s="193"/>
      <c r="WM9" s="193"/>
      <c r="WN9" s="193"/>
      <c r="WO9" s="193"/>
      <c r="WP9" s="193"/>
      <c r="WQ9" s="193"/>
      <c r="WR9" s="193"/>
      <c r="WS9" s="193"/>
      <c r="WT9" s="193"/>
      <c r="WU9" s="193"/>
      <c r="WV9" s="193"/>
      <c r="WW9" s="193"/>
      <c r="WX9" s="193"/>
      <c r="WY9" s="193"/>
      <c r="WZ9" s="193"/>
      <c r="XA9" s="193"/>
      <c r="XB9" s="193"/>
      <c r="XC9" s="193"/>
      <c r="XD9" s="193"/>
      <c r="XE9" s="193"/>
      <c r="XF9" s="193"/>
      <c r="XG9" s="193"/>
      <c r="XH9" s="193"/>
      <c r="XI9" s="193"/>
      <c r="XJ9" s="193"/>
      <c r="XK9" s="193"/>
      <c r="XL9" s="193"/>
      <c r="XM9" s="193"/>
      <c r="XN9" s="193"/>
      <c r="XO9" s="193"/>
      <c r="XP9" s="193"/>
      <c r="XQ9" s="193"/>
      <c r="XR9" s="193"/>
      <c r="XS9" s="193"/>
      <c r="XT9" s="193"/>
      <c r="XU9" s="193"/>
      <c r="XV9" s="193"/>
      <c r="XW9" s="193"/>
      <c r="XX9" s="193"/>
      <c r="XY9" s="193"/>
      <c r="XZ9" s="193"/>
      <c r="YA9" s="193"/>
      <c r="YB9" s="193"/>
      <c r="YC9" s="193"/>
      <c r="YD9" s="193"/>
      <c r="YE9" s="193"/>
      <c r="YF9" s="193"/>
      <c r="YG9" s="193"/>
      <c r="YH9" s="193"/>
      <c r="YI9" s="193"/>
      <c r="YJ9" s="193"/>
      <c r="YK9" s="193"/>
      <c r="YL9" s="193"/>
      <c r="YM9" s="193"/>
      <c r="YN9" s="193"/>
      <c r="YO9" s="193"/>
      <c r="YP9" s="193"/>
      <c r="YQ9" s="193"/>
      <c r="YR9" s="193"/>
      <c r="YS9" s="193"/>
      <c r="YT9" s="193"/>
      <c r="YU9" s="193"/>
      <c r="YV9" s="193"/>
      <c r="YW9" s="193"/>
      <c r="YX9" s="193"/>
      <c r="YY9" s="193"/>
      <c r="YZ9" s="193"/>
      <c r="ZA9" s="193"/>
      <c r="ZB9" s="193"/>
      <c r="ZC9" s="193"/>
      <c r="ZD9" s="193"/>
      <c r="ZE9" s="193"/>
      <c r="ZF9" s="193"/>
      <c r="ZG9" s="193"/>
      <c r="ZH9" s="193"/>
      <c r="ZI9" s="193"/>
      <c r="ZJ9" s="193"/>
      <c r="ZK9" s="193"/>
      <c r="ZL9" s="193"/>
      <c r="ZM9" s="193"/>
      <c r="ZN9" s="193"/>
      <c r="ZO9" s="193"/>
      <c r="ZP9" s="193"/>
      <c r="ZQ9" s="193"/>
      <c r="ZR9" s="193"/>
      <c r="ZS9" s="193"/>
      <c r="ZT9" s="193"/>
      <c r="ZU9" s="193"/>
      <c r="ZV9" s="193"/>
      <c r="ZW9" s="193"/>
      <c r="ZX9" s="193"/>
      <c r="ZY9" s="193"/>
      <c r="ZZ9" s="193"/>
      <c r="AAA9" s="193"/>
      <c r="AAB9" s="193"/>
      <c r="AAC9" s="193"/>
      <c r="AAD9" s="193"/>
      <c r="AAE9" s="193"/>
      <c r="AAF9" s="193"/>
      <c r="AAG9" s="193"/>
      <c r="AAH9" s="193"/>
      <c r="AAI9" s="193"/>
      <c r="AAJ9" s="193"/>
      <c r="AAK9" s="193"/>
      <c r="AAL9" s="193"/>
      <c r="AAM9" s="193"/>
      <c r="AAN9" s="193"/>
      <c r="AAO9" s="193"/>
      <c r="AAP9" s="193"/>
      <c r="AAQ9" s="193"/>
      <c r="AAR9" s="193"/>
      <c r="AAS9" s="193"/>
      <c r="AAT9" s="193"/>
      <c r="AAU9" s="193"/>
      <c r="AAV9" s="193"/>
      <c r="AAW9" s="193"/>
      <c r="AAX9" s="193"/>
      <c r="AAY9" s="193"/>
      <c r="AAZ9" s="193"/>
      <c r="ABA9" s="193"/>
      <c r="ABB9" s="193"/>
      <c r="ABC9" s="193"/>
      <c r="ABD9" s="193"/>
      <c r="ABE9" s="193"/>
      <c r="ABF9" s="193"/>
      <c r="ABG9" s="193"/>
      <c r="ABH9" s="193"/>
      <c r="ABI9" s="193"/>
      <c r="ABJ9" s="193"/>
      <c r="ABK9" s="193"/>
      <c r="ABL9" s="193"/>
      <c r="ABM9" s="193"/>
      <c r="ABN9" s="193"/>
      <c r="ABO9" s="193"/>
      <c r="ABP9" s="193"/>
      <c r="ABQ9" s="193"/>
      <c r="ABR9" s="193"/>
      <c r="ABS9" s="193"/>
      <c r="ABT9" s="193"/>
      <c r="ABU9" s="193"/>
      <c r="ABV9" s="193"/>
      <c r="ABW9" s="193"/>
      <c r="ABX9" s="193"/>
      <c r="ABY9" s="193"/>
      <c r="ABZ9" s="193"/>
      <c r="ACA9" s="193"/>
      <c r="ACB9" s="193"/>
      <c r="ACC9" s="193"/>
      <c r="ACD9" s="193"/>
      <c r="ACE9" s="193"/>
      <c r="ACF9" s="193"/>
      <c r="ACG9" s="193"/>
      <c r="ACH9" s="193"/>
      <c r="ACI9" s="193"/>
      <c r="ACJ9" s="193"/>
      <c r="ACK9" s="193"/>
      <c r="ACL9" s="193"/>
      <c r="ACM9" s="193"/>
      <c r="ACN9" s="193"/>
      <c r="ACO9" s="193"/>
      <c r="ACP9" s="193"/>
      <c r="ACQ9" s="193"/>
      <c r="ACR9" s="193"/>
      <c r="ACS9" s="193"/>
      <c r="ACT9" s="193"/>
      <c r="ACU9" s="193"/>
      <c r="ACV9" s="193"/>
      <c r="ACW9" s="193"/>
      <c r="ACX9" s="193"/>
      <c r="ACY9" s="193"/>
      <c r="ACZ9" s="193"/>
      <c r="ADA9" s="193"/>
      <c r="ADB9" s="193"/>
      <c r="ADC9" s="193"/>
      <c r="ADD9" s="193"/>
      <c r="ADE9" s="193"/>
      <c r="ADF9" s="193"/>
      <c r="ADG9" s="193"/>
      <c r="ADH9" s="193"/>
      <c r="ADI9" s="193"/>
      <c r="ADJ9" s="193"/>
      <c r="ADK9" s="193"/>
      <c r="ADL9" s="193"/>
      <c r="ADM9" s="193"/>
      <c r="ADN9" s="193"/>
      <c r="ADO9" s="193"/>
      <c r="ADP9" s="193"/>
      <c r="ADQ9" s="193"/>
      <c r="ADR9" s="193"/>
      <c r="ADS9" s="193"/>
      <c r="ADT9" s="193"/>
      <c r="ADU9" s="193"/>
      <c r="ADV9" s="193"/>
      <c r="ADW9" s="193"/>
      <c r="ADX9" s="193"/>
      <c r="ADY9" s="193"/>
      <c r="ADZ9" s="193"/>
      <c r="AEA9" s="193"/>
      <c r="AEB9" s="193"/>
      <c r="AEC9" s="193"/>
      <c r="AED9" s="193"/>
      <c r="AEE9" s="193"/>
      <c r="AEF9" s="193"/>
      <c r="AEG9" s="193"/>
      <c r="AEH9" s="193"/>
      <c r="AEI9" s="193"/>
      <c r="AEJ9" s="193"/>
      <c r="AEK9" s="193"/>
      <c r="AEL9" s="193"/>
      <c r="AEM9" s="193"/>
      <c r="AEN9" s="193"/>
      <c r="AEO9" s="193"/>
      <c r="AEP9" s="193"/>
      <c r="AEQ9" s="193"/>
      <c r="AER9" s="193"/>
      <c r="AES9" s="193"/>
      <c r="AET9" s="193"/>
      <c r="AEU9" s="193"/>
      <c r="AEV9" s="193"/>
      <c r="AEW9" s="193"/>
      <c r="AEX9" s="193"/>
      <c r="AEY9" s="193"/>
      <c r="AEZ9" s="193"/>
      <c r="AFA9" s="193"/>
      <c r="AFB9" s="193"/>
      <c r="AFC9" s="193"/>
      <c r="AFD9" s="193"/>
      <c r="AFE9" s="193"/>
      <c r="AFF9" s="193"/>
      <c r="AFG9" s="193"/>
      <c r="AFH9" s="193"/>
      <c r="AFI9" s="193"/>
      <c r="AFJ9" s="193"/>
      <c r="AFK9" s="193"/>
      <c r="AFL9" s="193"/>
      <c r="AFM9" s="193"/>
      <c r="AFN9" s="193"/>
      <c r="AFO9" s="193"/>
      <c r="AFP9" s="193"/>
      <c r="AFQ9" s="193"/>
      <c r="AFR9" s="193"/>
      <c r="AFS9" s="193"/>
      <c r="AFT9" s="193"/>
      <c r="AFU9" s="193"/>
      <c r="AFV9" s="193"/>
      <c r="AFW9" s="193"/>
      <c r="AFX9" s="193"/>
      <c r="AFY9" s="193"/>
      <c r="AFZ9" s="193"/>
      <c r="AGA9" s="193"/>
      <c r="AGB9" s="193"/>
    </row>
    <row r="10" spans="1:860" s="212" customFormat="1" ht="38.25">
      <c r="A10" s="208" t="s">
        <v>83</v>
      </c>
      <c r="B10" s="209" t="s">
        <v>84</v>
      </c>
      <c r="C10" s="187">
        <f t="shared" si="3"/>
        <v>0</v>
      </c>
      <c r="D10" s="211"/>
      <c r="E10" s="210"/>
      <c r="F10" s="471"/>
      <c r="G10" s="476"/>
      <c r="H10" s="187">
        <f t="shared" si="5"/>
        <v>0</v>
      </c>
      <c r="I10" s="210"/>
      <c r="J10" s="210"/>
      <c r="K10" s="210"/>
      <c r="L10" s="187"/>
      <c r="M10" s="210"/>
      <c r="N10" s="210"/>
      <c r="O10" s="187"/>
      <c r="P10" s="210"/>
      <c r="Q10" s="210"/>
      <c r="R10" s="187"/>
      <c r="S10" s="185">
        <f t="shared" si="6"/>
        <v>0</v>
      </c>
      <c r="T10" s="526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  <c r="IW10" s="193"/>
      <c r="IX10" s="193"/>
      <c r="IY10" s="193"/>
      <c r="IZ10" s="193"/>
      <c r="JA10" s="193"/>
      <c r="JB10" s="193"/>
      <c r="JC10" s="193"/>
      <c r="JD10" s="193"/>
      <c r="JE10" s="193"/>
      <c r="JF10" s="193"/>
      <c r="JG10" s="193"/>
      <c r="JH10" s="193"/>
      <c r="JI10" s="193"/>
      <c r="JJ10" s="193"/>
      <c r="JK10" s="193"/>
      <c r="JL10" s="193"/>
      <c r="JM10" s="193"/>
      <c r="JN10" s="193"/>
      <c r="JO10" s="193"/>
      <c r="JP10" s="193"/>
      <c r="JQ10" s="193"/>
      <c r="JR10" s="193"/>
      <c r="JS10" s="193"/>
      <c r="JT10" s="193"/>
      <c r="JU10" s="193"/>
      <c r="JV10" s="193"/>
      <c r="JW10" s="193"/>
      <c r="JX10" s="193"/>
      <c r="JY10" s="193"/>
      <c r="JZ10" s="193"/>
      <c r="KA10" s="193"/>
      <c r="KB10" s="193"/>
      <c r="KC10" s="193"/>
      <c r="KD10" s="193"/>
      <c r="KE10" s="193"/>
      <c r="KF10" s="193"/>
      <c r="KG10" s="193"/>
      <c r="KH10" s="193"/>
      <c r="KI10" s="193"/>
      <c r="KJ10" s="193"/>
      <c r="KK10" s="193"/>
      <c r="KL10" s="193"/>
      <c r="KM10" s="193"/>
      <c r="KN10" s="193"/>
      <c r="KO10" s="193"/>
      <c r="KP10" s="193"/>
      <c r="KQ10" s="193"/>
      <c r="KR10" s="193"/>
      <c r="KS10" s="193"/>
      <c r="KT10" s="193"/>
      <c r="KU10" s="193"/>
      <c r="KV10" s="193"/>
      <c r="KW10" s="193"/>
      <c r="KX10" s="193"/>
      <c r="KY10" s="193"/>
      <c r="KZ10" s="193"/>
      <c r="LA10" s="193"/>
      <c r="LB10" s="193"/>
      <c r="LC10" s="193"/>
      <c r="LD10" s="193"/>
      <c r="LE10" s="193"/>
      <c r="LF10" s="193"/>
      <c r="LG10" s="193"/>
      <c r="LH10" s="193"/>
      <c r="LI10" s="193"/>
      <c r="LJ10" s="193"/>
      <c r="LK10" s="193"/>
      <c r="LL10" s="193"/>
      <c r="LM10" s="193"/>
      <c r="LN10" s="193"/>
      <c r="LO10" s="193"/>
      <c r="LP10" s="193"/>
      <c r="LQ10" s="193"/>
      <c r="LR10" s="193"/>
      <c r="LS10" s="193"/>
      <c r="LT10" s="193"/>
      <c r="LU10" s="193"/>
      <c r="LV10" s="193"/>
      <c r="LW10" s="193"/>
      <c r="LX10" s="193"/>
      <c r="LY10" s="193"/>
      <c r="LZ10" s="193"/>
      <c r="MA10" s="193"/>
      <c r="MB10" s="193"/>
      <c r="MC10" s="193"/>
      <c r="MD10" s="193"/>
      <c r="ME10" s="193"/>
      <c r="MF10" s="193"/>
      <c r="MG10" s="193"/>
      <c r="MH10" s="193"/>
      <c r="MI10" s="193"/>
      <c r="MJ10" s="193"/>
      <c r="MK10" s="193"/>
      <c r="ML10" s="193"/>
      <c r="MM10" s="193"/>
      <c r="MN10" s="193"/>
      <c r="MO10" s="193"/>
      <c r="MP10" s="193"/>
      <c r="MQ10" s="193"/>
      <c r="MR10" s="193"/>
      <c r="MS10" s="193"/>
      <c r="MT10" s="193"/>
      <c r="MU10" s="193"/>
      <c r="MV10" s="193"/>
      <c r="MW10" s="193"/>
      <c r="MX10" s="193"/>
      <c r="MY10" s="193"/>
      <c r="MZ10" s="193"/>
      <c r="NA10" s="193"/>
      <c r="NB10" s="193"/>
      <c r="NC10" s="193"/>
      <c r="ND10" s="193"/>
      <c r="NE10" s="193"/>
      <c r="NF10" s="193"/>
      <c r="NG10" s="193"/>
      <c r="NH10" s="193"/>
      <c r="NI10" s="193"/>
      <c r="NJ10" s="193"/>
      <c r="NK10" s="193"/>
      <c r="NL10" s="193"/>
      <c r="NM10" s="193"/>
      <c r="NN10" s="193"/>
      <c r="NO10" s="193"/>
      <c r="NP10" s="193"/>
      <c r="NQ10" s="193"/>
      <c r="NR10" s="193"/>
      <c r="NS10" s="193"/>
      <c r="NT10" s="193"/>
      <c r="NU10" s="193"/>
      <c r="NV10" s="193"/>
      <c r="NW10" s="193"/>
      <c r="NX10" s="193"/>
      <c r="NY10" s="193"/>
      <c r="NZ10" s="193"/>
      <c r="OA10" s="193"/>
      <c r="OB10" s="193"/>
      <c r="OC10" s="193"/>
      <c r="OD10" s="193"/>
      <c r="OE10" s="193"/>
      <c r="OF10" s="193"/>
      <c r="OG10" s="193"/>
      <c r="OH10" s="193"/>
      <c r="OI10" s="193"/>
      <c r="OJ10" s="193"/>
      <c r="OK10" s="193"/>
      <c r="OL10" s="193"/>
      <c r="OM10" s="193"/>
      <c r="ON10" s="193"/>
      <c r="OO10" s="193"/>
      <c r="OP10" s="193"/>
      <c r="OQ10" s="193"/>
      <c r="OR10" s="193"/>
      <c r="OS10" s="193"/>
      <c r="OT10" s="193"/>
      <c r="OU10" s="193"/>
      <c r="OV10" s="193"/>
      <c r="OW10" s="193"/>
      <c r="OX10" s="193"/>
      <c r="OY10" s="193"/>
      <c r="OZ10" s="193"/>
      <c r="PA10" s="193"/>
      <c r="PB10" s="193"/>
      <c r="PC10" s="193"/>
      <c r="PD10" s="193"/>
      <c r="PE10" s="193"/>
      <c r="PF10" s="193"/>
      <c r="PG10" s="193"/>
      <c r="PH10" s="193"/>
      <c r="PI10" s="193"/>
      <c r="PJ10" s="193"/>
      <c r="PK10" s="193"/>
      <c r="PL10" s="193"/>
      <c r="PM10" s="193"/>
      <c r="PN10" s="193"/>
      <c r="PO10" s="193"/>
      <c r="PP10" s="193"/>
      <c r="PQ10" s="193"/>
      <c r="PR10" s="193"/>
      <c r="PS10" s="193"/>
      <c r="PT10" s="193"/>
      <c r="PU10" s="193"/>
      <c r="PV10" s="193"/>
      <c r="PW10" s="193"/>
      <c r="PX10" s="193"/>
      <c r="PY10" s="193"/>
      <c r="PZ10" s="193"/>
      <c r="QA10" s="193"/>
      <c r="QB10" s="193"/>
      <c r="QC10" s="193"/>
      <c r="QD10" s="193"/>
      <c r="QE10" s="193"/>
      <c r="QF10" s="193"/>
      <c r="QG10" s="193"/>
      <c r="QH10" s="193"/>
      <c r="QI10" s="193"/>
      <c r="QJ10" s="193"/>
      <c r="QK10" s="193"/>
      <c r="QL10" s="193"/>
      <c r="QM10" s="193"/>
      <c r="QN10" s="193"/>
      <c r="QO10" s="193"/>
      <c r="QP10" s="193"/>
      <c r="QQ10" s="193"/>
      <c r="QR10" s="193"/>
      <c r="QS10" s="193"/>
      <c r="QT10" s="193"/>
      <c r="QU10" s="193"/>
      <c r="QV10" s="193"/>
      <c r="QW10" s="193"/>
      <c r="QX10" s="193"/>
      <c r="QY10" s="193"/>
      <c r="QZ10" s="193"/>
      <c r="RA10" s="193"/>
      <c r="RB10" s="193"/>
      <c r="RC10" s="193"/>
      <c r="RD10" s="193"/>
      <c r="RE10" s="193"/>
      <c r="RF10" s="193"/>
      <c r="RG10" s="193"/>
      <c r="RH10" s="193"/>
      <c r="RI10" s="193"/>
      <c r="RJ10" s="193"/>
      <c r="RK10" s="193"/>
      <c r="RL10" s="193"/>
      <c r="RM10" s="193"/>
      <c r="RN10" s="193"/>
      <c r="RO10" s="193"/>
      <c r="RP10" s="193"/>
      <c r="RQ10" s="193"/>
      <c r="RR10" s="193"/>
      <c r="RS10" s="193"/>
      <c r="RT10" s="193"/>
      <c r="RU10" s="193"/>
      <c r="RV10" s="193"/>
      <c r="RW10" s="193"/>
      <c r="RX10" s="193"/>
      <c r="RY10" s="193"/>
      <c r="RZ10" s="193"/>
      <c r="SA10" s="193"/>
      <c r="SB10" s="193"/>
      <c r="SC10" s="193"/>
      <c r="SD10" s="193"/>
      <c r="SE10" s="193"/>
      <c r="SF10" s="193"/>
      <c r="SG10" s="193"/>
      <c r="SH10" s="193"/>
      <c r="SI10" s="193"/>
      <c r="SJ10" s="193"/>
      <c r="SK10" s="193"/>
      <c r="SL10" s="193"/>
      <c r="SM10" s="193"/>
      <c r="SN10" s="193"/>
      <c r="SO10" s="193"/>
      <c r="SP10" s="193"/>
      <c r="SQ10" s="193"/>
      <c r="SR10" s="193"/>
      <c r="SS10" s="193"/>
      <c r="ST10" s="193"/>
      <c r="SU10" s="193"/>
      <c r="SV10" s="193"/>
      <c r="SW10" s="193"/>
      <c r="SX10" s="193"/>
      <c r="SY10" s="193"/>
      <c r="SZ10" s="193"/>
      <c r="TA10" s="193"/>
      <c r="TB10" s="193"/>
      <c r="TC10" s="193"/>
      <c r="TD10" s="193"/>
      <c r="TE10" s="193"/>
      <c r="TF10" s="193"/>
      <c r="TG10" s="193"/>
      <c r="TH10" s="193"/>
      <c r="TI10" s="193"/>
      <c r="TJ10" s="193"/>
      <c r="TK10" s="193"/>
      <c r="TL10" s="193"/>
      <c r="TM10" s="193"/>
      <c r="TN10" s="193"/>
      <c r="TO10" s="193"/>
      <c r="TP10" s="193"/>
      <c r="TQ10" s="193"/>
      <c r="TR10" s="193"/>
      <c r="TS10" s="193"/>
      <c r="TT10" s="193"/>
      <c r="TU10" s="193"/>
      <c r="TV10" s="193"/>
      <c r="TW10" s="193"/>
      <c r="TX10" s="193"/>
      <c r="TY10" s="193"/>
      <c r="TZ10" s="193"/>
      <c r="UA10" s="193"/>
      <c r="UB10" s="193"/>
      <c r="UC10" s="193"/>
      <c r="UD10" s="193"/>
      <c r="UE10" s="193"/>
      <c r="UF10" s="193"/>
      <c r="UG10" s="193"/>
      <c r="UH10" s="193"/>
      <c r="UI10" s="193"/>
      <c r="UJ10" s="193"/>
      <c r="UK10" s="193"/>
      <c r="UL10" s="193"/>
      <c r="UM10" s="193"/>
      <c r="UN10" s="193"/>
      <c r="UO10" s="193"/>
      <c r="UP10" s="193"/>
      <c r="UQ10" s="193"/>
      <c r="UR10" s="193"/>
      <c r="US10" s="193"/>
      <c r="UT10" s="193"/>
      <c r="UU10" s="193"/>
      <c r="UV10" s="193"/>
      <c r="UW10" s="193"/>
      <c r="UX10" s="193"/>
      <c r="UY10" s="193"/>
      <c r="UZ10" s="193"/>
      <c r="VA10" s="193"/>
      <c r="VB10" s="193"/>
      <c r="VC10" s="193"/>
      <c r="VD10" s="193"/>
      <c r="VE10" s="193"/>
      <c r="VF10" s="193"/>
      <c r="VG10" s="193"/>
      <c r="VH10" s="193"/>
      <c r="VI10" s="193"/>
      <c r="VJ10" s="193"/>
      <c r="VK10" s="193"/>
      <c r="VL10" s="193"/>
      <c r="VM10" s="193"/>
      <c r="VN10" s="193"/>
      <c r="VO10" s="193"/>
      <c r="VP10" s="193"/>
      <c r="VQ10" s="193"/>
      <c r="VR10" s="193"/>
      <c r="VS10" s="193"/>
      <c r="VT10" s="193"/>
      <c r="VU10" s="193"/>
      <c r="VV10" s="193"/>
      <c r="VW10" s="193"/>
      <c r="VX10" s="193"/>
      <c r="VY10" s="193"/>
      <c r="VZ10" s="193"/>
      <c r="WA10" s="193"/>
      <c r="WB10" s="193"/>
      <c r="WC10" s="193"/>
      <c r="WD10" s="193"/>
      <c r="WE10" s="193"/>
      <c r="WF10" s="193"/>
      <c r="WG10" s="193"/>
      <c r="WH10" s="193"/>
      <c r="WI10" s="193"/>
      <c r="WJ10" s="193"/>
      <c r="WK10" s="193"/>
      <c r="WL10" s="193"/>
      <c r="WM10" s="193"/>
      <c r="WN10" s="193"/>
      <c r="WO10" s="193"/>
      <c r="WP10" s="193"/>
      <c r="WQ10" s="193"/>
      <c r="WR10" s="193"/>
      <c r="WS10" s="193"/>
      <c r="WT10" s="193"/>
      <c r="WU10" s="193"/>
      <c r="WV10" s="193"/>
      <c r="WW10" s="193"/>
      <c r="WX10" s="193"/>
      <c r="WY10" s="193"/>
      <c r="WZ10" s="193"/>
      <c r="XA10" s="193"/>
      <c r="XB10" s="193"/>
      <c r="XC10" s="193"/>
      <c r="XD10" s="193"/>
      <c r="XE10" s="193"/>
      <c r="XF10" s="193"/>
      <c r="XG10" s="193"/>
      <c r="XH10" s="193"/>
      <c r="XI10" s="193"/>
      <c r="XJ10" s="193"/>
      <c r="XK10" s="193"/>
      <c r="XL10" s="193"/>
      <c r="XM10" s="193"/>
      <c r="XN10" s="193"/>
      <c r="XO10" s="193"/>
      <c r="XP10" s="193"/>
      <c r="XQ10" s="193"/>
      <c r="XR10" s="193"/>
      <c r="XS10" s="193"/>
      <c r="XT10" s="193"/>
      <c r="XU10" s="193"/>
      <c r="XV10" s="193"/>
      <c r="XW10" s="193"/>
      <c r="XX10" s="193"/>
      <c r="XY10" s="193"/>
      <c r="XZ10" s="193"/>
      <c r="YA10" s="193"/>
      <c r="YB10" s="193"/>
      <c r="YC10" s="193"/>
      <c r="YD10" s="193"/>
      <c r="YE10" s="193"/>
      <c r="YF10" s="193"/>
      <c r="YG10" s="193"/>
      <c r="YH10" s="193"/>
      <c r="YI10" s="193"/>
      <c r="YJ10" s="193"/>
      <c r="YK10" s="193"/>
      <c r="YL10" s="193"/>
      <c r="YM10" s="193"/>
      <c r="YN10" s="193"/>
      <c r="YO10" s="193"/>
      <c r="YP10" s="193"/>
      <c r="YQ10" s="193"/>
      <c r="YR10" s="193"/>
      <c r="YS10" s="193"/>
      <c r="YT10" s="193"/>
      <c r="YU10" s="193"/>
      <c r="YV10" s="193"/>
      <c r="YW10" s="193"/>
      <c r="YX10" s="193"/>
      <c r="YY10" s="193"/>
      <c r="YZ10" s="193"/>
      <c r="ZA10" s="193"/>
      <c r="ZB10" s="193"/>
      <c r="ZC10" s="193"/>
      <c r="ZD10" s="193"/>
      <c r="ZE10" s="193"/>
      <c r="ZF10" s="193"/>
      <c r="ZG10" s="193"/>
      <c r="ZH10" s="193"/>
      <c r="ZI10" s="193"/>
      <c r="ZJ10" s="193"/>
      <c r="ZK10" s="193"/>
      <c r="ZL10" s="193"/>
      <c r="ZM10" s="193"/>
      <c r="ZN10" s="193"/>
      <c r="ZO10" s="193"/>
      <c r="ZP10" s="193"/>
      <c r="ZQ10" s="193"/>
      <c r="ZR10" s="193"/>
      <c r="ZS10" s="193"/>
      <c r="ZT10" s="193"/>
      <c r="ZU10" s="193"/>
      <c r="ZV10" s="193"/>
      <c r="ZW10" s="193"/>
      <c r="ZX10" s="193"/>
      <c r="ZY10" s="193"/>
      <c r="ZZ10" s="193"/>
      <c r="AAA10" s="193"/>
      <c r="AAB10" s="193"/>
      <c r="AAC10" s="193"/>
      <c r="AAD10" s="193"/>
      <c r="AAE10" s="193"/>
      <c r="AAF10" s="193"/>
      <c r="AAG10" s="193"/>
      <c r="AAH10" s="193"/>
      <c r="AAI10" s="193"/>
      <c r="AAJ10" s="193"/>
      <c r="AAK10" s="193"/>
      <c r="AAL10" s="193"/>
      <c r="AAM10" s="193"/>
      <c r="AAN10" s="193"/>
      <c r="AAO10" s="193"/>
      <c r="AAP10" s="193"/>
      <c r="AAQ10" s="193"/>
      <c r="AAR10" s="193"/>
      <c r="AAS10" s="193"/>
      <c r="AAT10" s="193"/>
      <c r="AAU10" s="193"/>
      <c r="AAV10" s="193"/>
      <c r="AAW10" s="193"/>
      <c r="AAX10" s="193"/>
      <c r="AAY10" s="193"/>
      <c r="AAZ10" s="193"/>
      <c r="ABA10" s="193"/>
      <c r="ABB10" s="193"/>
      <c r="ABC10" s="193"/>
      <c r="ABD10" s="193"/>
      <c r="ABE10" s="193"/>
      <c r="ABF10" s="193"/>
      <c r="ABG10" s="193"/>
      <c r="ABH10" s="193"/>
      <c r="ABI10" s="193"/>
      <c r="ABJ10" s="193"/>
      <c r="ABK10" s="193"/>
      <c r="ABL10" s="193"/>
      <c r="ABM10" s="193"/>
      <c r="ABN10" s="193"/>
      <c r="ABO10" s="193"/>
      <c r="ABP10" s="193"/>
      <c r="ABQ10" s="193"/>
      <c r="ABR10" s="193"/>
      <c r="ABS10" s="193"/>
      <c r="ABT10" s="193"/>
      <c r="ABU10" s="193"/>
      <c r="ABV10" s="193"/>
      <c r="ABW10" s="193"/>
      <c r="ABX10" s="193"/>
      <c r="ABY10" s="193"/>
      <c r="ABZ10" s="193"/>
      <c r="ACA10" s="193"/>
      <c r="ACB10" s="193"/>
      <c r="ACC10" s="193"/>
      <c r="ACD10" s="193"/>
      <c r="ACE10" s="193"/>
      <c r="ACF10" s="193"/>
      <c r="ACG10" s="193"/>
      <c r="ACH10" s="193"/>
      <c r="ACI10" s="193"/>
      <c r="ACJ10" s="193"/>
      <c r="ACK10" s="193"/>
      <c r="ACL10" s="193"/>
      <c r="ACM10" s="193"/>
      <c r="ACN10" s="193"/>
      <c r="ACO10" s="193"/>
      <c r="ACP10" s="193"/>
      <c r="ACQ10" s="193"/>
      <c r="ACR10" s="193"/>
      <c r="ACS10" s="193"/>
      <c r="ACT10" s="193"/>
      <c r="ACU10" s="193"/>
      <c r="ACV10" s="193"/>
      <c r="ACW10" s="193"/>
      <c r="ACX10" s="193"/>
      <c r="ACY10" s="193"/>
      <c r="ACZ10" s="193"/>
      <c r="ADA10" s="193"/>
      <c r="ADB10" s="193"/>
      <c r="ADC10" s="193"/>
      <c r="ADD10" s="193"/>
      <c r="ADE10" s="193"/>
      <c r="ADF10" s="193"/>
      <c r="ADG10" s="193"/>
      <c r="ADH10" s="193"/>
      <c r="ADI10" s="193"/>
      <c r="ADJ10" s="193"/>
      <c r="ADK10" s="193"/>
      <c r="ADL10" s="193"/>
      <c r="ADM10" s="193"/>
      <c r="ADN10" s="193"/>
      <c r="ADO10" s="193"/>
      <c r="ADP10" s="193"/>
      <c r="ADQ10" s="193"/>
      <c r="ADR10" s="193"/>
      <c r="ADS10" s="193"/>
      <c r="ADT10" s="193"/>
      <c r="ADU10" s="193"/>
      <c r="ADV10" s="193"/>
      <c r="ADW10" s="193"/>
      <c r="ADX10" s="193"/>
      <c r="ADY10" s="193"/>
      <c r="ADZ10" s="193"/>
      <c r="AEA10" s="193"/>
      <c r="AEB10" s="193"/>
      <c r="AEC10" s="193"/>
      <c r="AED10" s="193"/>
      <c r="AEE10" s="193"/>
      <c r="AEF10" s="193"/>
      <c r="AEG10" s="193"/>
      <c r="AEH10" s="193"/>
      <c r="AEI10" s="193"/>
      <c r="AEJ10" s="193"/>
      <c r="AEK10" s="193"/>
      <c r="AEL10" s="193"/>
      <c r="AEM10" s="193"/>
      <c r="AEN10" s="193"/>
      <c r="AEO10" s="193"/>
      <c r="AEP10" s="193"/>
      <c r="AEQ10" s="193"/>
      <c r="AER10" s="193"/>
      <c r="AES10" s="193"/>
      <c r="AET10" s="193"/>
      <c r="AEU10" s="193"/>
      <c r="AEV10" s="193"/>
      <c r="AEW10" s="193"/>
      <c r="AEX10" s="193"/>
      <c r="AEY10" s="193"/>
      <c r="AEZ10" s="193"/>
      <c r="AFA10" s="193"/>
      <c r="AFB10" s="193"/>
      <c r="AFC10" s="193"/>
      <c r="AFD10" s="193"/>
      <c r="AFE10" s="193"/>
      <c r="AFF10" s="193"/>
      <c r="AFG10" s="193"/>
      <c r="AFH10" s="193"/>
      <c r="AFI10" s="193"/>
      <c r="AFJ10" s="193"/>
      <c r="AFK10" s="193"/>
      <c r="AFL10" s="193"/>
      <c r="AFM10" s="193"/>
      <c r="AFN10" s="193"/>
      <c r="AFO10" s="193"/>
      <c r="AFP10" s="193"/>
      <c r="AFQ10" s="193"/>
      <c r="AFR10" s="193"/>
      <c r="AFS10" s="193"/>
      <c r="AFT10" s="193"/>
      <c r="AFU10" s="193"/>
      <c r="AFV10" s="193"/>
      <c r="AFW10" s="193"/>
      <c r="AFX10" s="193"/>
      <c r="AFY10" s="193"/>
      <c r="AFZ10" s="193"/>
      <c r="AGA10" s="193"/>
      <c r="AGB10" s="193"/>
    </row>
    <row r="11" spans="1:860" s="200" customFormat="1">
      <c r="A11" s="81" t="s">
        <v>85</v>
      </c>
      <c r="B11" s="69" t="s">
        <v>86</v>
      </c>
      <c r="C11" s="187">
        <f t="shared" si="3"/>
        <v>21572644.051207267</v>
      </c>
      <c r="D11" s="68">
        <f>E11+F11</f>
        <v>21572644.051207267</v>
      </c>
      <c r="E11" s="68">
        <f>GETPIVOTDATA("Summ",'067свод'!$A$3,"HC","НС 1.2")</f>
        <v>21572644.051207267</v>
      </c>
      <c r="F11" s="470"/>
      <c r="G11" s="478"/>
      <c r="H11" s="187">
        <f t="shared" si="5"/>
        <v>0</v>
      </c>
      <c r="I11" s="68"/>
      <c r="J11" s="68"/>
      <c r="K11" s="68"/>
      <c r="L11" s="187"/>
      <c r="M11" s="68"/>
      <c r="N11" s="68"/>
      <c r="O11" s="187"/>
      <c r="P11" s="68"/>
      <c r="Q11" s="68"/>
      <c r="R11" s="187"/>
      <c r="S11" s="185">
        <f t="shared" si="6"/>
        <v>21572644.051207267</v>
      </c>
      <c r="T11" s="526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  <c r="IW11" s="193"/>
      <c r="IX11" s="193"/>
      <c r="IY11" s="193"/>
      <c r="IZ11" s="193"/>
      <c r="JA11" s="193"/>
      <c r="JB11" s="193"/>
      <c r="JC11" s="193"/>
      <c r="JD11" s="193"/>
      <c r="JE11" s="193"/>
      <c r="JF11" s="193"/>
      <c r="JG11" s="193"/>
      <c r="JH11" s="193"/>
      <c r="JI11" s="193"/>
      <c r="JJ11" s="193"/>
      <c r="JK11" s="193"/>
      <c r="JL11" s="193"/>
      <c r="JM11" s="193"/>
      <c r="JN11" s="193"/>
      <c r="JO11" s="193"/>
      <c r="JP11" s="193"/>
      <c r="JQ11" s="193"/>
      <c r="JR11" s="193"/>
      <c r="JS11" s="193"/>
      <c r="JT11" s="193"/>
      <c r="JU11" s="193"/>
      <c r="JV11" s="193"/>
      <c r="JW11" s="193"/>
      <c r="JX11" s="193"/>
      <c r="JY11" s="193"/>
      <c r="JZ11" s="193"/>
      <c r="KA11" s="193"/>
      <c r="KB11" s="193"/>
      <c r="KC11" s="193"/>
      <c r="KD11" s="193"/>
      <c r="KE11" s="193"/>
      <c r="KF11" s="193"/>
      <c r="KG11" s="193"/>
      <c r="KH11" s="193"/>
      <c r="KI11" s="193"/>
      <c r="KJ11" s="193"/>
      <c r="KK11" s="193"/>
      <c r="KL11" s="193"/>
      <c r="KM11" s="193"/>
      <c r="KN11" s="193"/>
      <c r="KO11" s="193"/>
      <c r="KP11" s="193"/>
      <c r="KQ11" s="193"/>
      <c r="KR11" s="193"/>
      <c r="KS11" s="193"/>
      <c r="KT11" s="193"/>
      <c r="KU11" s="193"/>
      <c r="KV11" s="193"/>
      <c r="KW11" s="193"/>
      <c r="KX11" s="193"/>
      <c r="KY11" s="193"/>
      <c r="KZ11" s="193"/>
      <c r="LA11" s="193"/>
      <c r="LB11" s="193"/>
      <c r="LC11" s="193"/>
      <c r="LD11" s="193"/>
      <c r="LE11" s="193"/>
      <c r="LF11" s="193"/>
      <c r="LG11" s="193"/>
      <c r="LH11" s="193"/>
      <c r="LI11" s="193"/>
      <c r="LJ11" s="193"/>
      <c r="LK11" s="193"/>
      <c r="LL11" s="193"/>
      <c r="LM11" s="193"/>
      <c r="LN11" s="193"/>
      <c r="LO11" s="193"/>
      <c r="LP11" s="193"/>
      <c r="LQ11" s="193"/>
      <c r="LR11" s="193"/>
      <c r="LS11" s="193"/>
      <c r="LT11" s="193"/>
      <c r="LU11" s="193"/>
      <c r="LV11" s="193"/>
      <c r="LW11" s="193"/>
      <c r="LX11" s="193"/>
      <c r="LY11" s="193"/>
      <c r="LZ11" s="193"/>
      <c r="MA11" s="193"/>
      <c r="MB11" s="193"/>
      <c r="MC11" s="193"/>
      <c r="MD11" s="193"/>
      <c r="ME11" s="193"/>
      <c r="MF11" s="193"/>
      <c r="MG11" s="193"/>
      <c r="MH11" s="193"/>
      <c r="MI11" s="193"/>
      <c r="MJ11" s="193"/>
      <c r="MK11" s="193"/>
      <c r="ML11" s="193"/>
      <c r="MM11" s="193"/>
      <c r="MN11" s="193"/>
      <c r="MO11" s="193"/>
      <c r="MP11" s="193"/>
      <c r="MQ11" s="193"/>
      <c r="MR11" s="193"/>
      <c r="MS11" s="193"/>
      <c r="MT11" s="193"/>
      <c r="MU11" s="193"/>
      <c r="MV11" s="193"/>
      <c r="MW11" s="193"/>
      <c r="MX11" s="193"/>
      <c r="MY11" s="193"/>
      <c r="MZ11" s="193"/>
      <c r="NA11" s="193"/>
      <c r="NB11" s="193"/>
      <c r="NC11" s="193"/>
      <c r="ND11" s="193"/>
      <c r="NE11" s="193"/>
      <c r="NF11" s="193"/>
      <c r="NG11" s="193"/>
      <c r="NH11" s="193"/>
      <c r="NI11" s="193"/>
      <c r="NJ11" s="193"/>
      <c r="NK11" s="193"/>
      <c r="NL11" s="193"/>
      <c r="NM11" s="193"/>
      <c r="NN11" s="193"/>
      <c r="NO11" s="193"/>
      <c r="NP11" s="193"/>
      <c r="NQ11" s="193"/>
      <c r="NR11" s="193"/>
      <c r="NS11" s="193"/>
      <c r="NT11" s="193"/>
      <c r="NU11" s="193"/>
      <c r="NV11" s="193"/>
      <c r="NW11" s="193"/>
      <c r="NX11" s="193"/>
      <c r="NY11" s="193"/>
      <c r="NZ11" s="193"/>
      <c r="OA11" s="193"/>
      <c r="OB11" s="193"/>
      <c r="OC11" s="193"/>
      <c r="OD11" s="193"/>
      <c r="OE11" s="193"/>
      <c r="OF11" s="193"/>
      <c r="OG11" s="193"/>
      <c r="OH11" s="193"/>
      <c r="OI11" s="193"/>
      <c r="OJ11" s="193"/>
      <c r="OK11" s="193"/>
      <c r="OL11" s="193"/>
      <c r="OM11" s="193"/>
      <c r="ON11" s="193"/>
      <c r="OO11" s="193"/>
      <c r="OP11" s="193"/>
      <c r="OQ11" s="193"/>
      <c r="OR11" s="193"/>
      <c r="OS11" s="193"/>
      <c r="OT11" s="193"/>
      <c r="OU11" s="193"/>
      <c r="OV11" s="193"/>
      <c r="OW11" s="193"/>
      <c r="OX11" s="193"/>
      <c r="OY11" s="193"/>
      <c r="OZ11" s="193"/>
      <c r="PA11" s="193"/>
      <c r="PB11" s="193"/>
      <c r="PC11" s="193"/>
      <c r="PD11" s="193"/>
      <c r="PE11" s="193"/>
      <c r="PF11" s="193"/>
      <c r="PG11" s="193"/>
      <c r="PH11" s="193"/>
      <c r="PI11" s="193"/>
      <c r="PJ11" s="193"/>
      <c r="PK11" s="193"/>
      <c r="PL11" s="193"/>
      <c r="PM11" s="193"/>
      <c r="PN11" s="193"/>
      <c r="PO11" s="193"/>
      <c r="PP11" s="193"/>
      <c r="PQ11" s="193"/>
      <c r="PR11" s="193"/>
      <c r="PS11" s="193"/>
      <c r="PT11" s="193"/>
      <c r="PU11" s="193"/>
      <c r="PV11" s="193"/>
      <c r="PW11" s="193"/>
      <c r="PX11" s="193"/>
      <c r="PY11" s="193"/>
      <c r="PZ11" s="193"/>
      <c r="QA11" s="193"/>
      <c r="QB11" s="193"/>
      <c r="QC11" s="193"/>
      <c r="QD11" s="193"/>
      <c r="QE11" s="193"/>
      <c r="QF11" s="193"/>
      <c r="QG11" s="193"/>
      <c r="QH11" s="193"/>
      <c r="QI11" s="193"/>
      <c r="QJ11" s="193"/>
      <c r="QK11" s="193"/>
      <c r="QL11" s="193"/>
      <c r="QM11" s="193"/>
      <c r="QN11" s="193"/>
      <c r="QO11" s="193"/>
      <c r="QP11" s="193"/>
      <c r="QQ11" s="193"/>
      <c r="QR11" s="193"/>
      <c r="QS11" s="193"/>
      <c r="QT11" s="193"/>
      <c r="QU11" s="193"/>
      <c r="QV11" s="193"/>
      <c r="QW11" s="193"/>
      <c r="QX11" s="193"/>
      <c r="QY11" s="193"/>
      <c r="QZ11" s="193"/>
      <c r="RA11" s="193"/>
      <c r="RB11" s="193"/>
      <c r="RC11" s="193"/>
      <c r="RD11" s="193"/>
      <c r="RE11" s="193"/>
      <c r="RF11" s="193"/>
      <c r="RG11" s="193"/>
      <c r="RH11" s="193"/>
      <c r="RI11" s="193"/>
      <c r="RJ11" s="193"/>
      <c r="RK11" s="193"/>
      <c r="RL11" s="193"/>
      <c r="RM11" s="193"/>
      <c r="RN11" s="193"/>
      <c r="RO11" s="193"/>
      <c r="RP11" s="193"/>
      <c r="RQ11" s="193"/>
      <c r="RR11" s="193"/>
      <c r="RS11" s="193"/>
      <c r="RT11" s="193"/>
      <c r="RU11" s="193"/>
      <c r="RV11" s="193"/>
      <c r="RW11" s="193"/>
      <c r="RX11" s="193"/>
      <c r="RY11" s="193"/>
      <c r="RZ11" s="193"/>
      <c r="SA11" s="193"/>
      <c r="SB11" s="193"/>
      <c r="SC11" s="193"/>
      <c r="SD11" s="193"/>
      <c r="SE11" s="193"/>
      <c r="SF11" s="193"/>
      <c r="SG11" s="193"/>
      <c r="SH11" s="193"/>
      <c r="SI11" s="193"/>
      <c r="SJ11" s="193"/>
      <c r="SK11" s="193"/>
      <c r="SL11" s="193"/>
      <c r="SM11" s="193"/>
      <c r="SN11" s="193"/>
      <c r="SO11" s="193"/>
      <c r="SP11" s="193"/>
      <c r="SQ11" s="193"/>
      <c r="SR11" s="193"/>
      <c r="SS11" s="193"/>
      <c r="ST11" s="193"/>
      <c r="SU11" s="193"/>
      <c r="SV11" s="193"/>
      <c r="SW11" s="193"/>
      <c r="SX11" s="193"/>
      <c r="SY11" s="193"/>
      <c r="SZ11" s="193"/>
      <c r="TA11" s="193"/>
      <c r="TB11" s="193"/>
      <c r="TC11" s="193"/>
      <c r="TD11" s="193"/>
      <c r="TE11" s="193"/>
      <c r="TF11" s="193"/>
      <c r="TG11" s="193"/>
      <c r="TH11" s="193"/>
      <c r="TI11" s="193"/>
      <c r="TJ11" s="193"/>
      <c r="TK11" s="193"/>
      <c r="TL11" s="193"/>
      <c r="TM11" s="193"/>
      <c r="TN11" s="193"/>
      <c r="TO11" s="193"/>
      <c r="TP11" s="193"/>
      <c r="TQ11" s="193"/>
      <c r="TR11" s="193"/>
      <c r="TS11" s="193"/>
      <c r="TT11" s="193"/>
      <c r="TU11" s="193"/>
      <c r="TV11" s="193"/>
      <c r="TW11" s="193"/>
      <c r="TX11" s="193"/>
      <c r="TY11" s="193"/>
      <c r="TZ11" s="193"/>
      <c r="UA11" s="193"/>
      <c r="UB11" s="193"/>
      <c r="UC11" s="193"/>
      <c r="UD11" s="193"/>
      <c r="UE11" s="193"/>
      <c r="UF11" s="193"/>
      <c r="UG11" s="193"/>
      <c r="UH11" s="193"/>
      <c r="UI11" s="193"/>
      <c r="UJ11" s="193"/>
      <c r="UK11" s="193"/>
      <c r="UL11" s="193"/>
      <c r="UM11" s="193"/>
      <c r="UN11" s="193"/>
      <c r="UO11" s="193"/>
      <c r="UP11" s="193"/>
      <c r="UQ11" s="193"/>
      <c r="UR11" s="193"/>
      <c r="US11" s="193"/>
      <c r="UT11" s="193"/>
      <c r="UU11" s="193"/>
      <c r="UV11" s="193"/>
      <c r="UW11" s="193"/>
      <c r="UX11" s="193"/>
      <c r="UY11" s="193"/>
      <c r="UZ11" s="193"/>
      <c r="VA11" s="193"/>
      <c r="VB11" s="193"/>
      <c r="VC11" s="193"/>
      <c r="VD11" s="193"/>
      <c r="VE11" s="193"/>
      <c r="VF11" s="193"/>
      <c r="VG11" s="193"/>
      <c r="VH11" s="193"/>
      <c r="VI11" s="193"/>
      <c r="VJ11" s="193"/>
      <c r="VK11" s="193"/>
      <c r="VL11" s="193"/>
      <c r="VM11" s="193"/>
      <c r="VN11" s="193"/>
      <c r="VO11" s="193"/>
      <c r="VP11" s="193"/>
      <c r="VQ11" s="193"/>
      <c r="VR11" s="193"/>
      <c r="VS11" s="193"/>
      <c r="VT11" s="193"/>
      <c r="VU11" s="193"/>
      <c r="VV11" s="193"/>
      <c r="VW11" s="193"/>
      <c r="VX11" s="193"/>
      <c r="VY11" s="193"/>
      <c r="VZ11" s="193"/>
      <c r="WA11" s="193"/>
      <c r="WB11" s="193"/>
      <c r="WC11" s="193"/>
      <c r="WD11" s="193"/>
      <c r="WE11" s="193"/>
      <c r="WF11" s="193"/>
      <c r="WG11" s="193"/>
      <c r="WH11" s="193"/>
      <c r="WI11" s="193"/>
      <c r="WJ11" s="193"/>
      <c r="WK11" s="193"/>
      <c r="WL11" s="193"/>
      <c r="WM11" s="193"/>
      <c r="WN11" s="193"/>
      <c r="WO11" s="193"/>
      <c r="WP11" s="193"/>
      <c r="WQ11" s="193"/>
      <c r="WR11" s="193"/>
      <c r="WS11" s="193"/>
      <c r="WT11" s="193"/>
      <c r="WU11" s="193"/>
      <c r="WV11" s="193"/>
      <c r="WW11" s="193"/>
      <c r="WX11" s="193"/>
      <c r="WY11" s="193"/>
      <c r="WZ11" s="193"/>
      <c r="XA11" s="193"/>
      <c r="XB11" s="193"/>
      <c r="XC11" s="193"/>
      <c r="XD11" s="193"/>
      <c r="XE11" s="193"/>
      <c r="XF11" s="193"/>
      <c r="XG11" s="193"/>
      <c r="XH11" s="193"/>
      <c r="XI11" s="193"/>
      <c r="XJ11" s="193"/>
      <c r="XK11" s="193"/>
      <c r="XL11" s="193"/>
      <c r="XM11" s="193"/>
      <c r="XN11" s="193"/>
      <c r="XO11" s="193"/>
      <c r="XP11" s="193"/>
      <c r="XQ11" s="193"/>
      <c r="XR11" s="193"/>
      <c r="XS11" s="193"/>
      <c r="XT11" s="193"/>
      <c r="XU11" s="193"/>
      <c r="XV11" s="193"/>
      <c r="XW11" s="193"/>
      <c r="XX11" s="193"/>
      <c r="XY11" s="193"/>
      <c r="XZ11" s="193"/>
      <c r="YA11" s="193"/>
      <c r="YB11" s="193"/>
      <c r="YC11" s="193"/>
      <c r="YD11" s="193"/>
      <c r="YE11" s="193"/>
      <c r="YF11" s="193"/>
      <c r="YG11" s="193"/>
      <c r="YH11" s="193"/>
      <c r="YI11" s="193"/>
      <c r="YJ11" s="193"/>
      <c r="YK11" s="193"/>
      <c r="YL11" s="193"/>
      <c r="YM11" s="193"/>
      <c r="YN11" s="193"/>
      <c r="YO11" s="193"/>
      <c r="YP11" s="193"/>
      <c r="YQ11" s="193"/>
      <c r="YR11" s="193"/>
      <c r="YS11" s="193"/>
      <c r="YT11" s="193"/>
      <c r="YU11" s="193"/>
      <c r="YV11" s="193"/>
      <c r="YW11" s="193"/>
      <c r="YX11" s="193"/>
      <c r="YY11" s="193"/>
      <c r="YZ11" s="193"/>
      <c r="ZA11" s="193"/>
      <c r="ZB11" s="193"/>
      <c r="ZC11" s="193"/>
      <c r="ZD11" s="193"/>
      <c r="ZE11" s="193"/>
      <c r="ZF11" s="193"/>
      <c r="ZG11" s="193"/>
      <c r="ZH11" s="193"/>
      <c r="ZI11" s="193"/>
      <c r="ZJ11" s="193"/>
      <c r="ZK11" s="193"/>
      <c r="ZL11" s="193"/>
      <c r="ZM11" s="193"/>
      <c r="ZN11" s="193"/>
      <c r="ZO11" s="193"/>
      <c r="ZP11" s="193"/>
      <c r="ZQ11" s="193"/>
      <c r="ZR11" s="193"/>
      <c r="ZS11" s="193"/>
      <c r="ZT11" s="193"/>
      <c r="ZU11" s="193"/>
      <c r="ZV11" s="193"/>
      <c r="ZW11" s="193"/>
      <c r="ZX11" s="193"/>
      <c r="ZY11" s="193"/>
      <c r="ZZ11" s="193"/>
      <c r="AAA11" s="193"/>
      <c r="AAB11" s="193"/>
      <c r="AAC11" s="193"/>
      <c r="AAD11" s="193"/>
      <c r="AAE11" s="193"/>
      <c r="AAF11" s="193"/>
      <c r="AAG11" s="193"/>
      <c r="AAH11" s="193"/>
      <c r="AAI11" s="193"/>
      <c r="AAJ11" s="193"/>
      <c r="AAK11" s="193"/>
      <c r="AAL11" s="193"/>
      <c r="AAM11" s="193"/>
      <c r="AAN11" s="193"/>
      <c r="AAO11" s="193"/>
      <c r="AAP11" s="193"/>
      <c r="AAQ11" s="193"/>
      <c r="AAR11" s="193"/>
      <c r="AAS11" s="193"/>
      <c r="AAT11" s="193"/>
      <c r="AAU11" s="193"/>
      <c r="AAV11" s="193"/>
      <c r="AAW11" s="193"/>
      <c r="AAX11" s="193"/>
      <c r="AAY11" s="193"/>
      <c r="AAZ11" s="193"/>
      <c r="ABA11" s="193"/>
      <c r="ABB11" s="193"/>
      <c r="ABC11" s="193"/>
      <c r="ABD11" s="193"/>
      <c r="ABE11" s="193"/>
      <c r="ABF11" s="193"/>
      <c r="ABG11" s="193"/>
      <c r="ABH11" s="193"/>
      <c r="ABI11" s="193"/>
      <c r="ABJ11" s="193"/>
      <c r="ABK11" s="193"/>
      <c r="ABL11" s="193"/>
      <c r="ABM11" s="193"/>
      <c r="ABN11" s="193"/>
      <c r="ABO11" s="193"/>
      <c r="ABP11" s="193"/>
      <c r="ABQ11" s="193"/>
      <c r="ABR11" s="193"/>
      <c r="ABS11" s="193"/>
      <c r="ABT11" s="193"/>
      <c r="ABU11" s="193"/>
      <c r="ABV11" s="193"/>
      <c r="ABW11" s="193"/>
      <c r="ABX11" s="193"/>
      <c r="ABY11" s="193"/>
      <c r="ABZ11" s="193"/>
      <c r="ACA11" s="193"/>
      <c r="ACB11" s="193"/>
      <c r="ACC11" s="193"/>
      <c r="ACD11" s="193"/>
      <c r="ACE11" s="193"/>
      <c r="ACF11" s="193"/>
      <c r="ACG11" s="193"/>
      <c r="ACH11" s="193"/>
      <c r="ACI11" s="193"/>
      <c r="ACJ11" s="193"/>
      <c r="ACK11" s="193"/>
      <c r="ACL11" s="193"/>
      <c r="ACM11" s="193"/>
      <c r="ACN11" s="193"/>
      <c r="ACO11" s="193"/>
      <c r="ACP11" s="193"/>
      <c r="ACQ11" s="193"/>
      <c r="ACR11" s="193"/>
      <c r="ACS11" s="193"/>
      <c r="ACT11" s="193"/>
      <c r="ACU11" s="193"/>
      <c r="ACV11" s="193"/>
      <c r="ACW11" s="193"/>
      <c r="ACX11" s="193"/>
      <c r="ACY11" s="193"/>
      <c r="ACZ11" s="193"/>
      <c r="ADA11" s="193"/>
      <c r="ADB11" s="193"/>
      <c r="ADC11" s="193"/>
      <c r="ADD11" s="193"/>
      <c r="ADE11" s="193"/>
      <c r="ADF11" s="193"/>
      <c r="ADG11" s="193"/>
      <c r="ADH11" s="193"/>
      <c r="ADI11" s="193"/>
      <c r="ADJ11" s="193"/>
      <c r="ADK11" s="193"/>
      <c r="ADL11" s="193"/>
      <c r="ADM11" s="193"/>
      <c r="ADN11" s="193"/>
      <c r="ADO11" s="193"/>
      <c r="ADP11" s="193"/>
      <c r="ADQ11" s="193"/>
      <c r="ADR11" s="193"/>
      <c r="ADS11" s="193"/>
      <c r="ADT11" s="193"/>
      <c r="ADU11" s="193"/>
      <c r="ADV11" s="193"/>
      <c r="ADW11" s="193"/>
      <c r="ADX11" s="193"/>
      <c r="ADY11" s="193"/>
      <c r="ADZ11" s="193"/>
      <c r="AEA11" s="193"/>
      <c r="AEB11" s="193"/>
      <c r="AEC11" s="193"/>
      <c r="AED11" s="193"/>
      <c r="AEE11" s="193"/>
      <c r="AEF11" s="193"/>
      <c r="AEG11" s="193"/>
      <c r="AEH11" s="193"/>
      <c r="AEI11" s="193"/>
      <c r="AEJ11" s="193"/>
      <c r="AEK11" s="193"/>
      <c r="AEL11" s="193"/>
      <c r="AEM11" s="193"/>
      <c r="AEN11" s="193"/>
      <c r="AEO11" s="193"/>
      <c r="AEP11" s="193"/>
      <c r="AEQ11" s="193"/>
      <c r="AER11" s="193"/>
      <c r="AES11" s="193"/>
      <c r="AET11" s="193"/>
      <c r="AEU11" s="193"/>
      <c r="AEV11" s="193"/>
      <c r="AEW11" s="193"/>
      <c r="AEX11" s="193"/>
      <c r="AEY11" s="193"/>
      <c r="AEZ11" s="193"/>
      <c r="AFA11" s="193"/>
      <c r="AFB11" s="193"/>
      <c r="AFC11" s="193"/>
      <c r="AFD11" s="193"/>
      <c r="AFE11" s="193"/>
      <c r="AFF11" s="193"/>
      <c r="AFG11" s="193"/>
      <c r="AFH11" s="193"/>
      <c r="AFI11" s="193"/>
      <c r="AFJ11" s="193"/>
      <c r="AFK11" s="193"/>
      <c r="AFL11" s="193"/>
      <c r="AFM11" s="193"/>
      <c r="AFN11" s="193"/>
      <c r="AFO11" s="193"/>
      <c r="AFP11" s="193"/>
      <c r="AFQ11" s="193"/>
      <c r="AFR11" s="193"/>
      <c r="AFS11" s="193"/>
      <c r="AFT11" s="193"/>
      <c r="AFU11" s="193"/>
      <c r="AFV11" s="193"/>
      <c r="AFW11" s="193"/>
      <c r="AFX11" s="193"/>
      <c r="AFY11" s="193"/>
      <c r="AFZ11" s="193"/>
      <c r="AGA11" s="193"/>
      <c r="AGB11" s="193"/>
    </row>
    <row r="12" spans="1:860" s="200" customFormat="1" ht="25.5">
      <c r="A12" s="20" t="s">
        <v>87</v>
      </c>
      <c r="B12" s="8" t="s">
        <v>88</v>
      </c>
      <c r="C12" s="187">
        <f t="shared" si="3"/>
        <v>0</v>
      </c>
      <c r="D12" s="68"/>
      <c r="E12" s="68"/>
      <c r="F12" s="470"/>
      <c r="G12" s="478"/>
      <c r="H12" s="187">
        <f t="shared" si="5"/>
        <v>0</v>
      </c>
      <c r="I12" s="68"/>
      <c r="J12" s="68"/>
      <c r="K12" s="68"/>
      <c r="L12" s="187"/>
      <c r="M12" s="68"/>
      <c r="N12" s="68"/>
      <c r="O12" s="187"/>
      <c r="P12" s="68"/>
      <c r="Q12" s="68"/>
      <c r="R12" s="187"/>
      <c r="S12" s="185">
        <f t="shared" si="6"/>
        <v>0</v>
      </c>
      <c r="T12" s="526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  <c r="IW12" s="193"/>
      <c r="IX12" s="193"/>
      <c r="IY12" s="193"/>
      <c r="IZ12" s="193"/>
      <c r="JA12" s="193"/>
      <c r="JB12" s="193"/>
      <c r="JC12" s="193"/>
      <c r="JD12" s="193"/>
      <c r="JE12" s="193"/>
      <c r="JF12" s="193"/>
      <c r="JG12" s="193"/>
      <c r="JH12" s="193"/>
      <c r="JI12" s="193"/>
      <c r="JJ12" s="193"/>
      <c r="JK12" s="193"/>
      <c r="JL12" s="193"/>
      <c r="JM12" s="193"/>
      <c r="JN12" s="193"/>
      <c r="JO12" s="193"/>
      <c r="JP12" s="193"/>
      <c r="JQ12" s="193"/>
      <c r="JR12" s="193"/>
      <c r="JS12" s="193"/>
      <c r="JT12" s="193"/>
      <c r="JU12" s="193"/>
      <c r="JV12" s="193"/>
      <c r="JW12" s="193"/>
      <c r="JX12" s="193"/>
      <c r="JY12" s="193"/>
      <c r="JZ12" s="193"/>
      <c r="KA12" s="193"/>
      <c r="KB12" s="193"/>
      <c r="KC12" s="193"/>
      <c r="KD12" s="193"/>
      <c r="KE12" s="193"/>
      <c r="KF12" s="193"/>
      <c r="KG12" s="193"/>
      <c r="KH12" s="193"/>
      <c r="KI12" s="193"/>
      <c r="KJ12" s="193"/>
      <c r="KK12" s="193"/>
      <c r="KL12" s="193"/>
      <c r="KM12" s="193"/>
      <c r="KN12" s="193"/>
      <c r="KO12" s="193"/>
      <c r="KP12" s="193"/>
      <c r="KQ12" s="193"/>
      <c r="KR12" s="193"/>
      <c r="KS12" s="193"/>
      <c r="KT12" s="193"/>
      <c r="KU12" s="193"/>
      <c r="KV12" s="193"/>
      <c r="KW12" s="193"/>
      <c r="KX12" s="193"/>
      <c r="KY12" s="193"/>
      <c r="KZ12" s="193"/>
      <c r="LA12" s="193"/>
      <c r="LB12" s="193"/>
      <c r="LC12" s="193"/>
      <c r="LD12" s="193"/>
      <c r="LE12" s="193"/>
      <c r="LF12" s="193"/>
      <c r="LG12" s="193"/>
      <c r="LH12" s="193"/>
      <c r="LI12" s="193"/>
      <c r="LJ12" s="193"/>
      <c r="LK12" s="193"/>
      <c r="LL12" s="193"/>
      <c r="LM12" s="193"/>
      <c r="LN12" s="193"/>
      <c r="LO12" s="193"/>
      <c r="LP12" s="193"/>
      <c r="LQ12" s="193"/>
      <c r="LR12" s="193"/>
      <c r="LS12" s="193"/>
      <c r="LT12" s="193"/>
      <c r="LU12" s="193"/>
      <c r="LV12" s="193"/>
      <c r="LW12" s="193"/>
      <c r="LX12" s="193"/>
      <c r="LY12" s="193"/>
      <c r="LZ12" s="193"/>
      <c r="MA12" s="193"/>
      <c r="MB12" s="193"/>
      <c r="MC12" s="193"/>
      <c r="MD12" s="193"/>
      <c r="ME12" s="193"/>
      <c r="MF12" s="193"/>
      <c r="MG12" s="193"/>
      <c r="MH12" s="193"/>
      <c r="MI12" s="193"/>
      <c r="MJ12" s="193"/>
      <c r="MK12" s="193"/>
      <c r="ML12" s="193"/>
      <c r="MM12" s="193"/>
      <c r="MN12" s="193"/>
      <c r="MO12" s="193"/>
      <c r="MP12" s="193"/>
      <c r="MQ12" s="193"/>
      <c r="MR12" s="193"/>
      <c r="MS12" s="193"/>
      <c r="MT12" s="193"/>
      <c r="MU12" s="193"/>
      <c r="MV12" s="193"/>
      <c r="MW12" s="193"/>
      <c r="MX12" s="193"/>
      <c r="MY12" s="193"/>
      <c r="MZ12" s="193"/>
      <c r="NA12" s="193"/>
      <c r="NB12" s="193"/>
      <c r="NC12" s="193"/>
      <c r="ND12" s="193"/>
      <c r="NE12" s="193"/>
      <c r="NF12" s="193"/>
      <c r="NG12" s="193"/>
      <c r="NH12" s="193"/>
      <c r="NI12" s="193"/>
      <c r="NJ12" s="193"/>
      <c r="NK12" s="193"/>
      <c r="NL12" s="193"/>
      <c r="NM12" s="193"/>
      <c r="NN12" s="193"/>
      <c r="NO12" s="193"/>
      <c r="NP12" s="193"/>
      <c r="NQ12" s="193"/>
      <c r="NR12" s="193"/>
      <c r="NS12" s="193"/>
      <c r="NT12" s="193"/>
      <c r="NU12" s="193"/>
      <c r="NV12" s="193"/>
      <c r="NW12" s="193"/>
      <c r="NX12" s="193"/>
      <c r="NY12" s="193"/>
      <c r="NZ12" s="193"/>
      <c r="OA12" s="193"/>
      <c r="OB12" s="193"/>
      <c r="OC12" s="193"/>
      <c r="OD12" s="193"/>
      <c r="OE12" s="193"/>
      <c r="OF12" s="193"/>
      <c r="OG12" s="193"/>
      <c r="OH12" s="193"/>
      <c r="OI12" s="193"/>
      <c r="OJ12" s="193"/>
      <c r="OK12" s="193"/>
      <c r="OL12" s="193"/>
      <c r="OM12" s="193"/>
      <c r="ON12" s="193"/>
      <c r="OO12" s="193"/>
      <c r="OP12" s="193"/>
      <c r="OQ12" s="193"/>
      <c r="OR12" s="193"/>
      <c r="OS12" s="193"/>
      <c r="OT12" s="193"/>
      <c r="OU12" s="193"/>
      <c r="OV12" s="193"/>
      <c r="OW12" s="193"/>
      <c r="OX12" s="193"/>
      <c r="OY12" s="193"/>
      <c r="OZ12" s="193"/>
      <c r="PA12" s="193"/>
      <c r="PB12" s="193"/>
      <c r="PC12" s="193"/>
      <c r="PD12" s="193"/>
      <c r="PE12" s="193"/>
      <c r="PF12" s="193"/>
      <c r="PG12" s="193"/>
      <c r="PH12" s="193"/>
      <c r="PI12" s="193"/>
      <c r="PJ12" s="193"/>
      <c r="PK12" s="193"/>
      <c r="PL12" s="193"/>
      <c r="PM12" s="193"/>
      <c r="PN12" s="193"/>
      <c r="PO12" s="193"/>
      <c r="PP12" s="193"/>
      <c r="PQ12" s="193"/>
      <c r="PR12" s="193"/>
      <c r="PS12" s="193"/>
      <c r="PT12" s="193"/>
      <c r="PU12" s="193"/>
      <c r="PV12" s="193"/>
      <c r="PW12" s="193"/>
      <c r="PX12" s="193"/>
      <c r="PY12" s="193"/>
      <c r="PZ12" s="193"/>
      <c r="QA12" s="193"/>
      <c r="QB12" s="193"/>
      <c r="QC12" s="193"/>
      <c r="QD12" s="193"/>
      <c r="QE12" s="193"/>
      <c r="QF12" s="193"/>
      <c r="QG12" s="193"/>
      <c r="QH12" s="193"/>
      <c r="QI12" s="193"/>
      <c r="QJ12" s="193"/>
      <c r="QK12" s="193"/>
      <c r="QL12" s="193"/>
      <c r="QM12" s="193"/>
      <c r="QN12" s="193"/>
      <c r="QO12" s="193"/>
      <c r="QP12" s="193"/>
      <c r="QQ12" s="193"/>
      <c r="QR12" s="193"/>
      <c r="QS12" s="193"/>
      <c r="QT12" s="193"/>
      <c r="QU12" s="193"/>
      <c r="QV12" s="193"/>
      <c r="QW12" s="193"/>
      <c r="QX12" s="193"/>
      <c r="QY12" s="193"/>
      <c r="QZ12" s="193"/>
      <c r="RA12" s="193"/>
      <c r="RB12" s="193"/>
      <c r="RC12" s="193"/>
      <c r="RD12" s="193"/>
      <c r="RE12" s="193"/>
      <c r="RF12" s="193"/>
      <c r="RG12" s="193"/>
      <c r="RH12" s="193"/>
      <c r="RI12" s="193"/>
      <c r="RJ12" s="193"/>
      <c r="RK12" s="193"/>
      <c r="RL12" s="193"/>
      <c r="RM12" s="193"/>
      <c r="RN12" s="193"/>
      <c r="RO12" s="193"/>
      <c r="RP12" s="193"/>
      <c r="RQ12" s="193"/>
      <c r="RR12" s="193"/>
      <c r="RS12" s="193"/>
      <c r="RT12" s="193"/>
      <c r="RU12" s="193"/>
      <c r="RV12" s="193"/>
      <c r="RW12" s="193"/>
      <c r="RX12" s="193"/>
      <c r="RY12" s="193"/>
      <c r="RZ12" s="193"/>
      <c r="SA12" s="193"/>
      <c r="SB12" s="193"/>
      <c r="SC12" s="193"/>
      <c r="SD12" s="193"/>
      <c r="SE12" s="193"/>
      <c r="SF12" s="193"/>
      <c r="SG12" s="193"/>
      <c r="SH12" s="193"/>
      <c r="SI12" s="193"/>
      <c r="SJ12" s="193"/>
      <c r="SK12" s="193"/>
      <c r="SL12" s="193"/>
      <c r="SM12" s="193"/>
      <c r="SN12" s="193"/>
      <c r="SO12" s="193"/>
      <c r="SP12" s="193"/>
      <c r="SQ12" s="193"/>
      <c r="SR12" s="193"/>
      <c r="SS12" s="193"/>
      <c r="ST12" s="193"/>
      <c r="SU12" s="193"/>
      <c r="SV12" s="193"/>
      <c r="SW12" s="193"/>
      <c r="SX12" s="193"/>
      <c r="SY12" s="193"/>
      <c r="SZ12" s="193"/>
      <c r="TA12" s="193"/>
      <c r="TB12" s="193"/>
      <c r="TC12" s="193"/>
      <c r="TD12" s="193"/>
      <c r="TE12" s="193"/>
      <c r="TF12" s="193"/>
      <c r="TG12" s="193"/>
      <c r="TH12" s="193"/>
      <c r="TI12" s="193"/>
      <c r="TJ12" s="193"/>
      <c r="TK12" s="193"/>
      <c r="TL12" s="193"/>
      <c r="TM12" s="193"/>
      <c r="TN12" s="193"/>
      <c r="TO12" s="193"/>
      <c r="TP12" s="193"/>
      <c r="TQ12" s="193"/>
      <c r="TR12" s="193"/>
      <c r="TS12" s="193"/>
      <c r="TT12" s="193"/>
      <c r="TU12" s="193"/>
      <c r="TV12" s="193"/>
      <c r="TW12" s="193"/>
      <c r="TX12" s="193"/>
      <c r="TY12" s="193"/>
      <c r="TZ12" s="193"/>
      <c r="UA12" s="193"/>
      <c r="UB12" s="193"/>
      <c r="UC12" s="193"/>
      <c r="UD12" s="193"/>
      <c r="UE12" s="193"/>
      <c r="UF12" s="193"/>
      <c r="UG12" s="193"/>
      <c r="UH12" s="193"/>
      <c r="UI12" s="193"/>
      <c r="UJ12" s="193"/>
      <c r="UK12" s="193"/>
      <c r="UL12" s="193"/>
      <c r="UM12" s="193"/>
      <c r="UN12" s="193"/>
      <c r="UO12" s="193"/>
      <c r="UP12" s="193"/>
      <c r="UQ12" s="193"/>
      <c r="UR12" s="193"/>
      <c r="US12" s="193"/>
      <c r="UT12" s="193"/>
      <c r="UU12" s="193"/>
      <c r="UV12" s="193"/>
      <c r="UW12" s="193"/>
      <c r="UX12" s="193"/>
      <c r="UY12" s="193"/>
      <c r="UZ12" s="193"/>
      <c r="VA12" s="193"/>
      <c r="VB12" s="193"/>
      <c r="VC12" s="193"/>
      <c r="VD12" s="193"/>
      <c r="VE12" s="193"/>
      <c r="VF12" s="193"/>
      <c r="VG12" s="193"/>
      <c r="VH12" s="193"/>
      <c r="VI12" s="193"/>
      <c r="VJ12" s="193"/>
      <c r="VK12" s="193"/>
      <c r="VL12" s="193"/>
      <c r="VM12" s="193"/>
      <c r="VN12" s="193"/>
      <c r="VO12" s="193"/>
      <c r="VP12" s="193"/>
      <c r="VQ12" s="193"/>
      <c r="VR12" s="193"/>
      <c r="VS12" s="193"/>
      <c r="VT12" s="193"/>
      <c r="VU12" s="193"/>
      <c r="VV12" s="193"/>
      <c r="VW12" s="193"/>
      <c r="VX12" s="193"/>
      <c r="VY12" s="193"/>
      <c r="VZ12" s="193"/>
      <c r="WA12" s="193"/>
      <c r="WB12" s="193"/>
      <c r="WC12" s="193"/>
      <c r="WD12" s="193"/>
      <c r="WE12" s="193"/>
      <c r="WF12" s="193"/>
      <c r="WG12" s="193"/>
      <c r="WH12" s="193"/>
      <c r="WI12" s="193"/>
      <c r="WJ12" s="193"/>
      <c r="WK12" s="193"/>
      <c r="WL12" s="193"/>
      <c r="WM12" s="193"/>
      <c r="WN12" s="193"/>
      <c r="WO12" s="193"/>
      <c r="WP12" s="193"/>
      <c r="WQ12" s="193"/>
      <c r="WR12" s="193"/>
      <c r="WS12" s="193"/>
      <c r="WT12" s="193"/>
      <c r="WU12" s="193"/>
      <c r="WV12" s="193"/>
      <c r="WW12" s="193"/>
      <c r="WX12" s="193"/>
      <c r="WY12" s="193"/>
      <c r="WZ12" s="193"/>
      <c r="XA12" s="193"/>
      <c r="XB12" s="193"/>
      <c r="XC12" s="193"/>
      <c r="XD12" s="193"/>
      <c r="XE12" s="193"/>
      <c r="XF12" s="193"/>
      <c r="XG12" s="193"/>
      <c r="XH12" s="193"/>
      <c r="XI12" s="193"/>
      <c r="XJ12" s="193"/>
      <c r="XK12" s="193"/>
      <c r="XL12" s="193"/>
      <c r="XM12" s="193"/>
      <c r="XN12" s="193"/>
      <c r="XO12" s="193"/>
      <c r="XP12" s="193"/>
      <c r="XQ12" s="193"/>
      <c r="XR12" s="193"/>
      <c r="XS12" s="193"/>
      <c r="XT12" s="193"/>
      <c r="XU12" s="193"/>
      <c r="XV12" s="193"/>
      <c r="XW12" s="193"/>
      <c r="XX12" s="193"/>
      <c r="XY12" s="193"/>
      <c r="XZ12" s="193"/>
      <c r="YA12" s="193"/>
      <c r="YB12" s="193"/>
      <c r="YC12" s="193"/>
      <c r="YD12" s="193"/>
      <c r="YE12" s="193"/>
      <c r="YF12" s="193"/>
      <c r="YG12" s="193"/>
      <c r="YH12" s="193"/>
      <c r="YI12" s="193"/>
      <c r="YJ12" s="193"/>
      <c r="YK12" s="193"/>
      <c r="YL12" s="193"/>
      <c r="YM12" s="193"/>
      <c r="YN12" s="193"/>
      <c r="YO12" s="193"/>
      <c r="YP12" s="193"/>
      <c r="YQ12" s="193"/>
      <c r="YR12" s="193"/>
      <c r="YS12" s="193"/>
      <c r="YT12" s="193"/>
      <c r="YU12" s="193"/>
      <c r="YV12" s="193"/>
      <c r="YW12" s="193"/>
      <c r="YX12" s="193"/>
      <c r="YY12" s="193"/>
      <c r="YZ12" s="193"/>
      <c r="ZA12" s="193"/>
      <c r="ZB12" s="193"/>
      <c r="ZC12" s="193"/>
      <c r="ZD12" s="193"/>
      <c r="ZE12" s="193"/>
      <c r="ZF12" s="193"/>
      <c r="ZG12" s="193"/>
      <c r="ZH12" s="193"/>
      <c r="ZI12" s="193"/>
      <c r="ZJ12" s="193"/>
      <c r="ZK12" s="193"/>
      <c r="ZL12" s="193"/>
      <c r="ZM12" s="193"/>
      <c r="ZN12" s="193"/>
      <c r="ZO12" s="193"/>
      <c r="ZP12" s="193"/>
      <c r="ZQ12" s="193"/>
      <c r="ZR12" s="193"/>
      <c r="ZS12" s="193"/>
      <c r="ZT12" s="193"/>
      <c r="ZU12" s="193"/>
      <c r="ZV12" s="193"/>
      <c r="ZW12" s="193"/>
      <c r="ZX12" s="193"/>
      <c r="ZY12" s="193"/>
      <c r="ZZ12" s="193"/>
      <c r="AAA12" s="193"/>
      <c r="AAB12" s="193"/>
      <c r="AAC12" s="193"/>
      <c r="AAD12" s="193"/>
      <c r="AAE12" s="193"/>
      <c r="AAF12" s="193"/>
      <c r="AAG12" s="193"/>
      <c r="AAH12" s="193"/>
      <c r="AAI12" s="193"/>
      <c r="AAJ12" s="193"/>
      <c r="AAK12" s="193"/>
      <c r="AAL12" s="193"/>
      <c r="AAM12" s="193"/>
      <c r="AAN12" s="193"/>
      <c r="AAO12" s="193"/>
      <c r="AAP12" s="193"/>
      <c r="AAQ12" s="193"/>
      <c r="AAR12" s="193"/>
      <c r="AAS12" s="193"/>
      <c r="AAT12" s="193"/>
      <c r="AAU12" s="193"/>
      <c r="AAV12" s="193"/>
      <c r="AAW12" s="193"/>
      <c r="AAX12" s="193"/>
      <c r="AAY12" s="193"/>
      <c r="AAZ12" s="193"/>
      <c r="ABA12" s="193"/>
      <c r="ABB12" s="193"/>
      <c r="ABC12" s="193"/>
      <c r="ABD12" s="193"/>
      <c r="ABE12" s="193"/>
      <c r="ABF12" s="193"/>
      <c r="ABG12" s="193"/>
      <c r="ABH12" s="193"/>
      <c r="ABI12" s="193"/>
      <c r="ABJ12" s="193"/>
      <c r="ABK12" s="193"/>
      <c r="ABL12" s="193"/>
      <c r="ABM12" s="193"/>
      <c r="ABN12" s="193"/>
      <c r="ABO12" s="193"/>
      <c r="ABP12" s="193"/>
      <c r="ABQ12" s="193"/>
      <c r="ABR12" s="193"/>
      <c r="ABS12" s="193"/>
      <c r="ABT12" s="193"/>
      <c r="ABU12" s="193"/>
      <c r="ABV12" s="193"/>
      <c r="ABW12" s="193"/>
      <c r="ABX12" s="193"/>
      <c r="ABY12" s="193"/>
      <c r="ABZ12" s="193"/>
      <c r="ACA12" s="193"/>
      <c r="ACB12" s="193"/>
      <c r="ACC12" s="193"/>
      <c r="ACD12" s="193"/>
      <c r="ACE12" s="193"/>
      <c r="ACF12" s="193"/>
      <c r="ACG12" s="193"/>
      <c r="ACH12" s="193"/>
      <c r="ACI12" s="193"/>
      <c r="ACJ12" s="193"/>
      <c r="ACK12" s="193"/>
      <c r="ACL12" s="193"/>
      <c r="ACM12" s="193"/>
      <c r="ACN12" s="193"/>
      <c r="ACO12" s="193"/>
      <c r="ACP12" s="193"/>
      <c r="ACQ12" s="193"/>
      <c r="ACR12" s="193"/>
      <c r="ACS12" s="193"/>
      <c r="ACT12" s="193"/>
      <c r="ACU12" s="193"/>
      <c r="ACV12" s="193"/>
      <c r="ACW12" s="193"/>
      <c r="ACX12" s="193"/>
      <c r="ACY12" s="193"/>
      <c r="ACZ12" s="193"/>
      <c r="ADA12" s="193"/>
      <c r="ADB12" s="193"/>
      <c r="ADC12" s="193"/>
      <c r="ADD12" s="193"/>
      <c r="ADE12" s="193"/>
      <c r="ADF12" s="193"/>
      <c r="ADG12" s="193"/>
      <c r="ADH12" s="193"/>
      <c r="ADI12" s="193"/>
      <c r="ADJ12" s="193"/>
      <c r="ADK12" s="193"/>
      <c r="ADL12" s="193"/>
      <c r="ADM12" s="193"/>
      <c r="ADN12" s="193"/>
      <c r="ADO12" s="193"/>
      <c r="ADP12" s="193"/>
      <c r="ADQ12" s="193"/>
      <c r="ADR12" s="193"/>
      <c r="ADS12" s="193"/>
      <c r="ADT12" s="193"/>
      <c r="ADU12" s="193"/>
      <c r="ADV12" s="193"/>
      <c r="ADW12" s="193"/>
      <c r="ADX12" s="193"/>
      <c r="ADY12" s="193"/>
      <c r="ADZ12" s="193"/>
      <c r="AEA12" s="193"/>
      <c r="AEB12" s="193"/>
      <c r="AEC12" s="193"/>
      <c r="AED12" s="193"/>
      <c r="AEE12" s="193"/>
      <c r="AEF12" s="193"/>
      <c r="AEG12" s="193"/>
      <c r="AEH12" s="193"/>
      <c r="AEI12" s="193"/>
      <c r="AEJ12" s="193"/>
      <c r="AEK12" s="193"/>
      <c r="AEL12" s="193"/>
      <c r="AEM12" s="193"/>
      <c r="AEN12" s="193"/>
      <c r="AEO12" s="193"/>
      <c r="AEP12" s="193"/>
      <c r="AEQ12" s="193"/>
      <c r="AER12" s="193"/>
      <c r="AES12" s="193"/>
      <c r="AET12" s="193"/>
      <c r="AEU12" s="193"/>
      <c r="AEV12" s="193"/>
      <c r="AEW12" s="193"/>
      <c r="AEX12" s="193"/>
      <c r="AEY12" s="193"/>
      <c r="AEZ12" s="193"/>
      <c r="AFA12" s="193"/>
      <c r="AFB12" s="193"/>
      <c r="AFC12" s="193"/>
      <c r="AFD12" s="193"/>
      <c r="AFE12" s="193"/>
      <c r="AFF12" s="193"/>
      <c r="AFG12" s="193"/>
      <c r="AFH12" s="193"/>
      <c r="AFI12" s="193"/>
      <c r="AFJ12" s="193"/>
      <c r="AFK12" s="193"/>
      <c r="AFL12" s="193"/>
      <c r="AFM12" s="193"/>
      <c r="AFN12" s="193"/>
      <c r="AFO12" s="193"/>
      <c r="AFP12" s="193"/>
      <c r="AFQ12" s="193"/>
      <c r="AFR12" s="193"/>
      <c r="AFS12" s="193"/>
      <c r="AFT12" s="193"/>
      <c r="AFU12" s="193"/>
      <c r="AFV12" s="193"/>
      <c r="AFW12" s="193"/>
      <c r="AFX12" s="193"/>
      <c r="AFY12" s="193"/>
      <c r="AFZ12" s="193"/>
      <c r="AGA12" s="193"/>
      <c r="AGB12" s="193"/>
    </row>
    <row r="13" spans="1:860" s="212" customFormat="1" ht="38.25">
      <c r="A13" s="208" t="s">
        <v>89</v>
      </c>
      <c r="B13" s="209" t="s">
        <v>90</v>
      </c>
      <c r="C13" s="187">
        <f t="shared" si="3"/>
        <v>345583959.72097993</v>
      </c>
      <c r="D13" s="210">
        <f>D14+D19</f>
        <v>345583959.72097993</v>
      </c>
      <c r="E13" s="210">
        <f t="shared" ref="E13:G13" si="7">E14+E19</f>
        <v>343829261.16607994</v>
      </c>
      <c r="F13" s="210">
        <f t="shared" si="7"/>
        <v>1754698.5548999999</v>
      </c>
      <c r="G13" s="210">
        <f t="shared" si="7"/>
        <v>0</v>
      </c>
      <c r="H13" s="187">
        <f t="shared" si="5"/>
        <v>65907364</v>
      </c>
      <c r="I13" s="210">
        <f>I14+I19</f>
        <v>18372659</v>
      </c>
      <c r="J13" s="210"/>
      <c r="K13" s="210">
        <f>K14+K19</f>
        <v>47534705</v>
      </c>
      <c r="L13" s="187">
        <f>L14+L19</f>
        <v>163500483</v>
      </c>
      <c r="M13" s="210"/>
      <c r="N13" s="210"/>
      <c r="O13" s="187"/>
      <c r="P13" s="210"/>
      <c r="Q13" s="210"/>
      <c r="R13" s="187"/>
      <c r="S13" s="185">
        <f t="shared" si="6"/>
        <v>574991806.72097993</v>
      </c>
      <c r="T13" s="526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3"/>
      <c r="IW13" s="193"/>
      <c r="IX13" s="193"/>
      <c r="IY13" s="193"/>
      <c r="IZ13" s="193"/>
      <c r="JA13" s="193"/>
      <c r="JB13" s="193"/>
      <c r="JC13" s="193"/>
      <c r="JD13" s="193"/>
      <c r="JE13" s="193"/>
      <c r="JF13" s="193"/>
      <c r="JG13" s="193"/>
      <c r="JH13" s="193"/>
      <c r="JI13" s="193"/>
      <c r="JJ13" s="193"/>
      <c r="JK13" s="193"/>
      <c r="JL13" s="193"/>
      <c r="JM13" s="193"/>
      <c r="JN13" s="193"/>
      <c r="JO13" s="193"/>
      <c r="JP13" s="193"/>
      <c r="JQ13" s="193"/>
      <c r="JR13" s="193"/>
      <c r="JS13" s="193"/>
      <c r="JT13" s="193"/>
      <c r="JU13" s="193"/>
      <c r="JV13" s="193"/>
      <c r="JW13" s="193"/>
      <c r="JX13" s="193"/>
      <c r="JY13" s="193"/>
      <c r="JZ13" s="193"/>
      <c r="KA13" s="193"/>
      <c r="KB13" s="193"/>
      <c r="KC13" s="193"/>
      <c r="KD13" s="193"/>
      <c r="KE13" s="193"/>
      <c r="KF13" s="193"/>
      <c r="KG13" s="193"/>
      <c r="KH13" s="193"/>
      <c r="KI13" s="193"/>
      <c r="KJ13" s="193"/>
      <c r="KK13" s="193"/>
      <c r="KL13" s="193"/>
      <c r="KM13" s="193"/>
      <c r="KN13" s="193"/>
      <c r="KO13" s="193"/>
      <c r="KP13" s="193"/>
      <c r="KQ13" s="193"/>
      <c r="KR13" s="193"/>
      <c r="KS13" s="193"/>
      <c r="KT13" s="193"/>
      <c r="KU13" s="193"/>
      <c r="KV13" s="193"/>
      <c r="KW13" s="193"/>
      <c r="KX13" s="193"/>
      <c r="KY13" s="193"/>
      <c r="KZ13" s="193"/>
      <c r="LA13" s="193"/>
      <c r="LB13" s="193"/>
      <c r="LC13" s="193"/>
      <c r="LD13" s="193"/>
      <c r="LE13" s="193"/>
      <c r="LF13" s="193"/>
      <c r="LG13" s="193"/>
      <c r="LH13" s="193"/>
      <c r="LI13" s="193"/>
      <c r="LJ13" s="193"/>
      <c r="LK13" s="193"/>
      <c r="LL13" s="193"/>
      <c r="LM13" s="193"/>
      <c r="LN13" s="193"/>
      <c r="LO13" s="193"/>
      <c r="LP13" s="193"/>
      <c r="LQ13" s="193"/>
      <c r="LR13" s="193"/>
      <c r="LS13" s="193"/>
      <c r="LT13" s="193"/>
      <c r="LU13" s="193"/>
      <c r="LV13" s="193"/>
      <c r="LW13" s="193"/>
      <c r="LX13" s="193"/>
      <c r="LY13" s="193"/>
      <c r="LZ13" s="193"/>
      <c r="MA13" s="193"/>
      <c r="MB13" s="193"/>
      <c r="MC13" s="193"/>
      <c r="MD13" s="193"/>
      <c r="ME13" s="193"/>
      <c r="MF13" s="193"/>
      <c r="MG13" s="193"/>
      <c r="MH13" s="193"/>
      <c r="MI13" s="193"/>
      <c r="MJ13" s="193"/>
      <c r="MK13" s="193"/>
      <c r="ML13" s="193"/>
      <c r="MM13" s="193"/>
      <c r="MN13" s="193"/>
      <c r="MO13" s="193"/>
      <c r="MP13" s="193"/>
      <c r="MQ13" s="193"/>
      <c r="MR13" s="193"/>
      <c r="MS13" s="193"/>
      <c r="MT13" s="193"/>
      <c r="MU13" s="193"/>
      <c r="MV13" s="193"/>
      <c r="MW13" s="193"/>
      <c r="MX13" s="193"/>
      <c r="MY13" s="193"/>
      <c r="MZ13" s="193"/>
      <c r="NA13" s="193"/>
      <c r="NB13" s="193"/>
      <c r="NC13" s="193"/>
      <c r="ND13" s="193"/>
      <c r="NE13" s="193"/>
      <c r="NF13" s="193"/>
      <c r="NG13" s="193"/>
      <c r="NH13" s="193"/>
      <c r="NI13" s="193"/>
      <c r="NJ13" s="193"/>
      <c r="NK13" s="193"/>
      <c r="NL13" s="193"/>
      <c r="NM13" s="193"/>
      <c r="NN13" s="193"/>
      <c r="NO13" s="193"/>
      <c r="NP13" s="193"/>
      <c r="NQ13" s="193"/>
      <c r="NR13" s="193"/>
      <c r="NS13" s="193"/>
      <c r="NT13" s="193"/>
      <c r="NU13" s="193"/>
      <c r="NV13" s="193"/>
      <c r="NW13" s="193"/>
      <c r="NX13" s="193"/>
      <c r="NY13" s="193"/>
      <c r="NZ13" s="193"/>
      <c r="OA13" s="193"/>
      <c r="OB13" s="193"/>
      <c r="OC13" s="193"/>
      <c r="OD13" s="193"/>
      <c r="OE13" s="193"/>
      <c r="OF13" s="193"/>
      <c r="OG13" s="193"/>
      <c r="OH13" s="193"/>
      <c r="OI13" s="193"/>
      <c r="OJ13" s="193"/>
      <c r="OK13" s="193"/>
      <c r="OL13" s="193"/>
      <c r="OM13" s="193"/>
      <c r="ON13" s="193"/>
      <c r="OO13" s="193"/>
      <c r="OP13" s="193"/>
      <c r="OQ13" s="193"/>
      <c r="OR13" s="193"/>
      <c r="OS13" s="193"/>
      <c r="OT13" s="193"/>
      <c r="OU13" s="193"/>
      <c r="OV13" s="193"/>
      <c r="OW13" s="193"/>
      <c r="OX13" s="193"/>
      <c r="OY13" s="193"/>
      <c r="OZ13" s="193"/>
      <c r="PA13" s="193"/>
      <c r="PB13" s="193"/>
      <c r="PC13" s="193"/>
      <c r="PD13" s="193"/>
      <c r="PE13" s="193"/>
      <c r="PF13" s="193"/>
      <c r="PG13" s="193"/>
      <c r="PH13" s="193"/>
      <c r="PI13" s="193"/>
      <c r="PJ13" s="193"/>
      <c r="PK13" s="193"/>
      <c r="PL13" s="193"/>
      <c r="PM13" s="193"/>
      <c r="PN13" s="193"/>
      <c r="PO13" s="193"/>
      <c r="PP13" s="193"/>
      <c r="PQ13" s="193"/>
      <c r="PR13" s="193"/>
      <c r="PS13" s="193"/>
      <c r="PT13" s="193"/>
      <c r="PU13" s="193"/>
      <c r="PV13" s="193"/>
      <c r="PW13" s="193"/>
      <c r="PX13" s="193"/>
      <c r="PY13" s="193"/>
      <c r="PZ13" s="193"/>
      <c r="QA13" s="193"/>
      <c r="QB13" s="193"/>
      <c r="QC13" s="193"/>
      <c r="QD13" s="193"/>
      <c r="QE13" s="193"/>
      <c r="QF13" s="193"/>
      <c r="QG13" s="193"/>
      <c r="QH13" s="193"/>
      <c r="QI13" s="193"/>
      <c r="QJ13" s="193"/>
      <c r="QK13" s="193"/>
      <c r="QL13" s="193"/>
      <c r="QM13" s="193"/>
      <c r="QN13" s="193"/>
      <c r="QO13" s="193"/>
      <c r="QP13" s="193"/>
      <c r="QQ13" s="193"/>
      <c r="QR13" s="193"/>
      <c r="QS13" s="193"/>
      <c r="QT13" s="193"/>
      <c r="QU13" s="193"/>
      <c r="QV13" s="193"/>
      <c r="QW13" s="193"/>
      <c r="QX13" s="193"/>
      <c r="QY13" s="193"/>
      <c r="QZ13" s="193"/>
      <c r="RA13" s="193"/>
      <c r="RB13" s="193"/>
      <c r="RC13" s="193"/>
      <c r="RD13" s="193"/>
      <c r="RE13" s="193"/>
      <c r="RF13" s="193"/>
      <c r="RG13" s="193"/>
      <c r="RH13" s="193"/>
      <c r="RI13" s="193"/>
      <c r="RJ13" s="193"/>
      <c r="RK13" s="193"/>
      <c r="RL13" s="193"/>
      <c r="RM13" s="193"/>
      <c r="RN13" s="193"/>
      <c r="RO13" s="193"/>
      <c r="RP13" s="193"/>
      <c r="RQ13" s="193"/>
      <c r="RR13" s="193"/>
      <c r="RS13" s="193"/>
      <c r="RT13" s="193"/>
      <c r="RU13" s="193"/>
      <c r="RV13" s="193"/>
      <c r="RW13" s="193"/>
      <c r="RX13" s="193"/>
      <c r="RY13" s="193"/>
      <c r="RZ13" s="193"/>
      <c r="SA13" s="193"/>
      <c r="SB13" s="193"/>
      <c r="SC13" s="193"/>
      <c r="SD13" s="193"/>
      <c r="SE13" s="193"/>
      <c r="SF13" s="193"/>
      <c r="SG13" s="193"/>
      <c r="SH13" s="193"/>
      <c r="SI13" s="193"/>
      <c r="SJ13" s="193"/>
      <c r="SK13" s="193"/>
      <c r="SL13" s="193"/>
      <c r="SM13" s="193"/>
      <c r="SN13" s="193"/>
      <c r="SO13" s="193"/>
      <c r="SP13" s="193"/>
      <c r="SQ13" s="193"/>
      <c r="SR13" s="193"/>
      <c r="SS13" s="193"/>
      <c r="ST13" s="193"/>
      <c r="SU13" s="193"/>
      <c r="SV13" s="193"/>
      <c r="SW13" s="193"/>
      <c r="SX13" s="193"/>
      <c r="SY13" s="193"/>
      <c r="SZ13" s="193"/>
      <c r="TA13" s="193"/>
      <c r="TB13" s="193"/>
      <c r="TC13" s="193"/>
      <c r="TD13" s="193"/>
      <c r="TE13" s="193"/>
      <c r="TF13" s="193"/>
      <c r="TG13" s="193"/>
      <c r="TH13" s="193"/>
      <c r="TI13" s="193"/>
      <c r="TJ13" s="193"/>
      <c r="TK13" s="193"/>
      <c r="TL13" s="193"/>
      <c r="TM13" s="193"/>
      <c r="TN13" s="193"/>
      <c r="TO13" s="193"/>
      <c r="TP13" s="193"/>
      <c r="TQ13" s="193"/>
      <c r="TR13" s="193"/>
      <c r="TS13" s="193"/>
      <c r="TT13" s="193"/>
      <c r="TU13" s="193"/>
      <c r="TV13" s="193"/>
      <c r="TW13" s="193"/>
      <c r="TX13" s="193"/>
      <c r="TY13" s="193"/>
      <c r="TZ13" s="193"/>
      <c r="UA13" s="193"/>
      <c r="UB13" s="193"/>
      <c r="UC13" s="193"/>
      <c r="UD13" s="193"/>
      <c r="UE13" s="193"/>
      <c r="UF13" s="193"/>
      <c r="UG13" s="193"/>
      <c r="UH13" s="193"/>
      <c r="UI13" s="193"/>
      <c r="UJ13" s="193"/>
      <c r="UK13" s="193"/>
      <c r="UL13" s="193"/>
      <c r="UM13" s="193"/>
      <c r="UN13" s="193"/>
      <c r="UO13" s="193"/>
      <c r="UP13" s="193"/>
      <c r="UQ13" s="193"/>
      <c r="UR13" s="193"/>
      <c r="US13" s="193"/>
      <c r="UT13" s="193"/>
      <c r="UU13" s="193"/>
      <c r="UV13" s="193"/>
      <c r="UW13" s="193"/>
      <c r="UX13" s="193"/>
      <c r="UY13" s="193"/>
      <c r="UZ13" s="193"/>
      <c r="VA13" s="193"/>
      <c r="VB13" s="193"/>
      <c r="VC13" s="193"/>
      <c r="VD13" s="193"/>
      <c r="VE13" s="193"/>
      <c r="VF13" s="193"/>
      <c r="VG13" s="193"/>
      <c r="VH13" s="193"/>
      <c r="VI13" s="193"/>
      <c r="VJ13" s="193"/>
      <c r="VK13" s="193"/>
      <c r="VL13" s="193"/>
      <c r="VM13" s="193"/>
      <c r="VN13" s="193"/>
      <c r="VO13" s="193"/>
      <c r="VP13" s="193"/>
      <c r="VQ13" s="193"/>
      <c r="VR13" s="193"/>
      <c r="VS13" s="193"/>
      <c r="VT13" s="193"/>
      <c r="VU13" s="193"/>
      <c r="VV13" s="193"/>
      <c r="VW13" s="193"/>
      <c r="VX13" s="193"/>
      <c r="VY13" s="193"/>
      <c r="VZ13" s="193"/>
      <c r="WA13" s="193"/>
      <c r="WB13" s="193"/>
      <c r="WC13" s="193"/>
      <c r="WD13" s="193"/>
      <c r="WE13" s="193"/>
      <c r="WF13" s="193"/>
      <c r="WG13" s="193"/>
      <c r="WH13" s="193"/>
      <c r="WI13" s="193"/>
      <c r="WJ13" s="193"/>
      <c r="WK13" s="193"/>
      <c r="WL13" s="193"/>
      <c r="WM13" s="193"/>
      <c r="WN13" s="193"/>
      <c r="WO13" s="193"/>
      <c r="WP13" s="193"/>
      <c r="WQ13" s="193"/>
      <c r="WR13" s="193"/>
      <c r="WS13" s="193"/>
      <c r="WT13" s="193"/>
      <c r="WU13" s="193"/>
      <c r="WV13" s="193"/>
      <c r="WW13" s="193"/>
      <c r="WX13" s="193"/>
      <c r="WY13" s="193"/>
      <c r="WZ13" s="193"/>
      <c r="XA13" s="193"/>
      <c r="XB13" s="193"/>
      <c r="XC13" s="193"/>
      <c r="XD13" s="193"/>
      <c r="XE13" s="193"/>
      <c r="XF13" s="193"/>
      <c r="XG13" s="193"/>
      <c r="XH13" s="193"/>
      <c r="XI13" s="193"/>
      <c r="XJ13" s="193"/>
      <c r="XK13" s="193"/>
      <c r="XL13" s="193"/>
      <c r="XM13" s="193"/>
      <c r="XN13" s="193"/>
      <c r="XO13" s="193"/>
      <c r="XP13" s="193"/>
      <c r="XQ13" s="193"/>
      <c r="XR13" s="193"/>
      <c r="XS13" s="193"/>
      <c r="XT13" s="193"/>
      <c r="XU13" s="193"/>
      <c r="XV13" s="193"/>
      <c r="XW13" s="193"/>
      <c r="XX13" s="193"/>
      <c r="XY13" s="193"/>
      <c r="XZ13" s="193"/>
      <c r="YA13" s="193"/>
      <c r="YB13" s="193"/>
      <c r="YC13" s="193"/>
      <c r="YD13" s="193"/>
      <c r="YE13" s="193"/>
      <c r="YF13" s="193"/>
      <c r="YG13" s="193"/>
      <c r="YH13" s="193"/>
      <c r="YI13" s="193"/>
      <c r="YJ13" s="193"/>
      <c r="YK13" s="193"/>
      <c r="YL13" s="193"/>
      <c r="YM13" s="193"/>
      <c r="YN13" s="193"/>
      <c r="YO13" s="193"/>
      <c r="YP13" s="193"/>
      <c r="YQ13" s="193"/>
      <c r="YR13" s="193"/>
      <c r="YS13" s="193"/>
      <c r="YT13" s="193"/>
      <c r="YU13" s="193"/>
      <c r="YV13" s="193"/>
      <c r="YW13" s="193"/>
      <c r="YX13" s="193"/>
      <c r="YY13" s="193"/>
      <c r="YZ13" s="193"/>
      <c r="ZA13" s="193"/>
      <c r="ZB13" s="193"/>
      <c r="ZC13" s="193"/>
      <c r="ZD13" s="193"/>
      <c r="ZE13" s="193"/>
      <c r="ZF13" s="193"/>
      <c r="ZG13" s="193"/>
      <c r="ZH13" s="193"/>
      <c r="ZI13" s="193"/>
      <c r="ZJ13" s="193"/>
      <c r="ZK13" s="193"/>
      <c r="ZL13" s="193"/>
      <c r="ZM13" s="193"/>
      <c r="ZN13" s="193"/>
      <c r="ZO13" s="193"/>
      <c r="ZP13" s="193"/>
      <c r="ZQ13" s="193"/>
      <c r="ZR13" s="193"/>
      <c r="ZS13" s="193"/>
      <c r="ZT13" s="193"/>
      <c r="ZU13" s="193"/>
      <c r="ZV13" s="193"/>
      <c r="ZW13" s="193"/>
      <c r="ZX13" s="193"/>
      <c r="ZY13" s="193"/>
      <c r="ZZ13" s="193"/>
      <c r="AAA13" s="193"/>
      <c r="AAB13" s="193"/>
      <c r="AAC13" s="193"/>
      <c r="AAD13" s="193"/>
      <c r="AAE13" s="193"/>
      <c r="AAF13" s="193"/>
      <c r="AAG13" s="193"/>
      <c r="AAH13" s="193"/>
      <c r="AAI13" s="193"/>
      <c r="AAJ13" s="193"/>
      <c r="AAK13" s="193"/>
      <c r="AAL13" s="193"/>
      <c r="AAM13" s="193"/>
      <c r="AAN13" s="193"/>
      <c r="AAO13" s="193"/>
      <c r="AAP13" s="193"/>
      <c r="AAQ13" s="193"/>
      <c r="AAR13" s="193"/>
      <c r="AAS13" s="193"/>
      <c r="AAT13" s="193"/>
      <c r="AAU13" s="193"/>
      <c r="AAV13" s="193"/>
      <c r="AAW13" s="193"/>
      <c r="AAX13" s="193"/>
      <c r="AAY13" s="193"/>
      <c r="AAZ13" s="193"/>
      <c r="ABA13" s="193"/>
      <c r="ABB13" s="193"/>
      <c r="ABC13" s="193"/>
      <c r="ABD13" s="193"/>
      <c r="ABE13" s="193"/>
      <c r="ABF13" s="193"/>
      <c r="ABG13" s="193"/>
      <c r="ABH13" s="193"/>
      <c r="ABI13" s="193"/>
      <c r="ABJ13" s="193"/>
      <c r="ABK13" s="193"/>
      <c r="ABL13" s="193"/>
      <c r="ABM13" s="193"/>
      <c r="ABN13" s="193"/>
      <c r="ABO13" s="193"/>
      <c r="ABP13" s="193"/>
      <c r="ABQ13" s="193"/>
      <c r="ABR13" s="193"/>
      <c r="ABS13" s="193"/>
      <c r="ABT13" s="193"/>
      <c r="ABU13" s="193"/>
      <c r="ABV13" s="193"/>
      <c r="ABW13" s="193"/>
      <c r="ABX13" s="193"/>
      <c r="ABY13" s="193"/>
      <c r="ABZ13" s="193"/>
      <c r="ACA13" s="193"/>
      <c r="ACB13" s="193"/>
      <c r="ACC13" s="193"/>
      <c r="ACD13" s="193"/>
      <c r="ACE13" s="193"/>
      <c r="ACF13" s="193"/>
      <c r="ACG13" s="193"/>
      <c r="ACH13" s="193"/>
      <c r="ACI13" s="193"/>
      <c r="ACJ13" s="193"/>
      <c r="ACK13" s="193"/>
      <c r="ACL13" s="193"/>
      <c r="ACM13" s="193"/>
      <c r="ACN13" s="193"/>
      <c r="ACO13" s="193"/>
      <c r="ACP13" s="193"/>
      <c r="ACQ13" s="193"/>
      <c r="ACR13" s="193"/>
      <c r="ACS13" s="193"/>
      <c r="ACT13" s="193"/>
      <c r="ACU13" s="193"/>
      <c r="ACV13" s="193"/>
      <c r="ACW13" s="193"/>
      <c r="ACX13" s="193"/>
      <c r="ACY13" s="193"/>
      <c r="ACZ13" s="193"/>
      <c r="ADA13" s="193"/>
      <c r="ADB13" s="193"/>
      <c r="ADC13" s="193"/>
      <c r="ADD13" s="193"/>
      <c r="ADE13" s="193"/>
      <c r="ADF13" s="193"/>
      <c r="ADG13" s="193"/>
      <c r="ADH13" s="193"/>
      <c r="ADI13" s="193"/>
      <c r="ADJ13" s="193"/>
      <c r="ADK13" s="193"/>
      <c r="ADL13" s="193"/>
      <c r="ADM13" s="193"/>
      <c r="ADN13" s="193"/>
      <c r="ADO13" s="193"/>
      <c r="ADP13" s="193"/>
      <c r="ADQ13" s="193"/>
      <c r="ADR13" s="193"/>
      <c r="ADS13" s="193"/>
      <c r="ADT13" s="193"/>
      <c r="ADU13" s="193"/>
      <c r="ADV13" s="193"/>
      <c r="ADW13" s="193"/>
      <c r="ADX13" s="193"/>
      <c r="ADY13" s="193"/>
      <c r="ADZ13" s="193"/>
      <c r="AEA13" s="193"/>
      <c r="AEB13" s="193"/>
      <c r="AEC13" s="193"/>
      <c r="AED13" s="193"/>
      <c r="AEE13" s="193"/>
      <c r="AEF13" s="193"/>
      <c r="AEG13" s="193"/>
      <c r="AEH13" s="193"/>
      <c r="AEI13" s="193"/>
      <c r="AEJ13" s="193"/>
      <c r="AEK13" s="193"/>
      <c r="AEL13" s="193"/>
      <c r="AEM13" s="193"/>
      <c r="AEN13" s="193"/>
      <c r="AEO13" s="193"/>
      <c r="AEP13" s="193"/>
      <c r="AEQ13" s="193"/>
      <c r="AER13" s="193"/>
      <c r="AES13" s="193"/>
      <c r="AET13" s="193"/>
      <c r="AEU13" s="193"/>
      <c r="AEV13" s="193"/>
      <c r="AEW13" s="193"/>
      <c r="AEX13" s="193"/>
      <c r="AEY13" s="193"/>
      <c r="AEZ13" s="193"/>
      <c r="AFA13" s="193"/>
      <c r="AFB13" s="193"/>
      <c r="AFC13" s="193"/>
      <c r="AFD13" s="193"/>
      <c r="AFE13" s="193"/>
      <c r="AFF13" s="193"/>
      <c r="AFG13" s="193"/>
      <c r="AFH13" s="193"/>
      <c r="AFI13" s="193"/>
      <c r="AFJ13" s="193"/>
      <c r="AFK13" s="193"/>
      <c r="AFL13" s="193"/>
      <c r="AFM13" s="193"/>
      <c r="AFN13" s="193"/>
      <c r="AFO13" s="193"/>
      <c r="AFP13" s="193"/>
      <c r="AFQ13" s="193"/>
      <c r="AFR13" s="193"/>
      <c r="AFS13" s="193"/>
      <c r="AFT13" s="193"/>
      <c r="AFU13" s="193"/>
      <c r="AFV13" s="193"/>
      <c r="AFW13" s="193"/>
      <c r="AFX13" s="193"/>
      <c r="AFY13" s="193"/>
      <c r="AFZ13" s="193"/>
      <c r="AGA13" s="193"/>
      <c r="AGB13" s="193"/>
    </row>
    <row r="14" spans="1:860" s="200" customFormat="1">
      <c r="A14" s="81" t="s">
        <v>91</v>
      </c>
      <c r="B14" s="69" t="s">
        <v>92</v>
      </c>
      <c r="C14" s="187">
        <f t="shared" si="3"/>
        <v>345583959.72097993</v>
      </c>
      <c r="D14" s="68">
        <f>E14+F14</f>
        <v>345583959.72097993</v>
      </c>
      <c r="E14" s="68">
        <f>E15+E16+E17+E18</f>
        <v>343829261.16607994</v>
      </c>
      <c r="F14" s="68">
        <f>F15+F16+F17+F18</f>
        <v>1754698.5548999999</v>
      </c>
      <c r="G14" s="478"/>
      <c r="H14" s="187">
        <f t="shared" si="5"/>
        <v>65907364</v>
      </c>
      <c r="I14" s="68">
        <f>'НБ выпл'!M32</f>
        <v>18372659</v>
      </c>
      <c r="J14" s="68"/>
      <c r="K14" s="68">
        <f>K15+K16+K17+K18-'НБ выпл'!M32</f>
        <v>47534705</v>
      </c>
      <c r="L14" s="187">
        <f>L15+L16+L17+L18</f>
        <v>163500483</v>
      </c>
      <c r="M14" s="68"/>
      <c r="N14" s="68"/>
      <c r="O14" s="187"/>
      <c r="P14" s="68"/>
      <c r="Q14" s="68"/>
      <c r="R14" s="187"/>
      <c r="S14" s="185">
        <f t="shared" si="6"/>
        <v>574991806.72097993</v>
      </c>
      <c r="T14" s="526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3"/>
      <c r="IW14" s="193"/>
      <c r="IX14" s="193"/>
      <c r="IY14" s="193"/>
      <c r="IZ14" s="193"/>
      <c r="JA14" s="193"/>
      <c r="JB14" s="193"/>
      <c r="JC14" s="193"/>
      <c r="JD14" s="193"/>
      <c r="JE14" s="193"/>
      <c r="JF14" s="193"/>
      <c r="JG14" s="193"/>
      <c r="JH14" s="193"/>
      <c r="JI14" s="193"/>
      <c r="JJ14" s="193"/>
      <c r="JK14" s="193"/>
      <c r="JL14" s="193"/>
      <c r="JM14" s="193"/>
      <c r="JN14" s="193"/>
      <c r="JO14" s="193"/>
      <c r="JP14" s="193"/>
      <c r="JQ14" s="193"/>
      <c r="JR14" s="193"/>
      <c r="JS14" s="193"/>
      <c r="JT14" s="193"/>
      <c r="JU14" s="193"/>
      <c r="JV14" s="193"/>
      <c r="JW14" s="193"/>
      <c r="JX14" s="193"/>
      <c r="JY14" s="193"/>
      <c r="JZ14" s="193"/>
      <c r="KA14" s="193"/>
      <c r="KB14" s="193"/>
      <c r="KC14" s="193"/>
      <c r="KD14" s="193"/>
      <c r="KE14" s="193"/>
      <c r="KF14" s="193"/>
      <c r="KG14" s="193"/>
      <c r="KH14" s="193"/>
      <c r="KI14" s="193"/>
      <c r="KJ14" s="193"/>
      <c r="KK14" s="193"/>
      <c r="KL14" s="193"/>
      <c r="KM14" s="193"/>
      <c r="KN14" s="193"/>
      <c r="KO14" s="193"/>
      <c r="KP14" s="193"/>
      <c r="KQ14" s="193"/>
      <c r="KR14" s="193"/>
      <c r="KS14" s="193"/>
      <c r="KT14" s="193"/>
      <c r="KU14" s="193"/>
      <c r="KV14" s="193"/>
      <c r="KW14" s="193"/>
      <c r="KX14" s="193"/>
      <c r="KY14" s="193"/>
      <c r="KZ14" s="193"/>
      <c r="LA14" s="193"/>
      <c r="LB14" s="193"/>
      <c r="LC14" s="193"/>
      <c r="LD14" s="193"/>
      <c r="LE14" s="193"/>
      <c r="LF14" s="193"/>
      <c r="LG14" s="193"/>
      <c r="LH14" s="193"/>
      <c r="LI14" s="193"/>
      <c r="LJ14" s="193"/>
      <c r="LK14" s="193"/>
      <c r="LL14" s="193"/>
      <c r="LM14" s="193"/>
      <c r="LN14" s="193"/>
      <c r="LO14" s="193"/>
      <c r="LP14" s="193"/>
      <c r="LQ14" s="193"/>
      <c r="LR14" s="193"/>
      <c r="LS14" s="193"/>
      <c r="LT14" s="193"/>
      <c r="LU14" s="193"/>
      <c r="LV14" s="193"/>
      <c r="LW14" s="193"/>
      <c r="LX14" s="193"/>
      <c r="LY14" s="193"/>
      <c r="LZ14" s="193"/>
      <c r="MA14" s="193"/>
      <c r="MB14" s="193"/>
      <c r="MC14" s="193"/>
      <c r="MD14" s="193"/>
      <c r="ME14" s="193"/>
      <c r="MF14" s="193"/>
      <c r="MG14" s="193"/>
      <c r="MH14" s="193"/>
      <c r="MI14" s="193"/>
      <c r="MJ14" s="193"/>
      <c r="MK14" s="193"/>
      <c r="ML14" s="193"/>
      <c r="MM14" s="193"/>
      <c r="MN14" s="193"/>
      <c r="MO14" s="193"/>
      <c r="MP14" s="193"/>
      <c r="MQ14" s="193"/>
      <c r="MR14" s="193"/>
      <c r="MS14" s="193"/>
      <c r="MT14" s="193"/>
      <c r="MU14" s="193"/>
      <c r="MV14" s="193"/>
      <c r="MW14" s="193"/>
      <c r="MX14" s="193"/>
      <c r="MY14" s="193"/>
      <c r="MZ14" s="193"/>
      <c r="NA14" s="193"/>
      <c r="NB14" s="193"/>
      <c r="NC14" s="193"/>
      <c r="ND14" s="193"/>
      <c r="NE14" s="193"/>
      <c r="NF14" s="193"/>
      <c r="NG14" s="193"/>
      <c r="NH14" s="193"/>
      <c r="NI14" s="193"/>
      <c r="NJ14" s="193"/>
      <c r="NK14" s="193"/>
      <c r="NL14" s="193"/>
      <c r="NM14" s="193"/>
      <c r="NN14" s="193"/>
      <c r="NO14" s="193"/>
      <c r="NP14" s="193"/>
      <c r="NQ14" s="193"/>
      <c r="NR14" s="193"/>
      <c r="NS14" s="193"/>
      <c r="NT14" s="193"/>
      <c r="NU14" s="193"/>
      <c r="NV14" s="193"/>
      <c r="NW14" s="193"/>
      <c r="NX14" s="193"/>
      <c r="NY14" s="193"/>
      <c r="NZ14" s="193"/>
      <c r="OA14" s="193"/>
      <c r="OB14" s="193"/>
      <c r="OC14" s="193"/>
      <c r="OD14" s="193"/>
      <c r="OE14" s="193"/>
      <c r="OF14" s="193"/>
      <c r="OG14" s="193"/>
      <c r="OH14" s="193"/>
      <c r="OI14" s="193"/>
      <c r="OJ14" s="193"/>
      <c r="OK14" s="193"/>
      <c r="OL14" s="193"/>
      <c r="OM14" s="193"/>
      <c r="ON14" s="193"/>
      <c r="OO14" s="193"/>
      <c r="OP14" s="193"/>
      <c r="OQ14" s="193"/>
      <c r="OR14" s="193"/>
      <c r="OS14" s="193"/>
      <c r="OT14" s="193"/>
      <c r="OU14" s="193"/>
      <c r="OV14" s="193"/>
      <c r="OW14" s="193"/>
      <c r="OX14" s="193"/>
      <c r="OY14" s="193"/>
      <c r="OZ14" s="193"/>
      <c r="PA14" s="193"/>
      <c r="PB14" s="193"/>
      <c r="PC14" s="193"/>
      <c r="PD14" s="193"/>
      <c r="PE14" s="193"/>
      <c r="PF14" s="193"/>
      <c r="PG14" s="193"/>
      <c r="PH14" s="193"/>
      <c r="PI14" s="193"/>
      <c r="PJ14" s="193"/>
      <c r="PK14" s="193"/>
      <c r="PL14" s="193"/>
      <c r="PM14" s="193"/>
      <c r="PN14" s="193"/>
      <c r="PO14" s="193"/>
      <c r="PP14" s="193"/>
      <c r="PQ14" s="193"/>
      <c r="PR14" s="193"/>
      <c r="PS14" s="193"/>
      <c r="PT14" s="193"/>
      <c r="PU14" s="193"/>
      <c r="PV14" s="193"/>
      <c r="PW14" s="193"/>
      <c r="PX14" s="193"/>
      <c r="PY14" s="193"/>
      <c r="PZ14" s="193"/>
      <c r="QA14" s="193"/>
      <c r="QB14" s="193"/>
      <c r="QC14" s="193"/>
      <c r="QD14" s="193"/>
      <c r="QE14" s="193"/>
      <c r="QF14" s="193"/>
      <c r="QG14" s="193"/>
      <c r="QH14" s="193"/>
      <c r="QI14" s="193"/>
      <c r="QJ14" s="193"/>
      <c r="QK14" s="193"/>
      <c r="QL14" s="193"/>
      <c r="QM14" s="193"/>
      <c r="QN14" s="193"/>
      <c r="QO14" s="193"/>
      <c r="QP14" s="193"/>
      <c r="QQ14" s="193"/>
      <c r="QR14" s="193"/>
      <c r="QS14" s="193"/>
      <c r="QT14" s="193"/>
      <c r="QU14" s="193"/>
      <c r="QV14" s="193"/>
      <c r="QW14" s="193"/>
      <c r="QX14" s="193"/>
      <c r="QY14" s="193"/>
      <c r="QZ14" s="193"/>
      <c r="RA14" s="193"/>
      <c r="RB14" s="193"/>
      <c r="RC14" s="193"/>
      <c r="RD14" s="193"/>
      <c r="RE14" s="193"/>
      <c r="RF14" s="193"/>
      <c r="RG14" s="193"/>
      <c r="RH14" s="193"/>
      <c r="RI14" s="193"/>
      <c r="RJ14" s="193"/>
      <c r="RK14" s="193"/>
      <c r="RL14" s="193"/>
      <c r="RM14" s="193"/>
      <c r="RN14" s="193"/>
      <c r="RO14" s="193"/>
      <c r="RP14" s="193"/>
      <c r="RQ14" s="193"/>
      <c r="RR14" s="193"/>
      <c r="RS14" s="193"/>
      <c r="RT14" s="193"/>
      <c r="RU14" s="193"/>
      <c r="RV14" s="193"/>
      <c r="RW14" s="193"/>
      <c r="RX14" s="193"/>
      <c r="RY14" s="193"/>
      <c r="RZ14" s="193"/>
      <c r="SA14" s="193"/>
      <c r="SB14" s="193"/>
      <c r="SC14" s="193"/>
      <c r="SD14" s="193"/>
      <c r="SE14" s="193"/>
      <c r="SF14" s="193"/>
      <c r="SG14" s="193"/>
      <c r="SH14" s="193"/>
      <c r="SI14" s="193"/>
      <c r="SJ14" s="193"/>
      <c r="SK14" s="193"/>
      <c r="SL14" s="193"/>
      <c r="SM14" s="193"/>
      <c r="SN14" s="193"/>
      <c r="SO14" s="193"/>
      <c r="SP14" s="193"/>
      <c r="SQ14" s="193"/>
      <c r="SR14" s="193"/>
      <c r="SS14" s="193"/>
      <c r="ST14" s="193"/>
      <c r="SU14" s="193"/>
      <c r="SV14" s="193"/>
      <c r="SW14" s="193"/>
      <c r="SX14" s="193"/>
      <c r="SY14" s="193"/>
      <c r="SZ14" s="193"/>
      <c r="TA14" s="193"/>
      <c r="TB14" s="193"/>
      <c r="TC14" s="193"/>
      <c r="TD14" s="193"/>
      <c r="TE14" s="193"/>
      <c r="TF14" s="193"/>
      <c r="TG14" s="193"/>
      <c r="TH14" s="193"/>
      <c r="TI14" s="193"/>
      <c r="TJ14" s="193"/>
      <c r="TK14" s="193"/>
      <c r="TL14" s="193"/>
      <c r="TM14" s="193"/>
      <c r="TN14" s="193"/>
      <c r="TO14" s="193"/>
      <c r="TP14" s="193"/>
      <c r="TQ14" s="193"/>
      <c r="TR14" s="193"/>
      <c r="TS14" s="193"/>
      <c r="TT14" s="193"/>
      <c r="TU14" s="193"/>
      <c r="TV14" s="193"/>
      <c r="TW14" s="193"/>
      <c r="TX14" s="193"/>
      <c r="TY14" s="193"/>
      <c r="TZ14" s="193"/>
      <c r="UA14" s="193"/>
      <c r="UB14" s="193"/>
      <c r="UC14" s="193"/>
      <c r="UD14" s="193"/>
      <c r="UE14" s="193"/>
      <c r="UF14" s="193"/>
      <c r="UG14" s="193"/>
      <c r="UH14" s="193"/>
      <c r="UI14" s="193"/>
      <c r="UJ14" s="193"/>
      <c r="UK14" s="193"/>
      <c r="UL14" s="193"/>
      <c r="UM14" s="193"/>
      <c r="UN14" s="193"/>
      <c r="UO14" s="193"/>
      <c r="UP14" s="193"/>
      <c r="UQ14" s="193"/>
      <c r="UR14" s="193"/>
      <c r="US14" s="193"/>
      <c r="UT14" s="193"/>
      <c r="UU14" s="193"/>
      <c r="UV14" s="193"/>
      <c r="UW14" s="193"/>
      <c r="UX14" s="193"/>
      <c r="UY14" s="193"/>
      <c r="UZ14" s="193"/>
      <c r="VA14" s="193"/>
      <c r="VB14" s="193"/>
      <c r="VC14" s="193"/>
      <c r="VD14" s="193"/>
      <c r="VE14" s="193"/>
      <c r="VF14" s="193"/>
      <c r="VG14" s="193"/>
      <c r="VH14" s="193"/>
      <c r="VI14" s="193"/>
      <c r="VJ14" s="193"/>
      <c r="VK14" s="193"/>
      <c r="VL14" s="193"/>
      <c r="VM14" s="193"/>
      <c r="VN14" s="193"/>
      <c r="VO14" s="193"/>
      <c r="VP14" s="193"/>
      <c r="VQ14" s="193"/>
      <c r="VR14" s="193"/>
      <c r="VS14" s="193"/>
      <c r="VT14" s="193"/>
      <c r="VU14" s="193"/>
      <c r="VV14" s="193"/>
      <c r="VW14" s="193"/>
      <c r="VX14" s="193"/>
      <c r="VY14" s="193"/>
      <c r="VZ14" s="193"/>
      <c r="WA14" s="193"/>
      <c r="WB14" s="193"/>
      <c r="WC14" s="193"/>
      <c r="WD14" s="193"/>
      <c r="WE14" s="193"/>
      <c r="WF14" s="193"/>
      <c r="WG14" s="193"/>
      <c r="WH14" s="193"/>
      <c r="WI14" s="193"/>
      <c r="WJ14" s="193"/>
      <c r="WK14" s="193"/>
      <c r="WL14" s="193"/>
      <c r="WM14" s="193"/>
      <c r="WN14" s="193"/>
      <c r="WO14" s="193"/>
      <c r="WP14" s="193"/>
      <c r="WQ14" s="193"/>
      <c r="WR14" s="193"/>
      <c r="WS14" s="193"/>
      <c r="WT14" s="193"/>
      <c r="WU14" s="193"/>
      <c r="WV14" s="193"/>
      <c r="WW14" s="193"/>
      <c r="WX14" s="193"/>
      <c r="WY14" s="193"/>
      <c r="WZ14" s="193"/>
      <c r="XA14" s="193"/>
      <c r="XB14" s="193"/>
      <c r="XC14" s="193"/>
      <c r="XD14" s="193"/>
      <c r="XE14" s="193"/>
      <c r="XF14" s="193"/>
      <c r="XG14" s="193"/>
      <c r="XH14" s="193"/>
      <c r="XI14" s="193"/>
      <c r="XJ14" s="193"/>
      <c r="XK14" s="193"/>
      <c r="XL14" s="193"/>
      <c r="XM14" s="193"/>
      <c r="XN14" s="193"/>
      <c r="XO14" s="193"/>
      <c r="XP14" s="193"/>
      <c r="XQ14" s="193"/>
      <c r="XR14" s="193"/>
      <c r="XS14" s="193"/>
      <c r="XT14" s="193"/>
      <c r="XU14" s="193"/>
      <c r="XV14" s="193"/>
      <c r="XW14" s="193"/>
      <c r="XX14" s="193"/>
      <c r="XY14" s="193"/>
      <c r="XZ14" s="193"/>
      <c r="YA14" s="193"/>
      <c r="YB14" s="193"/>
      <c r="YC14" s="193"/>
      <c r="YD14" s="193"/>
      <c r="YE14" s="193"/>
      <c r="YF14" s="193"/>
      <c r="YG14" s="193"/>
      <c r="YH14" s="193"/>
      <c r="YI14" s="193"/>
      <c r="YJ14" s="193"/>
      <c r="YK14" s="193"/>
      <c r="YL14" s="193"/>
      <c r="YM14" s="193"/>
      <c r="YN14" s="193"/>
      <c r="YO14" s="193"/>
      <c r="YP14" s="193"/>
      <c r="YQ14" s="193"/>
      <c r="YR14" s="193"/>
      <c r="YS14" s="193"/>
      <c r="YT14" s="193"/>
      <c r="YU14" s="193"/>
      <c r="YV14" s="193"/>
      <c r="YW14" s="193"/>
      <c r="YX14" s="193"/>
      <c r="YY14" s="193"/>
      <c r="YZ14" s="193"/>
      <c r="ZA14" s="193"/>
      <c r="ZB14" s="193"/>
      <c r="ZC14" s="193"/>
      <c r="ZD14" s="193"/>
      <c r="ZE14" s="193"/>
      <c r="ZF14" s="193"/>
      <c r="ZG14" s="193"/>
      <c r="ZH14" s="193"/>
      <c r="ZI14" s="193"/>
      <c r="ZJ14" s="193"/>
      <c r="ZK14" s="193"/>
      <c r="ZL14" s="193"/>
      <c r="ZM14" s="193"/>
      <c r="ZN14" s="193"/>
      <c r="ZO14" s="193"/>
      <c r="ZP14" s="193"/>
      <c r="ZQ14" s="193"/>
      <c r="ZR14" s="193"/>
      <c r="ZS14" s="193"/>
      <c r="ZT14" s="193"/>
      <c r="ZU14" s="193"/>
      <c r="ZV14" s="193"/>
      <c r="ZW14" s="193"/>
      <c r="ZX14" s="193"/>
      <c r="ZY14" s="193"/>
      <c r="ZZ14" s="193"/>
      <c r="AAA14" s="193"/>
      <c r="AAB14" s="193"/>
      <c r="AAC14" s="193"/>
      <c r="AAD14" s="193"/>
      <c r="AAE14" s="193"/>
      <c r="AAF14" s="193"/>
      <c r="AAG14" s="193"/>
      <c r="AAH14" s="193"/>
      <c r="AAI14" s="193"/>
      <c r="AAJ14" s="193"/>
      <c r="AAK14" s="193"/>
      <c r="AAL14" s="193"/>
      <c r="AAM14" s="193"/>
      <c r="AAN14" s="193"/>
      <c r="AAO14" s="193"/>
      <c r="AAP14" s="193"/>
      <c r="AAQ14" s="193"/>
      <c r="AAR14" s="193"/>
      <c r="AAS14" s="193"/>
      <c r="AAT14" s="193"/>
      <c r="AAU14" s="193"/>
      <c r="AAV14" s="193"/>
      <c r="AAW14" s="193"/>
      <c r="AAX14" s="193"/>
      <c r="AAY14" s="193"/>
      <c r="AAZ14" s="193"/>
      <c r="ABA14" s="193"/>
      <c r="ABB14" s="193"/>
      <c r="ABC14" s="193"/>
      <c r="ABD14" s="193"/>
      <c r="ABE14" s="193"/>
      <c r="ABF14" s="193"/>
      <c r="ABG14" s="193"/>
      <c r="ABH14" s="193"/>
      <c r="ABI14" s="193"/>
      <c r="ABJ14" s="193"/>
      <c r="ABK14" s="193"/>
      <c r="ABL14" s="193"/>
      <c r="ABM14" s="193"/>
      <c r="ABN14" s="193"/>
      <c r="ABO14" s="193"/>
      <c r="ABP14" s="193"/>
      <c r="ABQ14" s="193"/>
      <c r="ABR14" s="193"/>
      <c r="ABS14" s="193"/>
      <c r="ABT14" s="193"/>
      <c r="ABU14" s="193"/>
      <c r="ABV14" s="193"/>
      <c r="ABW14" s="193"/>
      <c r="ABX14" s="193"/>
      <c r="ABY14" s="193"/>
      <c r="ABZ14" s="193"/>
      <c r="ACA14" s="193"/>
      <c r="ACB14" s="193"/>
      <c r="ACC14" s="193"/>
      <c r="ACD14" s="193"/>
      <c r="ACE14" s="193"/>
      <c r="ACF14" s="193"/>
      <c r="ACG14" s="193"/>
      <c r="ACH14" s="193"/>
      <c r="ACI14" s="193"/>
      <c r="ACJ14" s="193"/>
      <c r="ACK14" s="193"/>
      <c r="ACL14" s="193"/>
      <c r="ACM14" s="193"/>
      <c r="ACN14" s="193"/>
      <c r="ACO14" s="193"/>
      <c r="ACP14" s="193"/>
      <c r="ACQ14" s="193"/>
      <c r="ACR14" s="193"/>
      <c r="ACS14" s="193"/>
      <c r="ACT14" s="193"/>
      <c r="ACU14" s="193"/>
      <c r="ACV14" s="193"/>
      <c r="ACW14" s="193"/>
      <c r="ACX14" s="193"/>
      <c r="ACY14" s="193"/>
      <c r="ACZ14" s="193"/>
      <c r="ADA14" s="193"/>
      <c r="ADB14" s="193"/>
      <c r="ADC14" s="193"/>
      <c r="ADD14" s="193"/>
      <c r="ADE14" s="193"/>
      <c r="ADF14" s="193"/>
      <c r="ADG14" s="193"/>
      <c r="ADH14" s="193"/>
      <c r="ADI14" s="193"/>
      <c r="ADJ14" s="193"/>
      <c r="ADK14" s="193"/>
      <c r="ADL14" s="193"/>
      <c r="ADM14" s="193"/>
      <c r="ADN14" s="193"/>
      <c r="ADO14" s="193"/>
      <c r="ADP14" s="193"/>
      <c r="ADQ14" s="193"/>
      <c r="ADR14" s="193"/>
      <c r="ADS14" s="193"/>
      <c r="ADT14" s="193"/>
      <c r="ADU14" s="193"/>
      <c r="ADV14" s="193"/>
      <c r="ADW14" s="193"/>
      <c r="ADX14" s="193"/>
      <c r="ADY14" s="193"/>
      <c r="ADZ14" s="193"/>
      <c r="AEA14" s="193"/>
      <c r="AEB14" s="193"/>
      <c r="AEC14" s="193"/>
      <c r="AED14" s="193"/>
      <c r="AEE14" s="193"/>
      <c r="AEF14" s="193"/>
      <c r="AEG14" s="193"/>
      <c r="AEH14" s="193"/>
      <c r="AEI14" s="193"/>
      <c r="AEJ14" s="193"/>
      <c r="AEK14" s="193"/>
      <c r="AEL14" s="193"/>
      <c r="AEM14" s="193"/>
      <c r="AEN14" s="193"/>
      <c r="AEO14" s="193"/>
      <c r="AEP14" s="193"/>
      <c r="AEQ14" s="193"/>
      <c r="AER14" s="193"/>
      <c r="AES14" s="193"/>
      <c r="AET14" s="193"/>
      <c r="AEU14" s="193"/>
      <c r="AEV14" s="193"/>
      <c r="AEW14" s="193"/>
      <c r="AEX14" s="193"/>
      <c r="AEY14" s="193"/>
      <c r="AEZ14" s="193"/>
      <c r="AFA14" s="193"/>
      <c r="AFB14" s="193"/>
      <c r="AFC14" s="193"/>
      <c r="AFD14" s="193"/>
      <c r="AFE14" s="193"/>
      <c r="AFF14" s="193"/>
      <c r="AFG14" s="193"/>
      <c r="AFH14" s="193"/>
      <c r="AFI14" s="193"/>
      <c r="AFJ14" s="193"/>
      <c r="AFK14" s="193"/>
      <c r="AFL14" s="193"/>
      <c r="AFM14" s="193"/>
      <c r="AFN14" s="193"/>
      <c r="AFO14" s="193"/>
      <c r="AFP14" s="193"/>
      <c r="AFQ14" s="193"/>
      <c r="AFR14" s="193"/>
      <c r="AFS14" s="193"/>
      <c r="AFT14" s="193"/>
      <c r="AFU14" s="193"/>
      <c r="AFV14" s="193"/>
      <c r="AFW14" s="193"/>
      <c r="AFX14" s="193"/>
      <c r="AFY14" s="193"/>
      <c r="AFZ14" s="193"/>
      <c r="AGA14" s="193"/>
      <c r="AGB14" s="193"/>
    </row>
    <row r="15" spans="1:860" s="204" customFormat="1" ht="25.5">
      <c r="A15" s="201" t="s">
        <v>93</v>
      </c>
      <c r="B15" s="202" t="s">
        <v>94</v>
      </c>
      <c r="C15" s="187">
        <f t="shared" si="3"/>
        <v>242953429.00670427</v>
      </c>
      <c r="D15" s="203">
        <f t="shared" ref="D15:D17" si="8">E15+F15</f>
        <v>242953429.00670427</v>
      </c>
      <c r="E15" s="203">
        <f>GETPIVOTDATA("Summ",'067свод'!$A$3,"HC","HC 1.3.1")</f>
        <v>242953429.00670427</v>
      </c>
      <c r="F15" s="472"/>
      <c r="G15" s="479"/>
      <c r="H15" s="187">
        <f t="shared" si="5"/>
        <v>21440143</v>
      </c>
      <c r="I15" s="203"/>
      <c r="J15" s="203"/>
      <c r="K15" s="203">
        <f>'ОУ предпр'!E13</f>
        <v>21440143</v>
      </c>
      <c r="L15" s="187">
        <f>'ОУ население'!D13</f>
        <v>29826206</v>
      </c>
      <c r="M15" s="203"/>
      <c r="N15" s="203"/>
      <c r="O15" s="187"/>
      <c r="P15" s="203"/>
      <c r="Q15" s="203"/>
      <c r="R15" s="187"/>
      <c r="S15" s="185">
        <f t="shared" si="6"/>
        <v>294219778.00670427</v>
      </c>
      <c r="T15" s="526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  <c r="IV15" s="193"/>
      <c r="IW15" s="193"/>
      <c r="IX15" s="193"/>
      <c r="IY15" s="193"/>
      <c r="IZ15" s="193"/>
      <c r="JA15" s="193"/>
      <c r="JB15" s="193"/>
      <c r="JC15" s="193"/>
      <c r="JD15" s="193"/>
      <c r="JE15" s="193"/>
      <c r="JF15" s="193"/>
      <c r="JG15" s="193"/>
      <c r="JH15" s="193"/>
      <c r="JI15" s="193"/>
      <c r="JJ15" s="193"/>
      <c r="JK15" s="193"/>
      <c r="JL15" s="193"/>
      <c r="JM15" s="193"/>
      <c r="JN15" s="193"/>
      <c r="JO15" s="193"/>
      <c r="JP15" s="193"/>
      <c r="JQ15" s="193"/>
      <c r="JR15" s="193"/>
      <c r="JS15" s="193"/>
      <c r="JT15" s="193"/>
      <c r="JU15" s="193"/>
      <c r="JV15" s="193"/>
      <c r="JW15" s="193"/>
      <c r="JX15" s="193"/>
      <c r="JY15" s="193"/>
      <c r="JZ15" s="193"/>
      <c r="KA15" s="193"/>
      <c r="KB15" s="193"/>
      <c r="KC15" s="193"/>
      <c r="KD15" s="193"/>
      <c r="KE15" s="193"/>
      <c r="KF15" s="193"/>
      <c r="KG15" s="193"/>
      <c r="KH15" s="193"/>
      <c r="KI15" s="193"/>
      <c r="KJ15" s="193"/>
      <c r="KK15" s="193"/>
      <c r="KL15" s="193"/>
      <c r="KM15" s="193"/>
      <c r="KN15" s="193"/>
      <c r="KO15" s="193"/>
      <c r="KP15" s="193"/>
      <c r="KQ15" s="193"/>
      <c r="KR15" s="193"/>
      <c r="KS15" s="193"/>
      <c r="KT15" s="193"/>
      <c r="KU15" s="193"/>
      <c r="KV15" s="193"/>
      <c r="KW15" s="193"/>
      <c r="KX15" s="193"/>
      <c r="KY15" s="193"/>
      <c r="KZ15" s="193"/>
      <c r="LA15" s="193"/>
      <c r="LB15" s="193"/>
      <c r="LC15" s="193"/>
      <c r="LD15" s="193"/>
      <c r="LE15" s="193"/>
      <c r="LF15" s="193"/>
      <c r="LG15" s="193"/>
      <c r="LH15" s="193"/>
      <c r="LI15" s="193"/>
      <c r="LJ15" s="193"/>
      <c r="LK15" s="193"/>
      <c r="LL15" s="193"/>
      <c r="LM15" s="193"/>
      <c r="LN15" s="193"/>
      <c r="LO15" s="193"/>
      <c r="LP15" s="193"/>
      <c r="LQ15" s="193"/>
      <c r="LR15" s="193"/>
      <c r="LS15" s="193"/>
      <c r="LT15" s="193"/>
      <c r="LU15" s="193"/>
      <c r="LV15" s="193"/>
      <c r="LW15" s="193"/>
      <c r="LX15" s="193"/>
      <c r="LY15" s="193"/>
      <c r="LZ15" s="193"/>
      <c r="MA15" s="193"/>
      <c r="MB15" s="193"/>
      <c r="MC15" s="193"/>
      <c r="MD15" s="193"/>
      <c r="ME15" s="193"/>
      <c r="MF15" s="193"/>
      <c r="MG15" s="193"/>
      <c r="MH15" s="193"/>
      <c r="MI15" s="193"/>
      <c r="MJ15" s="193"/>
      <c r="MK15" s="193"/>
      <c r="ML15" s="193"/>
      <c r="MM15" s="193"/>
      <c r="MN15" s="193"/>
      <c r="MO15" s="193"/>
      <c r="MP15" s="193"/>
      <c r="MQ15" s="193"/>
      <c r="MR15" s="193"/>
      <c r="MS15" s="193"/>
      <c r="MT15" s="193"/>
      <c r="MU15" s="193"/>
      <c r="MV15" s="193"/>
      <c r="MW15" s="193"/>
      <c r="MX15" s="193"/>
      <c r="MY15" s="193"/>
      <c r="MZ15" s="193"/>
      <c r="NA15" s="193"/>
      <c r="NB15" s="193"/>
      <c r="NC15" s="193"/>
      <c r="ND15" s="193"/>
      <c r="NE15" s="193"/>
      <c r="NF15" s="193"/>
      <c r="NG15" s="193"/>
      <c r="NH15" s="193"/>
      <c r="NI15" s="193"/>
      <c r="NJ15" s="193"/>
      <c r="NK15" s="193"/>
      <c r="NL15" s="193"/>
      <c r="NM15" s="193"/>
      <c r="NN15" s="193"/>
      <c r="NO15" s="193"/>
      <c r="NP15" s="193"/>
      <c r="NQ15" s="193"/>
      <c r="NR15" s="193"/>
      <c r="NS15" s="193"/>
      <c r="NT15" s="193"/>
      <c r="NU15" s="193"/>
      <c r="NV15" s="193"/>
      <c r="NW15" s="193"/>
      <c r="NX15" s="193"/>
      <c r="NY15" s="193"/>
      <c r="NZ15" s="193"/>
      <c r="OA15" s="193"/>
      <c r="OB15" s="193"/>
      <c r="OC15" s="193"/>
      <c r="OD15" s="193"/>
      <c r="OE15" s="193"/>
      <c r="OF15" s="193"/>
      <c r="OG15" s="193"/>
      <c r="OH15" s="193"/>
      <c r="OI15" s="193"/>
      <c r="OJ15" s="193"/>
      <c r="OK15" s="193"/>
      <c r="OL15" s="193"/>
      <c r="OM15" s="193"/>
      <c r="ON15" s="193"/>
      <c r="OO15" s="193"/>
      <c r="OP15" s="193"/>
      <c r="OQ15" s="193"/>
      <c r="OR15" s="193"/>
      <c r="OS15" s="193"/>
      <c r="OT15" s="193"/>
      <c r="OU15" s="193"/>
      <c r="OV15" s="193"/>
      <c r="OW15" s="193"/>
      <c r="OX15" s="193"/>
      <c r="OY15" s="193"/>
      <c r="OZ15" s="193"/>
      <c r="PA15" s="193"/>
      <c r="PB15" s="193"/>
      <c r="PC15" s="193"/>
      <c r="PD15" s="193"/>
      <c r="PE15" s="193"/>
      <c r="PF15" s="193"/>
      <c r="PG15" s="193"/>
      <c r="PH15" s="193"/>
      <c r="PI15" s="193"/>
      <c r="PJ15" s="193"/>
      <c r="PK15" s="193"/>
      <c r="PL15" s="193"/>
      <c r="PM15" s="193"/>
      <c r="PN15" s="193"/>
      <c r="PO15" s="193"/>
      <c r="PP15" s="193"/>
      <c r="PQ15" s="193"/>
      <c r="PR15" s="193"/>
      <c r="PS15" s="193"/>
      <c r="PT15" s="193"/>
      <c r="PU15" s="193"/>
      <c r="PV15" s="193"/>
      <c r="PW15" s="193"/>
      <c r="PX15" s="193"/>
      <c r="PY15" s="193"/>
      <c r="PZ15" s="193"/>
      <c r="QA15" s="193"/>
      <c r="QB15" s="193"/>
      <c r="QC15" s="193"/>
      <c r="QD15" s="193"/>
      <c r="QE15" s="193"/>
      <c r="QF15" s="193"/>
      <c r="QG15" s="193"/>
      <c r="QH15" s="193"/>
      <c r="QI15" s="193"/>
      <c r="QJ15" s="193"/>
      <c r="QK15" s="193"/>
      <c r="QL15" s="193"/>
      <c r="QM15" s="193"/>
      <c r="QN15" s="193"/>
      <c r="QO15" s="193"/>
      <c r="QP15" s="193"/>
      <c r="QQ15" s="193"/>
      <c r="QR15" s="193"/>
      <c r="QS15" s="193"/>
      <c r="QT15" s="193"/>
      <c r="QU15" s="193"/>
      <c r="QV15" s="193"/>
      <c r="QW15" s="193"/>
      <c r="QX15" s="193"/>
      <c r="QY15" s="193"/>
      <c r="QZ15" s="193"/>
      <c r="RA15" s="193"/>
      <c r="RB15" s="193"/>
      <c r="RC15" s="193"/>
      <c r="RD15" s="193"/>
      <c r="RE15" s="193"/>
      <c r="RF15" s="193"/>
      <c r="RG15" s="193"/>
      <c r="RH15" s="193"/>
      <c r="RI15" s="193"/>
      <c r="RJ15" s="193"/>
      <c r="RK15" s="193"/>
      <c r="RL15" s="193"/>
      <c r="RM15" s="193"/>
      <c r="RN15" s="193"/>
      <c r="RO15" s="193"/>
      <c r="RP15" s="193"/>
      <c r="RQ15" s="193"/>
      <c r="RR15" s="193"/>
      <c r="RS15" s="193"/>
      <c r="RT15" s="193"/>
      <c r="RU15" s="193"/>
      <c r="RV15" s="193"/>
      <c r="RW15" s="193"/>
      <c r="RX15" s="193"/>
      <c r="RY15" s="193"/>
      <c r="RZ15" s="193"/>
      <c r="SA15" s="193"/>
      <c r="SB15" s="193"/>
      <c r="SC15" s="193"/>
      <c r="SD15" s="193"/>
      <c r="SE15" s="193"/>
      <c r="SF15" s="193"/>
      <c r="SG15" s="193"/>
      <c r="SH15" s="193"/>
      <c r="SI15" s="193"/>
      <c r="SJ15" s="193"/>
      <c r="SK15" s="193"/>
      <c r="SL15" s="193"/>
      <c r="SM15" s="193"/>
      <c r="SN15" s="193"/>
      <c r="SO15" s="193"/>
      <c r="SP15" s="193"/>
      <c r="SQ15" s="193"/>
      <c r="SR15" s="193"/>
      <c r="SS15" s="193"/>
      <c r="ST15" s="193"/>
      <c r="SU15" s="193"/>
      <c r="SV15" s="193"/>
      <c r="SW15" s="193"/>
      <c r="SX15" s="193"/>
      <c r="SY15" s="193"/>
      <c r="SZ15" s="193"/>
      <c r="TA15" s="193"/>
      <c r="TB15" s="193"/>
      <c r="TC15" s="193"/>
      <c r="TD15" s="193"/>
      <c r="TE15" s="193"/>
      <c r="TF15" s="193"/>
      <c r="TG15" s="193"/>
      <c r="TH15" s="193"/>
      <c r="TI15" s="193"/>
      <c r="TJ15" s="193"/>
      <c r="TK15" s="193"/>
      <c r="TL15" s="193"/>
      <c r="TM15" s="193"/>
      <c r="TN15" s="193"/>
      <c r="TO15" s="193"/>
      <c r="TP15" s="193"/>
      <c r="TQ15" s="193"/>
      <c r="TR15" s="193"/>
      <c r="TS15" s="193"/>
      <c r="TT15" s="193"/>
      <c r="TU15" s="193"/>
      <c r="TV15" s="193"/>
      <c r="TW15" s="193"/>
      <c r="TX15" s="193"/>
      <c r="TY15" s="193"/>
      <c r="TZ15" s="193"/>
      <c r="UA15" s="193"/>
      <c r="UB15" s="193"/>
      <c r="UC15" s="193"/>
      <c r="UD15" s="193"/>
      <c r="UE15" s="193"/>
      <c r="UF15" s="193"/>
      <c r="UG15" s="193"/>
      <c r="UH15" s="193"/>
      <c r="UI15" s="193"/>
      <c r="UJ15" s="193"/>
      <c r="UK15" s="193"/>
      <c r="UL15" s="193"/>
      <c r="UM15" s="193"/>
      <c r="UN15" s="193"/>
      <c r="UO15" s="193"/>
      <c r="UP15" s="193"/>
      <c r="UQ15" s="193"/>
      <c r="UR15" s="193"/>
      <c r="US15" s="193"/>
      <c r="UT15" s="193"/>
      <c r="UU15" s="193"/>
      <c r="UV15" s="193"/>
      <c r="UW15" s="193"/>
      <c r="UX15" s="193"/>
      <c r="UY15" s="193"/>
      <c r="UZ15" s="193"/>
      <c r="VA15" s="193"/>
      <c r="VB15" s="193"/>
      <c r="VC15" s="193"/>
      <c r="VD15" s="193"/>
      <c r="VE15" s="193"/>
      <c r="VF15" s="193"/>
      <c r="VG15" s="193"/>
      <c r="VH15" s="193"/>
      <c r="VI15" s="193"/>
      <c r="VJ15" s="193"/>
      <c r="VK15" s="193"/>
      <c r="VL15" s="193"/>
      <c r="VM15" s="193"/>
      <c r="VN15" s="193"/>
      <c r="VO15" s="193"/>
      <c r="VP15" s="193"/>
      <c r="VQ15" s="193"/>
      <c r="VR15" s="193"/>
      <c r="VS15" s="193"/>
      <c r="VT15" s="193"/>
      <c r="VU15" s="193"/>
      <c r="VV15" s="193"/>
      <c r="VW15" s="193"/>
      <c r="VX15" s="193"/>
      <c r="VY15" s="193"/>
      <c r="VZ15" s="193"/>
      <c r="WA15" s="193"/>
      <c r="WB15" s="193"/>
      <c r="WC15" s="193"/>
      <c r="WD15" s="193"/>
      <c r="WE15" s="193"/>
      <c r="WF15" s="193"/>
      <c r="WG15" s="193"/>
      <c r="WH15" s="193"/>
      <c r="WI15" s="193"/>
      <c r="WJ15" s="193"/>
      <c r="WK15" s="193"/>
      <c r="WL15" s="193"/>
      <c r="WM15" s="193"/>
      <c r="WN15" s="193"/>
      <c r="WO15" s="193"/>
      <c r="WP15" s="193"/>
      <c r="WQ15" s="193"/>
      <c r="WR15" s="193"/>
      <c r="WS15" s="193"/>
      <c r="WT15" s="193"/>
      <c r="WU15" s="193"/>
      <c r="WV15" s="193"/>
      <c r="WW15" s="193"/>
      <c r="WX15" s="193"/>
      <c r="WY15" s="193"/>
      <c r="WZ15" s="193"/>
      <c r="XA15" s="193"/>
      <c r="XB15" s="193"/>
      <c r="XC15" s="193"/>
      <c r="XD15" s="193"/>
      <c r="XE15" s="193"/>
      <c r="XF15" s="193"/>
      <c r="XG15" s="193"/>
      <c r="XH15" s="193"/>
      <c r="XI15" s="193"/>
      <c r="XJ15" s="193"/>
      <c r="XK15" s="193"/>
      <c r="XL15" s="193"/>
      <c r="XM15" s="193"/>
      <c r="XN15" s="193"/>
      <c r="XO15" s="193"/>
      <c r="XP15" s="193"/>
      <c r="XQ15" s="193"/>
      <c r="XR15" s="193"/>
      <c r="XS15" s="193"/>
      <c r="XT15" s="193"/>
      <c r="XU15" s="193"/>
      <c r="XV15" s="193"/>
      <c r="XW15" s="193"/>
      <c r="XX15" s="193"/>
      <c r="XY15" s="193"/>
      <c r="XZ15" s="193"/>
      <c r="YA15" s="193"/>
      <c r="YB15" s="193"/>
      <c r="YC15" s="193"/>
      <c r="YD15" s="193"/>
      <c r="YE15" s="193"/>
      <c r="YF15" s="193"/>
      <c r="YG15" s="193"/>
      <c r="YH15" s="193"/>
      <c r="YI15" s="193"/>
      <c r="YJ15" s="193"/>
      <c r="YK15" s="193"/>
      <c r="YL15" s="193"/>
      <c r="YM15" s="193"/>
      <c r="YN15" s="193"/>
      <c r="YO15" s="193"/>
      <c r="YP15" s="193"/>
      <c r="YQ15" s="193"/>
      <c r="YR15" s="193"/>
      <c r="YS15" s="193"/>
      <c r="YT15" s="193"/>
      <c r="YU15" s="193"/>
      <c r="YV15" s="193"/>
      <c r="YW15" s="193"/>
      <c r="YX15" s="193"/>
      <c r="YY15" s="193"/>
      <c r="YZ15" s="193"/>
      <c r="ZA15" s="193"/>
      <c r="ZB15" s="193"/>
      <c r="ZC15" s="193"/>
      <c r="ZD15" s="193"/>
      <c r="ZE15" s="193"/>
      <c r="ZF15" s="193"/>
      <c r="ZG15" s="193"/>
      <c r="ZH15" s="193"/>
      <c r="ZI15" s="193"/>
      <c r="ZJ15" s="193"/>
      <c r="ZK15" s="193"/>
      <c r="ZL15" s="193"/>
      <c r="ZM15" s="193"/>
      <c r="ZN15" s="193"/>
      <c r="ZO15" s="193"/>
      <c r="ZP15" s="193"/>
      <c r="ZQ15" s="193"/>
      <c r="ZR15" s="193"/>
      <c r="ZS15" s="193"/>
      <c r="ZT15" s="193"/>
      <c r="ZU15" s="193"/>
      <c r="ZV15" s="193"/>
      <c r="ZW15" s="193"/>
      <c r="ZX15" s="193"/>
      <c r="ZY15" s="193"/>
      <c r="ZZ15" s="193"/>
      <c r="AAA15" s="193"/>
      <c r="AAB15" s="193"/>
      <c r="AAC15" s="193"/>
      <c r="AAD15" s="193"/>
      <c r="AAE15" s="193"/>
      <c r="AAF15" s="193"/>
      <c r="AAG15" s="193"/>
      <c r="AAH15" s="193"/>
      <c r="AAI15" s="193"/>
      <c r="AAJ15" s="193"/>
      <c r="AAK15" s="193"/>
      <c r="AAL15" s="193"/>
      <c r="AAM15" s="193"/>
      <c r="AAN15" s="193"/>
      <c r="AAO15" s="193"/>
      <c r="AAP15" s="193"/>
      <c r="AAQ15" s="193"/>
      <c r="AAR15" s="193"/>
      <c r="AAS15" s="193"/>
      <c r="AAT15" s="193"/>
      <c r="AAU15" s="193"/>
      <c r="AAV15" s="193"/>
      <c r="AAW15" s="193"/>
      <c r="AAX15" s="193"/>
      <c r="AAY15" s="193"/>
      <c r="AAZ15" s="193"/>
      <c r="ABA15" s="193"/>
      <c r="ABB15" s="193"/>
      <c r="ABC15" s="193"/>
      <c r="ABD15" s="193"/>
      <c r="ABE15" s="193"/>
      <c r="ABF15" s="193"/>
      <c r="ABG15" s="193"/>
      <c r="ABH15" s="193"/>
      <c r="ABI15" s="193"/>
      <c r="ABJ15" s="193"/>
      <c r="ABK15" s="193"/>
      <c r="ABL15" s="193"/>
      <c r="ABM15" s="193"/>
      <c r="ABN15" s="193"/>
      <c r="ABO15" s="193"/>
      <c r="ABP15" s="193"/>
      <c r="ABQ15" s="193"/>
      <c r="ABR15" s="193"/>
      <c r="ABS15" s="193"/>
      <c r="ABT15" s="193"/>
      <c r="ABU15" s="193"/>
      <c r="ABV15" s="193"/>
      <c r="ABW15" s="193"/>
      <c r="ABX15" s="193"/>
      <c r="ABY15" s="193"/>
      <c r="ABZ15" s="193"/>
      <c r="ACA15" s="193"/>
      <c r="ACB15" s="193"/>
      <c r="ACC15" s="193"/>
      <c r="ACD15" s="193"/>
      <c r="ACE15" s="193"/>
      <c r="ACF15" s="193"/>
      <c r="ACG15" s="193"/>
      <c r="ACH15" s="193"/>
      <c r="ACI15" s="193"/>
      <c r="ACJ15" s="193"/>
      <c r="ACK15" s="193"/>
      <c r="ACL15" s="193"/>
      <c r="ACM15" s="193"/>
      <c r="ACN15" s="193"/>
      <c r="ACO15" s="193"/>
      <c r="ACP15" s="193"/>
      <c r="ACQ15" s="193"/>
      <c r="ACR15" s="193"/>
      <c r="ACS15" s="193"/>
      <c r="ACT15" s="193"/>
      <c r="ACU15" s="193"/>
      <c r="ACV15" s="193"/>
      <c r="ACW15" s="193"/>
      <c r="ACX15" s="193"/>
      <c r="ACY15" s="193"/>
      <c r="ACZ15" s="193"/>
      <c r="ADA15" s="193"/>
      <c r="ADB15" s="193"/>
      <c r="ADC15" s="193"/>
      <c r="ADD15" s="193"/>
      <c r="ADE15" s="193"/>
      <c r="ADF15" s="193"/>
      <c r="ADG15" s="193"/>
      <c r="ADH15" s="193"/>
      <c r="ADI15" s="193"/>
      <c r="ADJ15" s="193"/>
      <c r="ADK15" s="193"/>
      <c r="ADL15" s="193"/>
      <c r="ADM15" s="193"/>
      <c r="ADN15" s="193"/>
      <c r="ADO15" s="193"/>
      <c r="ADP15" s="193"/>
      <c r="ADQ15" s="193"/>
      <c r="ADR15" s="193"/>
      <c r="ADS15" s="193"/>
      <c r="ADT15" s="193"/>
      <c r="ADU15" s="193"/>
      <c r="ADV15" s="193"/>
      <c r="ADW15" s="193"/>
      <c r="ADX15" s="193"/>
      <c r="ADY15" s="193"/>
      <c r="ADZ15" s="193"/>
      <c r="AEA15" s="193"/>
      <c r="AEB15" s="193"/>
      <c r="AEC15" s="193"/>
      <c r="AED15" s="193"/>
      <c r="AEE15" s="193"/>
      <c r="AEF15" s="193"/>
      <c r="AEG15" s="193"/>
      <c r="AEH15" s="193"/>
      <c r="AEI15" s="193"/>
      <c r="AEJ15" s="193"/>
      <c r="AEK15" s="193"/>
      <c r="AEL15" s="193"/>
      <c r="AEM15" s="193"/>
      <c r="AEN15" s="193"/>
      <c r="AEO15" s="193"/>
      <c r="AEP15" s="193"/>
      <c r="AEQ15" s="193"/>
      <c r="AER15" s="193"/>
      <c r="AES15" s="193"/>
      <c r="AET15" s="193"/>
      <c r="AEU15" s="193"/>
      <c r="AEV15" s="193"/>
      <c r="AEW15" s="193"/>
      <c r="AEX15" s="193"/>
      <c r="AEY15" s="193"/>
      <c r="AEZ15" s="193"/>
      <c r="AFA15" s="193"/>
      <c r="AFB15" s="193"/>
      <c r="AFC15" s="193"/>
      <c r="AFD15" s="193"/>
      <c r="AFE15" s="193"/>
      <c r="AFF15" s="193"/>
      <c r="AFG15" s="193"/>
      <c r="AFH15" s="193"/>
      <c r="AFI15" s="193"/>
      <c r="AFJ15" s="193"/>
      <c r="AFK15" s="193"/>
      <c r="AFL15" s="193"/>
      <c r="AFM15" s="193"/>
      <c r="AFN15" s="193"/>
      <c r="AFO15" s="193"/>
      <c r="AFP15" s="193"/>
      <c r="AFQ15" s="193"/>
      <c r="AFR15" s="193"/>
      <c r="AFS15" s="193"/>
      <c r="AFT15" s="193"/>
      <c r="AFU15" s="193"/>
      <c r="AFV15" s="193"/>
      <c r="AFW15" s="193"/>
      <c r="AFX15" s="193"/>
      <c r="AFY15" s="193"/>
      <c r="AFZ15" s="193"/>
      <c r="AGA15" s="193"/>
      <c r="AGB15" s="193"/>
    </row>
    <row r="16" spans="1:860" s="204" customFormat="1" ht="25.5">
      <c r="A16" s="201" t="s">
        <v>95</v>
      </c>
      <c r="B16" s="202" t="s">
        <v>96</v>
      </c>
      <c r="C16" s="187">
        <f t="shared" si="3"/>
        <v>0</v>
      </c>
      <c r="D16" s="203">
        <f t="shared" si="8"/>
        <v>0</v>
      </c>
      <c r="E16" s="203"/>
      <c r="F16" s="472"/>
      <c r="G16" s="479"/>
      <c r="H16" s="187">
        <f t="shared" si="5"/>
        <v>2525853</v>
      </c>
      <c r="I16" s="203"/>
      <c r="J16" s="203"/>
      <c r="K16" s="203">
        <f>'ОУ предпр'!E15</f>
        <v>2525853</v>
      </c>
      <c r="L16" s="187">
        <f>'ОУ население'!D15</f>
        <v>25224305</v>
      </c>
      <c r="M16" s="203"/>
      <c r="N16" s="203"/>
      <c r="O16" s="187"/>
      <c r="P16" s="203"/>
      <c r="Q16" s="203"/>
      <c r="R16" s="187"/>
      <c r="S16" s="185">
        <f t="shared" si="6"/>
        <v>27750158</v>
      </c>
      <c r="T16" s="526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  <c r="IV16" s="193"/>
      <c r="IW16" s="193"/>
      <c r="IX16" s="193"/>
      <c r="IY16" s="193"/>
      <c r="IZ16" s="193"/>
      <c r="JA16" s="193"/>
      <c r="JB16" s="193"/>
      <c r="JC16" s="193"/>
      <c r="JD16" s="193"/>
      <c r="JE16" s="193"/>
      <c r="JF16" s="193"/>
      <c r="JG16" s="193"/>
      <c r="JH16" s="193"/>
      <c r="JI16" s="193"/>
      <c r="JJ16" s="193"/>
      <c r="JK16" s="193"/>
      <c r="JL16" s="193"/>
      <c r="JM16" s="193"/>
      <c r="JN16" s="193"/>
      <c r="JO16" s="193"/>
      <c r="JP16" s="193"/>
      <c r="JQ16" s="193"/>
      <c r="JR16" s="193"/>
      <c r="JS16" s="193"/>
      <c r="JT16" s="193"/>
      <c r="JU16" s="193"/>
      <c r="JV16" s="193"/>
      <c r="JW16" s="193"/>
      <c r="JX16" s="193"/>
      <c r="JY16" s="193"/>
      <c r="JZ16" s="193"/>
      <c r="KA16" s="193"/>
      <c r="KB16" s="193"/>
      <c r="KC16" s="193"/>
      <c r="KD16" s="193"/>
      <c r="KE16" s="193"/>
      <c r="KF16" s="193"/>
      <c r="KG16" s="193"/>
      <c r="KH16" s="193"/>
      <c r="KI16" s="193"/>
      <c r="KJ16" s="193"/>
      <c r="KK16" s="193"/>
      <c r="KL16" s="193"/>
      <c r="KM16" s="193"/>
      <c r="KN16" s="193"/>
      <c r="KO16" s="193"/>
      <c r="KP16" s="193"/>
      <c r="KQ16" s="193"/>
      <c r="KR16" s="193"/>
      <c r="KS16" s="193"/>
      <c r="KT16" s="193"/>
      <c r="KU16" s="193"/>
      <c r="KV16" s="193"/>
      <c r="KW16" s="193"/>
      <c r="KX16" s="193"/>
      <c r="KY16" s="193"/>
      <c r="KZ16" s="193"/>
      <c r="LA16" s="193"/>
      <c r="LB16" s="193"/>
      <c r="LC16" s="193"/>
      <c r="LD16" s="193"/>
      <c r="LE16" s="193"/>
      <c r="LF16" s="193"/>
      <c r="LG16" s="193"/>
      <c r="LH16" s="193"/>
      <c r="LI16" s="193"/>
      <c r="LJ16" s="193"/>
      <c r="LK16" s="193"/>
      <c r="LL16" s="193"/>
      <c r="LM16" s="193"/>
      <c r="LN16" s="193"/>
      <c r="LO16" s="193"/>
      <c r="LP16" s="193"/>
      <c r="LQ16" s="193"/>
      <c r="LR16" s="193"/>
      <c r="LS16" s="193"/>
      <c r="LT16" s="193"/>
      <c r="LU16" s="193"/>
      <c r="LV16" s="193"/>
      <c r="LW16" s="193"/>
      <c r="LX16" s="193"/>
      <c r="LY16" s="193"/>
      <c r="LZ16" s="193"/>
      <c r="MA16" s="193"/>
      <c r="MB16" s="193"/>
      <c r="MC16" s="193"/>
      <c r="MD16" s="193"/>
      <c r="ME16" s="193"/>
      <c r="MF16" s="193"/>
      <c r="MG16" s="193"/>
      <c r="MH16" s="193"/>
      <c r="MI16" s="193"/>
      <c r="MJ16" s="193"/>
      <c r="MK16" s="193"/>
      <c r="ML16" s="193"/>
      <c r="MM16" s="193"/>
      <c r="MN16" s="193"/>
      <c r="MO16" s="193"/>
      <c r="MP16" s="193"/>
      <c r="MQ16" s="193"/>
      <c r="MR16" s="193"/>
      <c r="MS16" s="193"/>
      <c r="MT16" s="193"/>
      <c r="MU16" s="193"/>
      <c r="MV16" s="193"/>
      <c r="MW16" s="193"/>
      <c r="MX16" s="193"/>
      <c r="MY16" s="193"/>
      <c r="MZ16" s="193"/>
      <c r="NA16" s="193"/>
      <c r="NB16" s="193"/>
      <c r="NC16" s="193"/>
      <c r="ND16" s="193"/>
      <c r="NE16" s="193"/>
      <c r="NF16" s="193"/>
      <c r="NG16" s="193"/>
      <c r="NH16" s="193"/>
      <c r="NI16" s="193"/>
      <c r="NJ16" s="193"/>
      <c r="NK16" s="193"/>
      <c r="NL16" s="193"/>
      <c r="NM16" s="193"/>
      <c r="NN16" s="193"/>
      <c r="NO16" s="193"/>
      <c r="NP16" s="193"/>
      <c r="NQ16" s="193"/>
      <c r="NR16" s="193"/>
      <c r="NS16" s="193"/>
      <c r="NT16" s="193"/>
      <c r="NU16" s="193"/>
      <c r="NV16" s="193"/>
      <c r="NW16" s="193"/>
      <c r="NX16" s="193"/>
      <c r="NY16" s="193"/>
      <c r="NZ16" s="193"/>
      <c r="OA16" s="193"/>
      <c r="OB16" s="193"/>
      <c r="OC16" s="193"/>
      <c r="OD16" s="193"/>
      <c r="OE16" s="193"/>
      <c r="OF16" s="193"/>
      <c r="OG16" s="193"/>
      <c r="OH16" s="193"/>
      <c r="OI16" s="193"/>
      <c r="OJ16" s="193"/>
      <c r="OK16" s="193"/>
      <c r="OL16" s="193"/>
      <c r="OM16" s="193"/>
      <c r="ON16" s="193"/>
      <c r="OO16" s="193"/>
      <c r="OP16" s="193"/>
      <c r="OQ16" s="193"/>
      <c r="OR16" s="193"/>
      <c r="OS16" s="193"/>
      <c r="OT16" s="193"/>
      <c r="OU16" s="193"/>
      <c r="OV16" s="193"/>
      <c r="OW16" s="193"/>
      <c r="OX16" s="193"/>
      <c r="OY16" s="193"/>
      <c r="OZ16" s="193"/>
      <c r="PA16" s="193"/>
      <c r="PB16" s="193"/>
      <c r="PC16" s="193"/>
      <c r="PD16" s="193"/>
      <c r="PE16" s="193"/>
      <c r="PF16" s="193"/>
      <c r="PG16" s="193"/>
      <c r="PH16" s="193"/>
      <c r="PI16" s="193"/>
      <c r="PJ16" s="193"/>
      <c r="PK16" s="193"/>
      <c r="PL16" s="193"/>
      <c r="PM16" s="193"/>
      <c r="PN16" s="193"/>
      <c r="PO16" s="193"/>
      <c r="PP16" s="193"/>
      <c r="PQ16" s="193"/>
      <c r="PR16" s="193"/>
      <c r="PS16" s="193"/>
      <c r="PT16" s="193"/>
      <c r="PU16" s="193"/>
      <c r="PV16" s="193"/>
      <c r="PW16" s="193"/>
      <c r="PX16" s="193"/>
      <c r="PY16" s="193"/>
      <c r="PZ16" s="193"/>
      <c r="QA16" s="193"/>
      <c r="QB16" s="193"/>
      <c r="QC16" s="193"/>
      <c r="QD16" s="193"/>
      <c r="QE16" s="193"/>
      <c r="QF16" s="193"/>
      <c r="QG16" s="193"/>
      <c r="QH16" s="193"/>
      <c r="QI16" s="193"/>
      <c r="QJ16" s="193"/>
      <c r="QK16" s="193"/>
      <c r="QL16" s="193"/>
      <c r="QM16" s="193"/>
      <c r="QN16" s="193"/>
      <c r="QO16" s="193"/>
      <c r="QP16" s="193"/>
      <c r="QQ16" s="193"/>
      <c r="QR16" s="193"/>
      <c r="QS16" s="193"/>
      <c r="QT16" s="193"/>
      <c r="QU16" s="193"/>
      <c r="QV16" s="193"/>
      <c r="QW16" s="193"/>
      <c r="QX16" s="193"/>
      <c r="QY16" s="193"/>
      <c r="QZ16" s="193"/>
      <c r="RA16" s="193"/>
      <c r="RB16" s="193"/>
      <c r="RC16" s="193"/>
      <c r="RD16" s="193"/>
      <c r="RE16" s="193"/>
      <c r="RF16" s="193"/>
      <c r="RG16" s="193"/>
      <c r="RH16" s="193"/>
      <c r="RI16" s="193"/>
      <c r="RJ16" s="193"/>
      <c r="RK16" s="193"/>
      <c r="RL16" s="193"/>
      <c r="RM16" s="193"/>
      <c r="RN16" s="193"/>
      <c r="RO16" s="193"/>
      <c r="RP16" s="193"/>
      <c r="RQ16" s="193"/>
      <c r="RR16" s="193"/>
      <c r="RS16" s="193"/>
      <c r="RT16" s="193"/>
      <c r="RU16" s="193"/>
      <c r="RV16" s="193"/>
      <c r="RW16" s="193"/>
      <c r="RX16" s="193"/>
      <c r="RY16" s="193"/>
      <c r="RZ16" s="193"/>
      <c r="SA16" s="193"/>
      <c r="SB16" s="193"/>
      <c r="SC16" s="193"/>
      <c r="SD16" s="193"/>
      <c r="SE16" s="193"/>
      <c r="SF16" s="193"/>
      <c r="SG16" s="193"/>
      <c r="SH16" s="193"/>
      <c r="SI16" s="193"/>
      <c r="SJ16" s="193"/>
      <c r="SK16" s="193"/>
      <c r="SL16" s="193"/>
      <c r="SM16" s="193"/>
      <c r="SN16" s="193"/>
      <c r="SO16" s="193"/>
      <c r="SP16" s="193"/>
      <c r="SQ16" s="193"/>
      <c r="SR16" s="193"/>
      <c r="SS16" s="193"/>
      <c r="ST16" s="193"/>
      <c r="SU16" s="193"/>
      <c r="SV16" s="193"/>
      <c r="SW16" s="193"/>
      <c r="SX16" s="193"/>
      <c r="SY16" s="193"/>
      <c r="SZ16" s="193"/>
      <c r="TA16" s="193"/>
      <c r="TB16" s="193"/>
      <c r="TC16" s="193"/>
      <c r="TD16" s="193"/>
      <c r="TE16" s="193"/>
      <c r="TF16" s="193"/>
      <c r="TG16" s="193"/>
      <c r="TH16" s="193"/>
      <c r="TI16" s="193"/>
      <c r="TJ16" s="193"/>
      <c r="TK16" s="193"/>
      <c r="TL16" s="193"/>
      <c r="TM16" s="193"/>
      <c r="TN16" s="193"/>
      <c r="TO16" s="193"/>
      <c r="TP16" s="193"/>
      <c r="TQ16" s="193"/>
      <c r="TR16" s="193"/>
      <c r="TS16" s="193"/>
      <c r="TT16" s="193"/>
      <c r="TU16" s="193"/>
      <c r="TV16" s="193"/>
      <c r="TW16" s="193"/>
      <c r="TX16" s="193"/>
      <c r="TY16" s="193"/>
      <c r="TZ16" s="193"/>
      <c r="UA16" s="193"/>
      <c r="UB16" s="193"/>
      <c r="UC16" s="193"/>
      <c r="UD16" s="193"/>
      <c r="UE16" s="193"/>
      <c r="UF16" s="193"/>
      <c r="UG16" s="193"/>
      <c r="UH16" s="193"/>
      <c r="UI16" s="193"/>
      <c r="UJ16" s="193"/>
      <c r="UK16" s="193"/>
      <c r="UL16" s="193"/>
      <c r="UM16" s="193"/>
      <c r="UN16" s="193"/>
      <c r="UO16" s="193"/>
      <c r="UP16" s="193"/>
      <c r="UQ16" s="193"/>
      <c r="UR16" s="193"/>
      <c r="US16" s="193"/>
      <c r="UT16" s="193"/>
      <c r="UU16" s="193"/>
      <c r="UV16" s="193"/>
      <c r="UW16" s="193"/>
      <c r="UX16" s="193"/>
      <c r="UY16" s="193"/>
      <c r="UZ16" s="193"/>
      <c r="VA16" s="193"/>
      <c r="VB16" s="193"/>
      <c r="VC16" s="193"/>
      <c r="VD16" s="193"/>
      <c r="VE16" s="193"/>
      <c r="VF16" s="193"/>
      <c r="VG16" s="193"/>
      <c r="VH16" s="193"/>
      <c r="VI16" s="193"/>
      <c r="VJ16" s="193"/>
      <c r="VK16" s="193"/>
      <c r="VL16" s="193"/>
      <c r="VM16" s="193"/>
      <c r="VN16" s="193"/>
      <c r="VO16" s="193"/>
      <c r="VP16" s="193"/>
      <c r="VQ16" s="193"/>
      <c r="VR16" s="193"/>
      <c r="VS16" s="193"/>
      <c r="VT16" s="193"/>
      <c r="VU16" s="193"/>
      <c r="VV16" s="193"/>
      <c r="VW16" s="193"/>
      <c r="VX16" s="193"/>
      <c r="VY16" s="193"/>
      <c r="VZ16" s="193"/>
      <c r="WA16" s="193"/>
      <c r="WB16" s="193"/>
      <c r="WC16" s="193"/>
      <c r="WD16" s="193"/>
      <c r="WE16" s="193"/>
      <c r="WF16" s="193"/>
      <c r="WG16" s="193"/>
      <c r="WH16" s="193"/>
      <c r="WI16" s="193"/>
      <c r="WJ16" s="193"/>
      <c r="WK16" s="193"/>
      <c r="WL16" s="193"/>
      <c r="WM16" s="193"/>
      <c r="WN16" s="193"/>
      <c r="WO16" s="193"/>
      <c r="WP16" s="193"/>
      <c r="WQ16" s="193"/>
      <c r="WR16" s="193"/>
      <c r="WS16" s="193"/>
      <c r="WT16" s="193"/>
      <c r="WU16" s="193"/>
      <c r="WV16" s="193"/>
      <c r="WW16" s="193"/>
      <c r="WX16" s="193"/>
      <c r="WY16" s="193"/>
      <c r="WZ16" s="193"/>
      <c r="XA16" s="193"/>
      <c r="XB16" s="193"/>
      <c r="XC16" s="193"/>
      <c r="XD16" s="193"/>
      <c r="XE16" s="193"/>
      <c r="XF16" s="193"/>
      <c r="XG16" s="193"/>
      <c r="XH16" s="193"/>
      <c r="XI16" s="193"/>
      <c r="XJ16" s="193"/>
      <c r="XK16" s="193"/>
      <c r="XL16" s="193"/>
      <c r="XM16" s="193"/>
      <c r="XN16" s="193"/>
      <c r="XO16" s="193"/>
      <c r="XP16" s="193"/>
      <c r="XQ16" s="193"/>
      <c r="XR16" s="193"/>
      <c r="XS16" s="193"/>
      <c r="XT16" s="193"/>
      <c r="XU16" s="193"/>
      <c r="XV16" s="193"/>
      <c r="XW16" s="193"/>
      <c r="XX16" s="193"/>
      <c r="XY16" s="193"/>
      <c r="XZ16" s="193"/>
      <c r="YA16" s="193"/>
      <c r="YB16" s="193"/>
      <c r="YC16" s="193"/>
      <c r="YD16" s="193"/>
      <c r="YE16" s="193"/>
      <c r="YF16" s="193"/>
      <c r="YG16" s="193"/>
      <c r="YH16" s="193"/>
      <c r="YI16" s="193"/>
      <c r="YJ16" s="193"/>
      <c r="YK16" s="193"/>
      <c r="YL16" s="193"/>
      <c r="YM16" s="193"/>
      <c r="YN16" s="193"/>
      <c r="YO16" s="193"/>
      <c r="YP16" s="193"/>
      <c r="YQ16" s="193"/>
      <c r="YR16" s="193"/>
      <c r="YS16" s="193"/>
      <c r="YT16" s="193"/>
      <c r="YU16" s="193"/>
      <c r="YV16" s="193"/>
      <c r="YW16" s="193"/>
      <c r="YX16" s="193"/>
      <c r="YY16" s="193"/>
      <c r="YZ16" s="193"/>
      <c r="ZA16" s="193"/>
      <c r="ZB16" s="193"/>
      <c r="ZC16" s="193"/>
      <c r="ZD16" s="193"/>
      <c r="ZE16" s="193"/>
      <c r="ZF16" s="193"/>
      <c r="ZG16" s="193"/>
      <c r="ZH16" s="193"/>
      <c r="ZI16" s="193"/>
      <c r="ZJ16" s="193"/>
      <c r="ZK16" s="193"/>
      <c r="ZL16" s="193"/>
      <c r="ZM16" s="193"/>
      <c r="ZN16" s="193"/>
      <c r="ZO16" s="193"/>
      <c r="ZP16" s="193"/>
      <c r="ZQ16" s="193"/>
      <c r="ZR16" s="193"/>
      <c r="ZS16" s="193"/>
      <c r="ZT16" s="193"/>
      <c r="ZU16" s="193"/>
      <c r="ZV16" s="193"/>
      <c r="ZW16" s="193"/>
      <c r="ZX16" s="193"/>
      <c r="ZY16" s="193"/>
      <c r="ZZ16" s="193"/>
      <c r="AAA16" s="193"/>
      <c r="AAB16" s="193"/>
      <c r="AAC16" s="193"/>
      <c r="AAD16" s="193"/>
      <c r="AAE16" s="193"/>
      <c r="AAF16" s="193"/>
      <c r="AAG16" s="193"/>
      <c r="AAH16" s="193"/>
      <c r="AAI16" s="193"/>
      <c r="AAJ16" s="193"/>
      <c r="AAK16" s="193"/>
      <c r="AAL16" s="193"/>
      <c r="AAM16" s="193"/>
      <c r="AAN16" s="193"/>
      <c r="AAO16" s="193"/>
      <c r="AAP16" s="193"/>
      <c r="AAQ16" s="193"/>
      <c r="AAR16" s="193"/>
      <c r="AAS16" s="193"/>
      <c r="AAT16" s="193"/>
      <c r="AAU16" s="193"/>
      <c r="AAV16" s="193"/>
      <c r="AAW16" s="193"/>
      <c r="AAX16" s="193"/>
      <c r="AAY16" s="193"/>
      <c r="AAZ16" s="193"/>
      <c r="ABA16" s="193"/>
      <c r="ABB16" s="193"/>
      <c r="ABC16" s="193"/>
      <c r="ABD16" s="193"/>
      <c r="ABE16" s="193"/>
      <c r="ABF16" s="193"/>
      <c r="ABG16" s="193"/>
      <c r="ABH16" s="193"/>
      <c r="ABI16" s="193"/>
      <c r="ABJ16" s="193"/>
      <c r="ABK16" s="193"/>
      <c r="ABL16" s="193"/>
      <c r="ABM16" s="193"/>
      <c r="ABN16" s="193"/>
      <c r="ABO16" s="193"/>
      <c r="ABP16" s="193"/>
      <c r="ABQ16" s="193"/>
      <c r="ABR16" s="193"/>
      <c r="ABS16" s="193"/>
      <c r="ABT16" s="193"/>
      <c r="ABU16" s="193"/>
      <c r="ABV16" s="193"/>
      <c r="ABW16" s="193"/>
      <c r="ABX16" s="193"/>
      <c r="ABY16" s="193"/>
      <c r="ABZ16" s="193"/>
      <c r="ACA16" s="193"/>
      <c r="ACB16" s="193"/>
      <c r="ACC16" s="193"/>
      <c r="ACD16" s="193"/>
      <c r="ACE16" s="193"/>
      <c r="ACF16" s="193"/>
      <c r="ACG16" s="193"/>
      <c r="ACH16" s="193"/>
      <c r="ACI16" s="193"/>
      <c r="ACJ16" s="193"/>
      <c r="ACK16" s="193"/>
      <c r="ACL16" s="193"/>
      <c r="ACM16" s="193"/>
      <c r="ACN16" s="193"/>
      <c r="ACO16" s="193"/>
      <c r="ACP16" s="193"/>
      <c r="ACQ16" s="193"/>
      <c r="ACR16" s="193"/>
      <c r="ACS16" s="193"/>
      <c r="ACT16" s="193"/>
      <c r="ACU16" s="193"/>
      <c r="ACV16" s="193"/>
      <c r="ACW16" s="193"/>
      <c r="ACX16" s="193"/>
      <c r="ACY16" s="193"/>
      <c r="ACZ16" s="193"/>
      <c r="ADA16" s="193"/>
      <c r="ADB16" s="193"/>
      <c r="ADC16" s="193"/>
      <c r="ADD16" s="193"/>
      <c r="ADE16" s="193"/>
      <c r="ADF16" s="193"/>
      <c r="ADG16" s="193"/>
      <c r="ADH16" s="193"/>
      <c r="ADI16" s="193"/>
      <c r="ADJ16" s="193"/>
      <c r="ADK16" s="193"/>
      <c r="ADL16" s="193"/>
      <c r="ADM16" s="193"/>
      <c r="ADN16" s="193"/>
      <c r="ADO16" s="193"/>
      <c r="ADP16" s="193"/>
      <c r="ADQ16" s="193"/>
      <c r="ADR16" s="193"/>
      <c r="ADS16" s="193"/>
      <c r="ADT16" s="193"/>
      <c r="ADU16" s="193"/>
      <c r="ADV16" s="193"/>
      <c r="ADW16" s="193"/>
      <c r="ADX16" s="193"/>
      <c r="ADY16" s="193"/>
      <c r="ADZ16" s="193"/>
      <c r="AEA16" s="193"/>
      <c r="AEB16" s="193"/>
      <c r="AEC16" s="193"/>
      <c r="AED16" s="193"/>
      <c r="AEE16" s="193"/>
      <c r="AEF16" s="193"/>
      <c r="AEG16" s="193"/>
      <c r="AEH16" s="193"/>
      <c r="AEI16" s="193"/>
      <c r="AEJ16" s="193"/>
      <c r="AEK16" s="193"/>
      <c r="AEL16" s="193"/>
      <c r="AEM16" s="193"/>
      <c r="AEN16" s="193"/>
      <c r="AEO16" s="193"/>
      <c r="AEP16" s="193"/>
      <c r="AEQ16" s="193"/>
      <c r="AER16" s="193"/>
      <c r="AES16" s="193"/>
      <c r="AET16" s="193"/>
      <c r="AEU16" s="193"/>
      <c r="AEV16" s="193"/>
      <c r="AEW16" s="193"/>
      <c r="AEX16" s="193"/>
      <c r="AEY16" s="193"/>
      <c r="AEZ16" s="193"/>
      <c r="AFA16" s="193"/>
      <c r="AFB16" s="193"/>
      <c r="AFC16" s="193"/>
      <c r="AFD16" s="193"/>
      <c r="AFE16" s="193"/>
      <c r="AFF16" s="193"/>
      <c r="AFG16" s="193"/>
      <c r="AFH16" s="193"/>
      <c r="AFI16" s="193"/>
      <c r="AFJ16" s="193"/>
      <c r="AFK16" s="193"/>
      <c r="AFL16" s="193"/>
      <c r="AFM16" s="193"/>
      <c r="AFN16" s="193"/>
      <c r="AFO16" s="193"/>
      <c r="AFP16" s="193"/>
      <c r="AFQ16" s="193"/>
      <c r="AFR16" s="193"/>
      <c r="AFS16" s="193"/>
      <c r="AFT16" s="193"/>
      <c r="AFU16" s="193"/>
      <c r="AFV16" s="193"/>
      <c r="AFW16" s="193"/>
      <c r="AFX16" s="193"/>
      <c r="AFY16" s="193"/>
      <c r="AFZ16" s="193"/>
      <c r="AGA16" s="193"/>
      <c r="AGB16" s="193"/>
    </row>
    <row r="17" spans="1:860" s="204" customFormat="1" ht="25.5">
      <c r="A17" s="201" t="s">
        <v>97</v>
      </c>
      <c r="B17" s="202" t="s">
        <v>98</v>
      </c>
      <c r="C17" s="187">
        <f t="shared" si="3"/>
        <v>81042406.37261571</v>
      </c>
      <c r="D17" s="203">
        <f t="shared" si="8"/>
        <v>81042406.37261571</v>
      </c>
      <c r="E17" s="203">
        <f>GETPIVOTDATA("Summ",'067свод'!$A$3,"HC","HC 1.3.3")</f>
        <v>81042406.37261571</v>
      </c>
      <c r="F17" s="472"/>
      <c r="G17" s="479"/>
      <c r="H17" s="187">
        <f t="shared" si="5"/>
        <v>6530818</v>
      </c>
      <c r="I17" s="203"/>
      <c r="J17" s="203"/>
      <c r="K17" s="203">
        <f>'ОУ предпр'!E14</f>
        <v>6530818</v>
      </c>
      <c r="L17" s="187">
        <f>'ОУ население'!D14</f>
        <v>18633092</v>
      </c>
      <c r="M17" s="203"/>
      <c r="N17" s="203"/>
      <c r="O17" s="187"/>
      <c r="P17" s="203"/>
      <c r="Q17" s="203"/>
      <c r="R17" s="187"/>
      <c r="S17" s="185">
        <f t="shared" si="6"/>
        <v>106206316.37261571</v>
      </c>
      <c r="T17" s="526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  <c r="IV17" s="193"/>
      <c r="IW17" s="193"/>
      <c r="IX17" s="193"/>
      <c r="IY17" s="193"/>
      <c r="IZ17" s="193"/>
      <c r="JA17" s="193"/>
      <c r="JB17" s="193"/>
      <c r="JC17" s="193"/>
      <c r="JD17" s="193"/>
      <c r="JE17" s="193"/>
      <c r="JF17" s="193"/>
      <c r="JG17" s="193"/>
      <c r="JH17" s="193"/>
      <c r="JI17" s="193"/>
      <c r="JJ17" s="193"/>
      <c r="JK17" s="193"/>
      <c r="JL17" s="193"/>
      <c r="JM17" s="193"/>
      <c r="JN17" s="193"/>
      <c r="JO17" s="193"/>
      <c r="JP17" s="193"/>
      <c r="JQ17" s="193"/>
      <c r="JR17" s="193"/>
      <c r="JS17" s="193"/>
      <c r="JT17" s="193"/>
      <c r="JU17" s="193"/>
      <c r="JV17" s="193"/>
      <c r="JW17" s="193"/>
      <c r="JX17" s="193"/>
      <c r="JY17" s="193"/>
      <c r="JZ17" s="193"/>
      <c r="KA17" s="193"/>
      <c r="KB17" s="193"/>
      <c r="KC17" s="193"/>
      <c r="KD17" s="193"/>
      <c r="KE17" s="193"/>
      <c r="KF17" s="193"/>
      <c r="KG17" s="193"/>
      <c r="KH17" s="193"/>
      <c r="KI17" s="193"/>
      <c r="KJ17" s="193"/>
      <c r="KK17" s="193"/>
      <c r="KL17" s="193"/>
      <c r="KM17" s="193"/>
      <c r="KN17" s="193"/>
      <c r="KO17" s="193"/>
      <c r="KP17" s="193"/>
      <c r="KQ17" s="193"/>
      <c r="KR17" s="193"/>
      <c r="KS17" s="193"/>
      <c r="KT17" s="193"/>
      <c r="KU17" s="193"/>
      <c r="KV17" s="193"/>
      <c r="KW17" s="193"/>
      <c r="KX17" s="193"/>
      <c r="KY17" s="193"/>
      <c r="KZ17" s="193"/>
      <c r="LA17" s="193"/>
      <c r="LB17" s="193"/>
      <c r="LC17" s="193"/>
      <c r="LD17" s="193"/>
      <c r="LE17" s="193"/>
      <c r="LF17" s="193"/>
      <c r="LG17" s="193"/>
      <c r="LH17" s="193"/>
      <c r="LI17" s="193"/>
      <c r="LJ17" s="193"/>
      <c r="LK17" s="193"/>
      <c r="LL17" s="193"/>
      <c r="LM17" s="193"/>
      <c r="LN17" s="193"/>
      <c r="LO17" s="193"/>
      <c r="LP17" s="193"/>
      <c r="LQ17" s="193"/>
      <c r="LR17" s="193"/>
      <c r="LS17" s="193"/>
      <c r="LT17" s="193"/>
      <c r="LU17" s="193"/>
      <c r="LV17" s="193"/>
      <c r="LW17" s="193"/>
      <c r="LX17" s="193"/>
      <c r="LY17" s="193"/>
      <c r="LZ17" s="193"/>
      <c r="MA17" s="193"/>
      <c r="MB17" s="193"/>
      <c r="MC17" s="193"/>
      <c r="MD17" s="193"/>
      <c r="ME17" s="193"/>
      <c r="MF17" s="193"/>
      <c r="MG17" s="193"/>
      <c r="MH17" s="193"/>
      <c r="MI17" s="193"/>
      <c r="MJ17" s="193"/>
      <c r="MK17" s="193"/>
      <c r="ML17" s="193"/>
      <c r="MM17" s="193"/>
      <c r="MN17" s="193"/>
      <c r="MO17" s="193"/>
      <c r="MP17" s="193"/>
      <c r="MQ17" s="193"/>
      <c r="MR17" s="193"/>
      <c r="MS17" s="193"/>
      <c r="MT17" s="193"/>
      <c r="MU17" s="193"/>
      <c r="MV17" s="193"/>
      <c r="MW17" s="193"/>
      <c r="MX17" s="193"/>
      <c r="MY17" s="193"/>
      <c r="MZ17" s="193"/>
      <c r="NA17" s="193"/>
      <c r="NB17" s="193"/>
      <c r="NC17" s="193"/>
      <c r="ND17" s="193"/>
      <c r="NE17" s="193"/>
      <c r="NF17" s="193"/>
      <c r="NG17" s="193"/>
      <c r="NH17" s="193"/>
      <c r="NI17" s="193"/>
      <c r="NJ17" s="193"/>
      <c r="NK17" s="193"/>
      <c r="NL17" s="193"/>
      <c r="NM17" s="193"/>
      <c r="NN17" s="193"/>
      <c r="NO17" s="193"/>
      <c r="NP17" s="193"/>
      <c r="NQ17" s="193"/>
      <c r="NR17" s="193"/>
      <c r="NS17" s="193"/>
      <c r="NT17" s="193"/>
      <c r="NU17" s="193"/>
      <c r="NV17" s="193"/>
      <c r="NW17" s="193"/>
      <c r="NX17" s="193"/>
      <c r="NY17" s="193"/>
      <c r="NZ17" s="193"/>
      <c r="OA17" s="193"/>
      <c r="OB17" s="193"/>
      <c r="OC17" s="193"/>
      <c r="OD17" s="193"/>
      <c r="OE17" s="193"/>
      <c r="OF17" s="193"/>
      <c r="OG17" s="193"/>
      <c r="OH17" s="193"/>
      <c r="OI17" s="193"/>
      <c r="OJ17" s="193"/>
      <c r="OK17" s="193"/>
      <c r="OL17" s="193"/>
      <c r="OM17" s="193"/>
      <c r="ON17" s="193"/>
      <c r="OO17" s="193"/>
      <c r="OP17" s="193"/>
      <c r="OQ17" s="193"/>
      <c r="OR17" s="193"/>
      <c r="OS17" s="193"/>
      <c r="OT17" s="193"/>
      <c r="OU17" s="193"/>
      <c r="OV17" s="193"/>
      <c r="OW17" s="193"/>
      <c r="OX17" s="193"/>
      <c r="OY17" s="193"/>
      <c r="OZ17" s="193"/>
      <c r="PA17" s="193"/>
      <c r="PB17" s="193"/>
      <c r="PC17" s="193"/>
      <c r="PD17" s="193"/>
      <c r="PE17" s="193"/>
      <c r="PF17" s="193"/>
      <c r="PG17" s="193"/>
      <c r="PH17" s="193"/>
      <c r="PI17" s="193"/>
      <c r="PJ17" s="193"/>
      <c r="PK17" s="193"/>
      <c r="PL17" s="193"/>
      <c r="PM17" s="193"/>
      <c r="PN17" s="193"/>
      <c r="PO17" s="193"/>
      <c r="PP17" s="193"/>
      <c r="PQ17" s="193"/>
      <c r="PR17" s="193"/>
      <c r="PS17" s="193"/>
      <c r="PT17" s="193"/>
      <c r="PU17" s="193"/>
      <c r="PV17" s="193"/>
      <c r="PW17" s="193"/>
      <c r="PX17" s="193"/>
      <c r="PY17" s="193"/>
      <c r="PZ17" s="193"/>
      <c r="QA17" s="193"/>
      <c r="QB17" s="193"/>
      <c r="QC17" s="193"/>
      <c r="QD17" s="193"/>
      <c r="QE17" s="193"/>
      <c r="QF17" s="193"/>
      <c r="QG17" s="193"/>
      <c r="QH17" s="193"/>
      <c r="QI17" s="193"/>
      <c r="QJ17" s="193"/>
      <c r="QK17" s="193"/>
      <c r="QL17" s="193"/>
      <c r="QM17" s="193"/>
      <c r="QN17" s="193"/>
      <c r="QO17" s="193"/>
      <c r="QP17" s="193"/>
      <c r="QQ17" s="193"/>
      <c r="QR17" s="193"/>
      <c r="QS17" s="193"/>
      <c r="QT17" s="193"/>
      <c r="QU17" s="193"/>
      <c r="QV17" s="193"/>
      <c r="QW17" s="193"/>
      <c r="QX17" s="193"/>
      <c r="QY17" s="193"/>
      <c r="QZ17" s="193"/>
      <c r="RA17" s="193"/>
      <c r="RB17" s="193"/>
      <c r="RC17" s="193"/>
      <c r="RD17" s="193"/>
      <c r="RE17" s="193"/>
      <c r="RF17" s="193"/>
      <c r="RG17" s="193"/>
      <c r="RH17" s="193"/>
      <c r="RI17" s="193"/>
      <c r="RJ17" s="193"/>
      <c r="RK17" s="193"/>
      <c r="RL17" s="193"/>
      <c r="RM17" s="193"/>
      <c r="RN17" s="193"/>
      <c r="RO17" s="193"/>
      <c r="RP17" s="193"/>
      <c r="RQ17" s="193"/>
      <c r="RR17" s="193"/>
      <c r="RS17" s="193"/>
      <c r="RT17" s="193"/>
      <c r="RU17" s="193"/>
      <c r="RV17" s="193"/>
      <c r="RW17" s="193"/>
      <c r="RX17" s="193"/>
      <c r="RY17" s="193"/>
      <c r="RZ17" s="193"/>
      <c r="SA17" s="193"/>
      <c r="SB17" s="193"/>
      <c r="SC17" s="193"/>
      <c r="SD17" s="193"/>
      <c r="SE17" s="193"/>
      <c r="SF17" s="193"/>
      <c r="SG17" s="193"/>
      <c r="SH17" s="193"/>
      <c r="SI17" s="193"/>
      <c r="SJ17" s="193"/>
      <c r="SK17" s="193"/>
      <c r="SL17" s="193"/>
      <c r="SM17" s="193"/>
      <c r="SN17" s="193"/>
      <c r="SO17" s="193"/>
      <c r="SP17" s="193"/>
      <c r="SQ17" s="193"/>
      <c r="SR17" s="193"/>
      <c r="SS17" s="193"/>
      <c r="ST17" s="193"/>
      <c r="SU17" s="193"/>
      <c r="SV17" s="193"/>
      <c r="SW17" s="193"/>
      <c r="SX17" s="193"/>
      <c r="SY17" s="193"/>
      <c r="SZ17" s="193"/>
      <c r="TA17" s="193"/>
      <c r="TB17" s="193"/>
      <c r="TC17" s="193"/>
      <c r="TD17" s="193"/>
      <c r="TE17" s="193"/>
      <c r="TF17" s="193"/>
      <c r="TG17" s="193"/>
      <c r="TH17" s="193"/>
      <c r="TI17" s="193"/>
      <c r="TJ17" s="193"/>
      <c r="TK17" s="193"/>
      <c r="TL17" s="193"/>
      <c r="TM17" s="193"/>
      <c r="TN17" s="193"/>
      <c r="TO17" s="193"/>
      <c r="TP17" s="193"/>
      <c r="TQ17" s="193"/>
      <c r="TR17" s="193"/>
      <c r="TS17" s="193"/>
      <c r="TT17" s="193"/>
      <c r="TU17" s="193"/>
      <c r="TV17" s="193"/>
      <c r="TW17" s="193"/>
      <c r="TX17" s="193"/>
      <c r="TY17" s="193"/>
      <c r="TZ17" s="193"/>
      <c r="UA17" s="193"/>
      <c r="UB17" s="193"/>
      <c r="UC17" s="193"/>
      <c r="UD17" s="193"/>
      <c r="UE17" s="193"/>
      <c r="UF17" s="193"/>
      <c r="UG17" s="193"/>
      <c r="UH17" s="193"/>
      <c r="UI17" s="193"/>
      <c r="UJ17" s="193"/>
      <c r="UK17" s="193"/>
      <c r="UL17" s="193"/>
      <c r="UM17" s="193"/>
      <c r="UN17" s="193"/>
      <c r="UO17" s="193"/>
      <c r="UP17" s="193"/>
      <c r="UQ17" s="193"/>
      <c r="UR17" s="193"/>
      <c r="US17" s="193"/>
      <c r="UT17" s="193"/>
      <c r="UU17" s="193"/>
      <c r="UV17" s="193"/>
      <c r="UW17" s="193"/>
      <c r="UX17" s="193"/>
      <c r="UY17" s="193"/>
      <c r="UZ17" s="193"/>
      <c r="VA17" s="193"/>
      <c r="VB17" s="193"/>
      <c r="VC17" s="193"/>
      <c r="VD17" s="193"/>
      <c r="VE17" s="193"/>
      <c r="VF17" s="193"/>
      <c r="VG17" s="193"/>
      <c r="VH17" s="193"/>
      <c r="VI17" s="193"/>
      <c r="VJ17" s="193"/>
      <c r="VK17" s="193"/>
      <c r="VL17" s="193"/>
      <c r="VM17" s="193"/>
      <c r="VN17" s="193"/>
      <c r="VO17" s="193"/>
      <c r="VP17" s="193"/>
      <c r="VQ17" s="193"/>
      <c r="VR17" s="193"/>
      <c r="VS17" s="193"/>
      <c r="VT17" s="193"/>
      <c r="VU17" s="193"/>
      <c r="VV17" s="193"/>
      <c r="VW17" s="193"/>
      <c r="VX17" s="193"/>
      <c r="VY17" s="193"/>
      <c r="VZ17" s="193"/>
      <c r="WA17" s="193"/>
      <c r="WB17" s="193"/>
      <c r="WC17" s="193"/>
      <c r="WD17" s="193"/>
      <c r="WE17" s="193"/>
      <c r="WF17" s="193"/>
      <c r="WG17" s="193"/>
      <c r="WH17" s="193"/>
      <c r="WI17" s="193"/>
      <c r="WJ17" s="193"/>
      <c r="WK17" s="193"/>
      <c r="WL17" s="193"/>
      <c r="WM17" s="193"/>
      <c r="WN17" s="193"/>
      <c r="WO17" s="193"/>
      <c r="WP17" s="193"/>
      <c r="WQ17" s="193"/>
      <c r="WR17" s="193"/>
      <c r="WS17" s="193"/>
      <c r="WT17" s="193"/>
      <c r="WU17" s="193"/>
      <c r="WV17" s="193"/>
      <c r="WW17" s="193"/>
      <c r="WX17" s="193"/>
      <c r="WY17" s="193"/>
      <c r="WZ17" s="193"/>
      <c r="XA17" s="193"/>
      <c r="XB17" s="193"/>
      <c r="XC17" s="193"/>
      <c r="XD17" s="193"/>
      <c r="XE17" s="193"/>
      <c r="XF17" s="193"/>
      <c r="XG17" s="193"/>
      <c r="XH17" s="193"/>
      <c r="XI17" s="193"/>
      <c r="XJ17" s="193"/>
      <c r="XK17" s="193"/>
      <c r="XL17" s="193"/>
      <c r="XM17" s="193"/>
      <c r="XN17" s="193"/>
      <c r="XO17" s="193"/>
      <c r="XP17" s="193"/>
      <c r="XQ17" s="193"/>
      <c r="XR17" s="193"/>
      <c r="XS17" s="193"/>
      <c r="XT17" s="193"/>
      <c r="XU17" s="193"/>
      <c r="XV17" s="193"/>
      <c r="XW17" s="193"/>
      <c r="XX17" s="193"/>
      <c r="XY17" s="193"/>
      <c r="XZ17" s="193"/>
      <c r="YA17" s="193"/>
      <c r="YB17" s="193"/>
      <c r="YC17" s="193"/>
      <c r="YD17" s="193"/>
      <c r="YE17" s="193"/>
      <c r="YF17" s="193"/>
      <c r="YG17" s="193"/>
      <c r="YH17" s="193"/>
      <c r="YI17" s="193"/>
      <c r="YJ17" s="193"/>
      <c r="YK17" s="193"/>
      <c r="YL17" s="193"/>
      <c r="YM17" s="193"/>
      <c r="YN17" s="193"/>
      <c r="YO17" s="193"/>
      <c r="YP17" s="193"/>
      <c r="YQ17" s="193"/>
      <c r="YR17" s="193"/>
      <c r="YS17" s="193"/>
      <c r="YT17" s="193"/>
      <c r="YU17" s="193"/>
      <c r="YV17" s="193"/>
      <c r="YW17" s="193"/>
      <c r="YX17" s="193"/>
      <c r="YY17" s="193"/>
      <c r="YZ17" s="193"/>
      <c r="ZA17" s="193"/>
      <c r="ZB17" s="193"/>
      <c r="ZC17" s="193"/>
      <c r="ZD17" s="193"/>
      <c r="ZE17" s="193"/>
      <c r="ZF17" s="193"/>
      <c r="ZG17" s="193"/>
      <c r="ZH17" s="193"/>
      <c r="ZI17" s="193"/>
      <c r="ZJ17" s="193"/>
      <c r="ZK17" s="193"/>
      <c r="ZL17" s="193"/>
      <c r="ZM17" s="193"/>
      <c r="ZN17" s="193"/>
      <c r="ZO17" s="193"/>
      <c r="ZP17" s="193"/>
      <c r="ZQ17" s="193"/>
      <c r="ZR17" s="193"/>
      <c r="ZS17" s="193"/>
      <c r="ZT17" s="193"/>
      <c r="ZU17" s="193"/>
      <c r="ZV17" s="193"/>
      <c r="ZW17" s="193"/>
      <c r="ZX17" s="193"/>
      <c r="ZY17" s="193"/>
      <c r="ZZ17" s="193"/>
      <c r="AAA17" s="193"/>
      <c r="AAB17" s="193"/>
      <c r="AAC17" s="193"/>
      <c r="AAD17" s="193"/>
      <c r="AAE17" s="193"/>
      <c r="AAF17" s="193"/>
      <c r="AAG17" s="193"/>
      <c r="AAH17" s="193"/>
      <c r="AAI17" s="193"/>
      <c r="AAJ17" s="193"/>
      <c r="AAK17" s="193"/>
      <c r="AAL17" s="193"/>
      <c r="AAM17" s="193"/>
      <c r="AAN17" s="193"/>
      <c r="AAO17" s="193"/>
      <c r="AAP17" s="193"/>
      <c r="AAQ17" s="193"/>
      <c r="AAR17" s="193"/>
      <c r="AAS17" s="193"/>
      <c r="AAT17" s="193"/>
      <c r="AAU17" s="193"/>
      <c r="AAV17" s="193"/>
      <c r="AAW17" s="193"/>
      <c r="AAX17" s="193"/>
      <c r="AAY17" s="193"/>
      <c r="AAZ17" s="193"/>
      <c r="ABA17" s="193"/>
      <c r="ABB17" s="193"/>
      <c r="ABC17" s="193"/>
      <c r="ABD17" s="193"/>
      <c r="ABE17" s="193"/>
      <c r="ABF17" s="193"/>
      <c r="ABG17" s="193"/>
      <c r="ABH17" s="193"/>
      <c r="ABI17" s="193"/>
      <c r="ABJ17" s="193"/>
      <c r="ABK17" s="193"/>
      <c r="ABL17" s="193"/>
      <c r="ABM17" s="193"/>
      <c r="ABN17" s="193"/>
      <c r="ABO17" s="193"/>
      <c r="ABP17" s="193"/>
      <c r="ABQ17" s="193"/>
      <c r="ABR17" s="193"/>
      <c r="ABS17" s="193"/>
      <c r="ABT17" s="193"/>
      <c r="ABU17" s="193"/>
      <c r="ABV17" s="193"/>
      <c r="ABW17" s="193"/>
      <c r="ABX17" s="193"/>
      <c r="ABY17" s="193"/>
      <c r="ABZ17" s="193"/>
      <c r="ACA17" s="193"/>
      <c r="ACB17" s="193"/>
      <c r="ACC17" s="193"/>
      <c r="ACD17" s="193"/>
      <c r="ACE17" s="193"/>
      <c r="ACF17" s="193"/>
      <c r="ACG17" s="193"/>
      <c r="ACH17" s="193"/>
      <c r="ACI17" s="193"/>
      <c r="ACJ17" s="193"/>
      <c r="ACK17" s="193"/>
      <c r="ACL17" s="193"/>
      <c r="ACM17" s="193"/>
      <c r="ACN17" s="193"/>
      <c r="ACO17" s="193"/>
      <c r="ACP17" s="193"/>
      <c r="ACQ17" s="193"/>
      <c r="ACR17" s="193"/>
      <c r="ACS17" s="193"/>
      <c r="ACT17" s="193"/>
      <c r="ACU17" s="193"/>
      <c r="ACV17" s="193"/>
      <c r="ACW17" s="193"/>
      <c r="ACX17" s="193"/>
      <c r="ACY17" s="193"/>
      <c r="ACZ17" s="193"/>
      <c r="ADA17" s="193"/>
      <c r="ADB17" s="193"/>
      <c r="ADC17" s="193"/>
      <c r="ADD17" s="193"/>
      <c r="ADE17" s="193"/>
      <c r="ADF17" s="193"/>
      <c r="ADG17" s="193"/>
      <c r="ADH17" s="193"/>
      <c r="ADI17" s="193"/>
      <c r="ADJ17" s="193"/>
      <c r="ADK17" s="193"/>
      <c r="ADL17" s="193"/>
      <c r="ADM17" s="193"/>
      <c r="ADN17" s="193"/>
      <c r="ADO17" s="193"/>
      <c r="ADP17" s="193"/>
      <c r="ADQ17" s="193"/>
      <c r="ADR17" s="193"/>
      <c r="ADS17" s="193"/>
      <c r="ADT17" s="193"/>
      <c r="ADU17" s="193"/>
      <c r="ADV17" s="193"/>
      <c r="ADW17" s="193"/>
      <c r="ADX17" s="193"/>
      <c r="ADY17" s="193"/>
      <c r="ADZ17" s="193"/>
      <c r="AEA17" s="193"/>
      <c r="AEB17" s="193"/>
      <c r="AEC17" s="193"/>
      <c r="AED17" s="193"/>
      <c r="AEE17" s="193"/>
      <c r="AEF17" s="193"/>
      <c r="AEG17" s="193"/>
      <c r="AEH17" s="193"/>
      <c r="AEI17" s="193"/>
      <c r="AEJ17" s="193"/>
      <c r="AEK17" s="193"/>
      <c r="AEL17" s="193"/>
      <c r="AEM17" s="193"/>
      <c r="AEN17" s="193"/>
      <c r="AEO17" s="193"/>
      <c r="AEP17" s="193"/>
      <c r="AEQ17" s="193"/>
      <c r="AER17" s="193"/>
      <c r="AES17" s="193"/>
      <c r="AET17" s="193"/>
      <c r="AEU17" s="193"/>
      <c r="AEV17" s="193"/>
      <c r="AEW17" s="193"/>
      <c r="AEX17" s="193"/>
      <c r="AEY17" s="193"/>
      <c r="AEZ17" s="193"/>
      <c r="AFA17" s="193"/>
      <c r="AFB17" s="193"/>
      <c r="AFC17" s="193"/>
      <c r="AFD17" s="193"/>
      <c r="AFE17" s="193"/>
      <c r="AFF17" s="193"/>
      <c r="AFG17" s="193"/>
      <c r="AFH17" s="193"/>
      <c r="AFI17" s="193"/>
      <c r="AFJ17" s="193"/>
      <c r="AFK17" s="193"/>
      <c r="AFL17" s="193"/>
      <c r="AFM17" s="193"/>
      <c r="AFN17" s="193"/>
      <c r="AFO17" s="193"/>
      <c r="AFP17" s="193"/>
      <c r="AFQ17" s="193"/>
      <c r="AFR17" s="193"/>
      <c r="AFS17" s="193"/>
      <c r="AFT17" s="193"/>
      <c r="AFU17" s="193"/>
      <c r="AFV17" s="193"/>
      <c r="AFW17" s="193"/>
      <c r="AFX17" s="193"/>
      <c r="AFY17" s="193"/>
      <c r="AFZ17" s="193"/>
      <c r="AGA17" s="193"/>
      <c r="AGB17" s="193"/>
    </row>
    <row r="18" spans="1:860" s="204" customFormat="1" ht="38.25">
      <c r="A18" s="205" t="s">
        <v>99</v>
      </c>
      <c r="B18" s="206" t="s">
        <v>100</v>
      </c>
      <c r="C18" s="187">
        <f t="shared" si="3"/>
        <v>21588124.341659993</v>
      </c>
      <c r="D18" s="203">
        <f>E18+F18</f>
        <v>21588124.341659993</v>
      </c>
      <c r="E18" s="203">
        <f>'067'!G17</f>
        <v>19833425.786759995</v>
      </c>
      <c r="F18" s="472">
        <f>МБ!G70+МБ!G72+МБ!G74</f>
        <v>1754698.5548999999</v>
      </c>
      <c r="G18" s="479"/>
      <c r="H18" s="187">
        <f t="shared" si="5"/>
        <v>35410550</v>
      </c>
      <c r="I18" s="203"/>
      <c r="J18" s="203"/>
      <c r="K18" s="203">
        <f>'ОУ предпр'!E16</f>
        <v>35410550</v>
      </c>
      <c r="L18" s="187">
        <f>'ОУ население'!D16+ОДХ!B27</f>
        <v>89816880</v>
      </c>
      <c r="M18" s="203"/>
      <c r="N18" s="203"/>
      <c r="O18" s="187"/>
      <c r="P18" s="203"/>
      <c r="Q18" s="203"/>
      <c r="R18" s="187"/>
      <c r="S18" s="185">
        <f t="shared" si="6"/>
        <v>146815554.34165999</v>
      </c>
      <c r="T18" s="526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  <c r="IV18" s="193"/>
      <c r="IW18" s="193"/>
      <c r="IX18" s="193"/>
      <c r="IY18" s="193"/>
      <c r="IZ18" s="193"/>
      <c r="JA18" s="193"/>
      <c r="JB18" s="193"/>
      <c r="JC18" s="193"/>
      <c r="JD18" s="193"/>
      <c r="JE18" s="193"/>
      <c r="JF18" s="193"/>
      <c r="JG18" s="193"/>
      <c r="JH18" s="193"/>
      <c r="JI18" s="193"/>
      <c r="JJ18" s="193"/>
      <c r="JK18" s="193"/>
      <c r="JL18" s="193"/>
      <c r="JM18" s="193"/>
      <c r="JN18" s="193"/>
      <c r="JO18" s="193"/>
      <c r="JP18" s="193"/>
      <c r="JQ18" s="193"/>
      <c r="JR18" s="193"/>
      <c r="JS18" s="193"/>
      <c r="JT18" s="193"/>
      <c r="JU18" s="193"/>
      <c r="JV18" s="193"/>
      <c r="JW18" s="193"/>
      <c r="JX18" s="193"/>
      <c r="JY18" s="193"/>
      <c r="JZ18" s="193"/>
      <c r="KA18" s="193"/>
      <c r="KB18" s="193"/>
      <c r="KC18" s="193"/>
      <c r="KD18" s="193"/>
      <c r="KE18" s="193"/>
      <c r="KF18" s="193"/>
      <c r="KG18" s="193"/>
      <c r="KH18" s="193"/>
      <c r="KI18" s="193"/>
      <c r="KJ18" s="193"/>
      <c r="KK18" s="193"/>
      <c r="KL18" s="193"/>
      <c r="KM18" s="193"/>
      <c r="KN18" s="193"/>
      <c r="KO18" s="193"/>
      <c r="KP18" s="193"/>
      <c r="KQ18" s="193"/>
      <c r="KR18" s="193"/>
      <c r="KS18" s="193"/>
      <c r="KT18" s="193"/>
      <c r="KU18" s="193"/>
      <c r="KV18" s="193"/>
      <c r="KW18" s="193"/>
      <c r="KX18" s="193"/>
      <c r="KY18" s="193"/>
      <c r="KZ18" s="193"/>
      <c r="LA18" s="193"/>
      <c r="LB18" s="193"/>
      <c r="LC18" s="193"/>
      <c r="LD18" s="193"/>
      <c r="LE18" s="193"/>
      <c r="LF18" s="193"/>
      <c r="LG18" s="193"/>
      <c r="LH18" s="193"/>
      <c r="LI18" s="193"/>
      <c r="LJ18" s="193"/>
      <c r="LK18" s="193"/>
      <c r="LL18" s="193"/>
      <c r="LM18" s="193"/>
      <c r="LN18" s="193"/>
      <c r="LO18" s="193"/>
      <c r="LP18" s="193"/>
      <c r="LQ18" s="193"/>
      <c r="LR18" s="193"/>
      <c r="LS18" s="193"/>
      <c r="LT18" s="193"/>
      <c r="LU18" s="193"/>
      <c r="LV18" s="193"/>
      <c r="LW18" s="193"/>
      <c r="LX18" s="193"/>
      <c r="LY18" s="193"/>
      <c r="LZ18" s="193"/>
      <c r="MA18" s="193"/>
      <c r="MB18" s="193"/>
      <c r="MC18" s="193"/>
      <c r="MD18" s="193"/>
      <c r="ME18" s="193"/>
      <c r="MF18" s="193"/>
      <c r="MG18" s="193"/>
      <c r="MH18" s="193"/>
      <c r="MI18" s="193"/>
      <c r="MJ18" s="193"/>
      <c r="MK18" s="193"/>
      <c r="ML18" s="193"/>
      <c r="MM18" s="193"/>
      <c r="MN18" s="193"/>
      <c r="MO18" s="193"/>
      <c r="MP18" s="193"/>
      <c r="MQ18" s="193"/>
      <c r="MR18" s="193"/>
      <c r="MS18" s="193"/>
      <c r="MT18" s="193"/>
      <c r="MU18" s="193"/>
      <c r="MV18" s="193"/>
      <c r="MW18" s="193"/>
      <c r="MX18" s="193"/>
      <c r="MY18" s="193"/>
      <c r="MZ18" s="193"/>
      <c r="NA18" s="193"/>
      <c r="NB18" s="193"/>
      <c r="NC18" s="193"/>
      <c r="ND18" s="193"/>
      <c r="NE18" s="193"/>
      <c r="NF18" s="193"/>
      <c r="NG18" s="193"/>
      <c r="NH18" s="193"/>
      <c r="NI18" s="193"/>
      <c r="NJ18" s="193"/>
      <c r="NK18" s="193"/>
      <c r="NL18" s="193"/>
      <c r="NM18" s="193"/>
      <c r="NN18" s="193"/>
      <c r="NO18" s="193"/>
      <c r="NP18" s="193"/>
      <c r="NQ18" s="193"/>
      <c r="NR18" s="193"/>
      <c r="NS18" s="193"/>
      <c r="NT18" s="193"/>
      <c r="NU18" s="193"/>
      <c r="NV18" s="193"/>
      <c r="NW18" s="193"/>
      <c r="NX18" s="193"/>
      <c r="NY18" s="193"/>
      <c r="NZ18" s="193"/>
      <c r="OA18" s="193"/>
      <c r="OB18" s="193"/>
      <c r="OC18" s="193"/>
      <c r="OD18" s="193"/>
      <c r="OE18" s="193"/>
      <c r="OF18" s="193"/>
      <c r="OG18" s="193"/>
      <c r="OH18" s="193"/>
      <c r="OI18" s="193"/>
      <c r="OJ18" s="193"/>
      <c r="OK18" s="193"/>
      <c r="OL18" s="193"/>
      <c r="OM18" s="193"/>
      <c r="ON18" s="193"/>
      <c r="OO18" s="193"/>
      <c r="OP18" s="193"/>
      <c r="OQ18" s="193"/>
      <c r="OR18" s="193"/>
      <c r="OS18" s="193"/>
      <c r="OT18" s="193"/>
      <c r="OU18" s="193"/>
      <c r="OV18" s="193"/>
      <c r="OW18" s="193"/>
      <c r="OX18" s="193"/>
      <c r="OY18" s="193"/>
      <c r="OZ18" s="193"/>
      <c r="PA18" s="193"/>
      <c r="PB18" s="193"/>
      <c r="PC18" s="193"/>
      <c r="PD18" s="193"/>
      <c r="PE18" s="193"/>
      <c r="PF18" s="193"/>
      <c r="PG18" s="193"/>
      <c r="PH18" s="193"/>
      <c r="PI18" s="193"/>
      <c r="PJ18" s="193"/>
      <c r="PK18" s="193"/>
      <c r="PL18" s="193"/>
      <c r="PM18" s="193"/>
      <c r="PN18" s="193"/>
      <c r="PO18" s="193"/>
      <c r="PP18" s="193"/>
      <c r="PQ18" s="193"/>
      <c r="PR18" s="193"/>
      <c r="PS18" s="193"/>
      <c r="PT18" s="193"/>
      <c r="PU18" s="193"/>
      <c r="PV18" s="193"/>
      <c r="PW18" s="193"/>
      <c r="PX18" s="193"/>
      <c r="PY18" s="193"/>
      <c r="PZ18" s="193"/>
      <c r="QA18" s="193"/>
      <c r="QB18" s="193"/>
      <c r="QC18" s="193"/>
      <c r="QD18" s="193"/>
      <c r="QE18" s="193"/>
      <c r="QF18" s="193"/>
      <c r="QG18" s="193"/>
      <c r="QH18" s="193"/>
      <c r="QI18" s="193"/>
      <c r="QJ18" s="193"/>
      <c r="QK18" s="193"/>
      <c r="QL18" s="193"/>
      <c r="QM18" s="193"/>
      <c r="QN18" s="193"/>
      <c r="QO18" s="193"/>
      <c r="QP18" s="193"/>
      <c r="QQ18" s="193"/>
      <c r="QR18" s="193"/>
      <c r="QS18" s="193"/>
      <c r="QT18" s="193"/>
      <c r="QU18" s="193"/>
      <c r="QV18" s="193"/>
      <c r="QW18" s="193"/>
      <c r="QX18" s="193"/>
      <c r="QY18" s="193"/>
      <c r="QZ18" s="193"/>
      <c r="RA18" s="193"/>
      <c r="RB18" s="193"/>
      <c r="RC18" s="193"/>
      <c r="RD18" s="193"/>
      <c r="RE18" s="193"/>
      <c r="RF18" s="193"/>
      <c r="RG18" s="193"/>
      <c r="RH18" s="193"/>
      <c r="RI18" s="193"/>
      <c r="RJ18" s="193"/>
      <c r="RK18" s="193"/>
      <c r="RL18" s="193"/>
      <c r="RM18" s="193"/>
      <c r="RN18" s="193"/>
      <c r="RO18" s="193"/>
      <c r="RP18" s="193"/>
      <c r="RQ18" s="193"/>
      <c r="RR18" s="193"/>
      <c r="RS18" s="193"/>
      <c r="RT18" s="193"/>
      <c r="RU18" s="193"/>
      <c r="RV18" s="193"/>
      <c r="RW18" s="193"/>
      <c r="RX18" s="193"/>
      <c r="RY18" s="193"/>
      <c r="RZ18" s="193"/>
      <c r="SA18" s="193"/>
      <c r="SB18" s="193"/>
      <c r="SC18" s="193"/>
      <c r="SD18" s="193"/>
      <c r="SE18" s="193"/>
      <c r="SF18" s="193"/>
      <c r="SG18" s="193"/>
      <c r="SH18" s="193"/>
      <c r="SI18" s="193"/>
      <c r="SJ18" s="193"/>
      <c r="SK18" s="193"/>
      <c r="SL18" s="193"/>
      <c r="SM18" s="193"/>
      <c r="SN18" s="193"/>
      <c r="SO18" s="193"/>
      <c r="SP18" s="193"/>
      <c r="SQ18" s="193"/>
      <c r="SR18" s="193"/>
      <c r="SS18" s="193"/>
      <c r="ST18" s="193"/>
      <c r="SU18" s="193"/>
      <c r="SV18" s="193"/>
      <c r="SW18" s="193"/>
      <c r="SX18" s="193"/>
      <c r="SY18" s="193"/>
      <c r="SZ18" s="193"/>
      <c r="TA18" s="193"/>
      <c r="TB18" s="193"/>
      <c r="TC18" s="193"/>
      <c r="TD18" s="193"/>
      <c r="TE18" s="193"/>
      <c r="TF18" s="193"/>
      <c r="TG18" s="193"/>
      <c r="TH18" s="193"/>
      <c r="TI18" s="193"/>
      <c r="TJ18" s="193"/>
      <c r="TK18" s="193"/>
      <c r="TL18" s="193"/>
      <c r="TM18" s="193"/>
      <c r="TN18" s="193"/>
      <c r="TO18" s="193"/>
      <c r="TP18" s="193"/>
      <c r="TQ18" s="193"/>
      <c r="TR18" s="193"/>
      <c r="TS18" s="193"/>
      <c r="TT18" s="193"/>
      <c r="TU18" s="193"/>
      <c r="TV18" s="193"/>
      <c r="TW18" s="193"/>
      <c r="TX18" s="193"/>
      <c r="TY18" s="193"/>
      <c r="TZ18" s="193"/>
      <c r="UA18" s="193"/>
      <c r="UB18" s="193"/>
      <c r="UC18" s="193"/>
      <c r="UD18" s="193"/>
      <c r="UE18" s="193"/>
      <c r="UF18" s="193"/>
      <c r="UG18" s="193"/>
      <c r="UH18" s="193"/>
      <c r="UI18" s="193"/>
      <c r="UJ18" s="193"/>
      <c r="UK18" s="193"/>
      <c r="UL18" s="193"/>
      <c r="UM18" s="193"/>
      <c r="UN18" s="193"/>
      <c r="UO18" s="193"/>
      <c r="UP18" s="193"/>
      <c r="UQ18" s="193"/>
      <c r="UR18" s="193"/>
      <c r="US18" s="193"/>
      <c r="UT18" s="193"/>
      <c r="UU18" s="193"/>
      <c r="UV18" s="193"/>
      <c r="UW18" s="193"/>
      <c r="UX18" s="193"/>
      <c r="UY18" s="193"/>
      <c r="UZ18" s="193"/>
      <c r="VA18" s="193"/>
      <c r="VB18" s="193"/>
      <c r="VC18" s="193"/>
      <c r="VD18" s="193"/>
      <c r="VE18" s="193"/>
      <c r="VF18" s="193"/>
      <c r="VG18" s="193"/>
      <c r="VH18" s="193"/>
      <c r="VI18" s="193"/>
      <c r="VJ18" s="193"/>
      <c r="VK18" s="193"/>
      <c r="VL18" s="193"/>
      <c r="VM18" s="193"/>
      <c r="VN18" s="193"/>
      <c r="VO18" s="193"/>
      <c r="VP18" s="193"/>
      <c r="VQ18" s="193"/>
      <c r="VR18" s="193"/>
      <c r="VS18" s="193"/>
      <c r="VT18" s="193"/>
      <c r="VU18" s="193"/>
      <c r="VV18" s="193"/>
      <c r="VW18" s="193"/>
      <c r="VX18" s="193"/>
      <c r="VY18" s="193"/>
      <c r="VZ18" s="193"/>
      <c r="WA18" s="193"/>
      <c r="WB18" s="193"/>
      <c r="WC18" s="193"/>
      <c r="WD18" s="193"/>
      <c r="WE18" s="193"/>
      <c r="WF18" s="193"/>
      <c r="WG18" s="193"/>
      <c r="WH18" s="193"/>
      <c r="WI18" s="193"/>
      <c r="WJ18" s="193"/>
      <c r="WK18" s="193"/>
      <c r="WL18" s="193"/>
      <c r="WM18" s="193"/>
      <c r="WN18" s="193"/>
      <c r="WO18" s="193"/>
      <c r="WP18" s="193"/>
      <c r="WQ18" s="193"/>
      <c r="WR18" s="193"/>
      <c r="WS18" s="193"/>
      <c r="WT18" s="193"/>
      <c r="WU18" s="193"/>
      <c r="WV18" s="193"/>
      <c r="WW18" s="193"/>
      <c r="WX18" s="193"/>
      <c r="WY18" s="193"/>
      <c r="WZ18" s="193"/>
      <c r="XA18" s="193"/>
      <c r="XB18" s="193"/>
      <c r="XC18" s="193"/>
      <c r="XD18" s="193"/>
      <c r="XE18" s="193"/>
      <c r="XF18" s="193"/>
      <c r="XG18" s="193"/>
      <c r="XH18" s="193"/>
      <c r="XI18" s="193"/>
      <c r="XJ18" s="193"/>
      <c r="XK18" s="193"/>
      <c r="XL18" s="193"/>
      <c r="XM18" s="193"/>
      <c r="XN18" s="193"/>
      <c r="XO18" s="193"/>
      <c r="XP18" s="193"/>
      <c r="XQ18" s="193"/>
      <c r="XR18" s="193"/>
      <c r="XS18" s="193"/>
      <c r="XT18" s="193"/>
      <c r="XU18" s="193"/>
      <c r="XV18" s="193"/>
      <c r="XW18" s="193"/>
      <c r="XX18" s="193"/>
      <c r="XY18" s="193"/>
      <c r="XZ18" s="193"/>
      <c r="YA18" s="193"/>
      <c r="YB18" s="193"/>
      <c r="YC18" s="193"/>
      <c r="YD18" s="193"/>
      <c r="YE18" s="193"/>
      <c r="YF18" s="193"/>
      <c r="YG18" s="193"/>
      <c r="YH18" s="193"/>
      <c r="YI18" s="193"/>
      <c r="YJ18" s="193"/>
      <c r="YK18" s="193"/>
      <c r="YL18" s="193"/>
      <c r="YM18" s="193"/>
      <c r="YN18" s="193"/>
      <c r="YO18" s="193"/>
      <c r="YP18" s="193"/>
      <c r="YQ18" s="193"/>
      <c r="YR18" s="193"/>
      <c r="YS18" s="193"/>
      <c r="YT18" s="193"/>
      <c r="YU18" s="193"/>
      <c r="YV18" s="193"/>
      <c r="YW18" s="193"/>
      <c r="YX18" s="193"/>
      <c r="YY18" s="193"/>
      <c r="YZ18" s="193"/>
      <c r="ZA18" s="193"/>
      <c r="ZB18" s="193"/>
      <c r="ZC18" s="193"/>
      <c r="ZD18" s="193"/>
      <c r="ZE18" s="193"/>
      <c r="ZF18" s="193"/>
      <c r="ZG18" s="193"/>
      <c r="ZH18" s="193"/>
      <c r="ZI18" s="193"/>
      <c r="ZJ18" s="193"/>
      <c r="ZK18" s="193"/>
      <c r="ZL18" s="193"/>
      <c r="ZM18" s="193"/>
      <c r="ZN18" s="193"/>
      <c r="ZO18" s="193"/>
      <c r="ZP18" s="193"/>
      <c r="ZQ18" s="193"/>
      <c r="ZR18" s="193"/>
      <c r="ZS18" s="193"/>
      <c r="ZT18" s="193"/>
      <c r="ZU18" s="193"/>
      <c r="ZV18" s="193"/>
      <c r="ZW18" s="193"/>
      <c r="ZX18" s="193"/>
      <c r="ZY18" s="193"/>
      <c r="ZZ18" s="193"/>
      <c r="AAA18" s="193"/>
      <c r="AAB18" s="193"/>
      <c r="AAC18" s="193"/>
      <c r="AAD18" s="193"/>
      <c r="AAE18" s="193"/>
      <c r="AAF18" s="193"/>
      <c r="AAG18" s="193"/>
      <c r="AAH18" s="193"/>
      <c r="AAI18" s="193"/>
      <c r="AAJ18" s="193"/>
      <c r="AAK18" s="193"/>
      <c r="AAL18" s="193"/>
      <c r="AAM18" s="193"/>
      <c r="AAN18" s="193"/>
      <c r="AAO18" s="193"/>
      <c r="AAP18" s="193"/>
      <c r="AAQ18" s="193"/>
      <c r="AAR18" s="193"/>
      <c r="AAS18" s="193"/>
      <c r="AAT18" s="193"/>
      <c r="AAU18" s="193"/>
      <c r="AAV18" s="193"/>
      <c r="AAW18" s="193"/>
      <c r="AAX18" s="193"/>
      <c r="AAY18" s="193"/>
      <c r="AAZ18" s="193"/>
      <c r="ABA18" s="193"/>
      <c r="ABB18" s="193"/>
      <c r="ABC18" s="193"/>
      <c r="ABD18" s="193"/>
      <c r="ABE18" s="193"/>
      <c r="ABF18" s="193"/>
      <c r="ABG18" s="193"/>
      <c r="ABH18" s="193"/>
      <c r="ABI18" s="193"/>
      <c r="ABJ18" s="193"/>
      <c r="ABK18" s="193"/>
      <c r="ABL18" s="193"/>
      <c r="ABM18" s="193"/>
      <c r="ABN18" s="193"/>
      <c r="ABO18" s="193"/>
      <c r="ABP18" s="193"/>
      <c r="ABQ18" s="193"/>
      <c r="ABR18" s="193"/>
      <c r="ABS18" s="193"/>
      <c r="ABT18" s="193"/>
      <c r="ABU18" s="193"/>
      <c r="ABV18" s="193"/>
      <c r="ABW18" s="193"/>
      <c r="ABX18" s="193"/>
      <c r="ABY18" s="193"/>
      <c r="ABZ18" s="193"/>
      <c r="ACA18" s="193"/>
      <c r="ACB18" s="193"/>
      <c r="ACC18" s="193"/>
      <c r="ACD18" s="193"/>
      <c r="ACE18" s="193"/>
      <c r="ACF18" s="193"/>
      <c r="ACG18" s="193"/>
      <c r="ACH18" s="193"/>
      <c r="ACI18" s="193"/>
      <c r="ACJ18" s="193"/>
      <c r="ACK18" s="193"/>
      <c r="ACL18" s="193"/>
      <c r="ACM18" s="193"/>
      <c r="ACN18" s="193"/>
      <c r="ACO18" s="193"/>
      <c r="ACP18" s="193"/>
      <c r="ACQ18" s="193"/>
      <c r="ACR18" s="193"/>
      <c r="ACS18" s="193"/>
      <c r="ACT18" s="193"/>
      <c r="ACU18" s="193"/>
      <c r="ACV18" s="193"/>
      <c r="ACW18" s="193"/>
      <c r="ACX18" s="193"/>
      <c r="ACY18" s="193"/>
      <c r="ACZ18" s="193"/>
      <c r="ADA18" s="193"/>
      <c r="ADB18" s="193"/>
      <c r="ADC18" s="193"/>
      <c r="ADD18" s="193"/>
      <c r="ADE18" s="193"/>
      <c r="ADF18" s="193"/>
      <c r="ADG18" s="193"/>
      <c r="ADH18" s="193"/>
      <c r="ADI18" s="193"/>
      <c r="ADJ18" s="193"/>
      <c r="ADK18" s="193"/>
      <c r="ADL18" s="193"/>
      <c r="ADM18" s="193"/>
      <c r="ADN18" s="193"/>
      <c r="ADO18" s="193"/>
      <c r="ADP18" s="193"/>
      <c r="ADQ18" s="193"/>
      <c r="ADR18" s="193"/>
      <c r="ADS18" s="193"/>
      <c r="ADT18" s="193"/>
      <c r="ADU18" s="193"/>
      <c r="ADV18" s="193"/>
      <c r="ADW18" s="193"/>
      <c r="ADX18" s="193"/>
      <c r="ADY18" s="193"/>
      <c r="ADZ18" s="193"/>
      <c r="AEA18" s="193"/>
      <c r="AEB18" s="193"/>
      <c r="AEC18" s="193"/>
      <c r="AED18" s="193"/>
      <c r="AEE18" s="193"/>
      <c r="AEF18" s="193"/>
      <c r="AEG18" s="193"/>
      <c r="AEH18" s="193"/>
      <c r="AEI18" s="193"/>
      <c r="AEJ18" s="193"/>
      <c r="AEK18" s="193"/>
      <c r="AEL18" s="193"/>
      <c r="AEM18" s="193"/>
      <c r="AEN18" s="193"/>
      <c r="AEO18" s="193"/>
      <c r="AEP18" s="193"/>
      <c r="AEQ18" s="193"/>
      <c r="AER18" s="193"/>
      <c r="AES18" s="193"/>
      <c r="AET18" s="193"/>
      <c r="AEU18" s="193"/>
      <c r="AEV18" s="193"/>
      <c r="AEW18" s="193"/>
      <c r="AEX18" s="193"/>
      <c r="AEY18" s="193"/>
      <c r="AEZ18" s="193"/>
      <c r="AFA18" s="193"/>
      <c r="AFB18" s="193"/>
      <c r="AFC18" s="193"/>
      <c r="AFD18" s="193"/>
      <c r="AFE18" s="193"/>
      <c r="AFF18" s="193"/>
      <c r="AFG18" s="193"/>
      <c r="AFH18" s="193"/>
      <c r="AFI18" s="193"/>
      <c r="AFJ18" s="193"/>
      <c r="AFK18" s="193"/>
      <c r="AFL18" s="193"/>
      <c r="AFM18" s="193"/>
      <c r="AFN18" s="193"/>
      <c r="AFO18" s="193"/>
      <c r="AFP18" s="193"/>
      <c r="AFQ18" s="193"/>
      <c r="AFR18" s="193"/>
      <c r="AFS18" s="193"/>
      <c r="AFT18" s="193"/>
      <c r="AFU18" s="193"/>
      <c r="AFV18" s="193"/>
      <c r="AFW18" s="193"/>
      <c r="AFX18" s="193"/>
      <c r="AFY18" s="193"/>
      <c r="AFZ18" s="193"/>
      <c r="AGA18" s="193"/>
      <c r="AGB18" s="193"/>
    </row>
    <row r="19" spans="1:860" s="200" customFormat="1" ht="25.5">
      <c r="A19" s="20" t="s">
        <v>101</v>
      </c>
      <c r="B19" s="8" t="s">
        <v>102</v>
      </c>
      <c r="C19" s="187">
        <f t="shared" si="3"/>
        <v>0</v>
      </c>
      <c r="D19" s="68"/>
      <c r="E19" s="68"/>
      <c r="F19" s="470"/>
      <c r="G19" s="478"/>
      <c r="H19" s="187">
        <f t="shared" si="5"/>
        <v>0</v>
      </c>
      <c r="I19" s="68"/>
      <c r="J19" s="68"/>
      <c r="K19" s="68"/>
      <c r="L19" s="187"/>
      <c r="M19" s="68"/>
      <c r="N19" s="68"/>
      <c r="O19" s="187"/>
      <c r="P19" s="68"/>
      <c r="Q19" s="68"/>
      <c r="R19" s="187"/>
      <c r="S19" s="185">
        <f t="shared" si="6"/>
        <v>0</v>
      </c>
      <c r="T19" s="526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  <c r="IW19" s="193"/>
      <c r="IX19" s="193"/>
      <c r="IY19" s="193"/>
      <c r="IZ19" s="193"/>
      <c r="JA19" s="193"/>
      <c r="JB19" s="193"/>
      <c r="JC19" s="193"/>
      <c r="JD19" s="193"/>
      <c r="JE19" s="193"/>
      <c r="JF19" s="193"/>
      <c r="JG19" s="193"/>
      <c r="JH19" s="193"/>
      <c r="JI19" s="193"/>
      <c r="JJ19" s="193"/>
      <c r="JK19" s="193"/>
      <c r="JL19" s="193"/>
      <c r="JM19" s="193"/>
      <c r="JN19" s="193"/>
      <c r="JO19" s="193"/>
      <c r="JP19" s="193"/>
      <c r="JQ19" s="193"/>
      <c r="JR19" s="193"/>
      <c r="JS19" s="193"/>
      <c r="JT19" s="193"/>
      <c r="JU19" s="193"/>
      <c r="JV19" s="193"/>
      <c r="JW19" s="193"/>
      <c r="JX19" s="193"/>
      <c r="JY19" s="193"/>
      <c r="JZ19" s="193"/>
      <c r="KA19" s="193"/>
      <c r="KB19" s="193"/>
      <c r="KC19" s="193"/>
      <c r="KD19" s="193"/>
      <c r="KE19" s="193"/>
      <c r="KF19" s="193"/>
      <c r="KG19" s="193"/>
      <c r="KH19" s="193"/>
      <c r="KI19" s="193"/>
      <c r="KJ19" s="193"/>
      <c r="KK19" s="193"/>
      <c r="KL19" s="193"/>
      <c r="KM19" s="193"/>
      <c r="KN19" s="193"/>
      <c r="KO19" s="193"/>
      <c r="KP19" s="193"/>
      <c r="KQ19" s="193"/>
      <c r="KR19" s="193"/>
      <c r="KS19" s="193"/>
      <c r="KT19" s="193"/>
      <c r="KU19" s="193"/>
      <c r="KV19" s="193"/>
      <c r="KW19" s="193"/>
      <c r="KX19" s="193"/>
      <c r="KY19" s="193"/>
      <c r="KZ19" s="193"/>
      <c r="LA19" s="193"/>
      <c r="LB19" s="193"/>
      <c r="LC19" s="193"/>
      <c r="LD19" s="193"/>
      <c r="LE19" s="193"/>
      <c r="LF19" s="193"/>
      <c r="LG19" s="193"/>
      <c r="LH19" s="193"/>
      <c r="LI19" s="193"/>
      <c r="LJ19" s="193"/>
      <c r="LK19" s="193"/>
      <c r="LL19" s="193"/>
      <c r="LM19" s="193"/>
      <c r="LN19" s="193"/>
      <c r="LO19" s="193"/>
      <c r="LP19" s="193"/>
      <c r="LQ19" s="193"/>
      <c r="LR19" s="193"/>
      <c r="LS19" s="193"/>
      <c r="LT19" s="193"/>
      <c r="LU19" s="193"/>
      <c r="LV19" s="193"/>
      <c r="LW19" s="193"/>
      <c r="LX19" s="193"/>
      <c r="LY19" s="193"/>
      <c r="LZ19" s="193"/>
      <c r="MA19" s="193"/>
      <c r="MB19" s="193"/>
      <c r="MC19" s="193"/>
      <c r="MD19" s="193"/>
      <c r="ME19" s="193"/>
      <c r="MF19" s="193"/>
      <c r="MG19" s="193"/>
      <c r="MH19" s="193"/>
      <c r="MI19" s="193"/>
      <c r="MJ19" s="193"/>
      <c r="MK19" s="193"/>
      <c r="ML19" s="193"/>
      <c r="MM19" s="193"/>
      <c r="MN19" s="193"/>
      <c r="MO19" s="193"/>
      <c r="MP19" s="193"/>
      <c r="MQ19" s="193"/>
      <c r="MR19" s="193"/>
      <c r="MS19" s="193"/>
      <c r="MT19" s="193"/>
      <c r="MU19" s="193"/>
      <c r="MV19" s="193"/>
      <c r="MW19" s="193"/>
      <c r="MX19" s="193"/>
      <c r="MY19" s="193"/>
      <c r="MZ19" s="193"/>
      <c r="NA19" s="193"/>
      <c r="NB19" s="193"/>
      <c r="NC19" s="193"/>
      <c r="ND19" s="193"/>
      <c r="NE19" s="193"/>
      <c r="NF19" s="193"/>
      <c r="NG19" s="193"/>
      <c r="NH19" s="193"/>
      <c r="NI19" s="193"/>
      <c r="NJ19" s="193"/>
      <c r="NK19" s="193"/>
      <c r="NL19" s="193"/>
      <c r="NM19" s="193"/>
      <c r="NN19" s="193"/>
      <c r="NO19" s="193"/>
      <c r="NP19" s="193"/>
      <c r="NQ19" s="193"/>
      <c r="NR19" s="193"/>
      <c r="NS19" s="193"/>
      <c r="NT19" s="193"/>
      <c r="NU19" s="193"/>
      <c r="NV19" s="193"/>
      <c r="NW19" s="193"/>
      <c r="NX19" s="193"/>
      <c r="NY19" s="193"/>
      <c r="NZ19" s="193"/>
      <c r="OA19" s="193"/>
      <c r="OB19" s="193"/>
      <c r="OC19" s="193"/>
      <c r="OD19" s="193"/>
      <c r="OE19" s="193"/>
      <c r="OF19" s="193"/>
      <c r="OG19" s="193"/>
      <c r="OH19" s="193"/>
      <c r="OI19" s="193"/>
      <c r="OJ19" s="193"/>
      <c r="OK19" s="193"/>
      <c r="OL19" s="193"/>
      <c r="OM19" s="193"/>
      <c r="ON19" s="193"/>
      <c r="OO19" s="193"/>
      <c r="OP19" s="193"/>
      <c r="OQ19" s="193"/>
      <c r="OR19" s="193"/>
      <c r="OS19" s="193"/>
      <c r="OT19" s="193"/>
      <c r="OU19" s="193"/>
      <c r="OV19" s="193"/>
      <c r="OW19" s="193"/>
      <c r="OX19" s="193"/>
      <c r="OY19" s="193"/>
      <c r="OZ19" s="193"/>
      <c r="PA19" s="193"/>
      <c r="PB19" s="193"/>
      <c r="PC19" s="193"/>
      <c r="PD19" s="193"/>
      <c r="PE19" s="193"/>
      <c r="PF19" s="193"/>
      <c r="PG19" s="193"/>
      <c r="PH19" s="193"/>
      <c r="PI19" s="193"/>
      <c r="PJ19" s="193"/>
      <c r="PK19" s="193"/>
      <c r="PL19" s="193"/>
      <c r="PM19" s="193"/>
      <c r="PN19" s="193"/>
      <c r="PO19" s="193"/>
      <c r="PP19" s="193"/>
      <c r="PQ19" s="193"/>
      <c r="PR19" s="193"/>
      <c r="PS19" s="193"/>
      <c r="PT19" s="193"/>
      <c r="PU19" s="193"/>
      <c r="PV19" s="193"/>
      <c r="PW19" s="193"/>
      <c r="PX19" s="193"/>
      <c r="PY19" s="193"/>
      <c r="PZ19" s="193"/>
      <c r="QA19" s="193"/>
      <c r="QB19" s="193"/>
      <c r="QC19" s="193"/>
      <c r="QD19" s="193"/>
      <c r="QE19" s="193"/>
      <c r="QF19" s="193"/>
      <c r="QG19" s="193"/>
      <c r="QH19" s="193"/>
      <c r="QI19" s="193"/>
      <c r="QJ19" s="193"/>
      <c r="QK19" s="193"/>
      <c r="QL19" s="193"/>
      <c r="QM19" s="193"/>
      <c r="QN19" s="193"/>
      <c r="QO19" s="193"/>
      <c r="QP19" s="193"/>
      <c r="QQ19" s="193"/>
      <c r="QR19" s="193"/>
      <c r="QS19" s="193"/>
      <c r="QT19" s="193"/>
      <c r="QU19" s="193"/>
      <c r="QV19" s="193"/>
      <c r="QW19" s="193"/>
      <c r="QX19" s="193"/>
      <c r="QY19" s="193"/>
      <c r="QZ19" s="193"/>
      <c r="RA19" s="193"/>
      <c r="RB19" s="193"/>
      <c r="RC19" s="193"/>
      <c r="RD19" s="193"/>
      <c r="RE19" s="193"/>
      <c r="RF19" s="193"/>
      <c r="RG19" s="193"/>
      <c r="RH19" s="193"/>
      <c r="RI19" s="193"/>
      <c r="RJ19" s="193"/>
      <c r="RK19" s="193"/>
      <c r="RL19" s="193"/>
      <c r="RM19" s="193"/>
      <c r="RN19" s="193"/>
      <c r="RO19" s="193"/>
      <c r="RP19" s="193"/>
      <c r="RQ19" s="193"/>
      <c r="RR19" s="193"/>
      <c r="RS19" s="193"/>
      <c r="RT19" s="193"/>
      <c r="RU19" s="193"/>
      <c r="RV19" s="193"/>
      <c r="RW19" s="193"/>
      <c r="RX19" s="193"/>
      <c r="RY19" s="193"/>
      <c r="RZ19" s="193"/>
      <c r="SA19" s="193"/>
      <c r="SB19" s="193"/>
      <c r="SC19" s="193"/>
      <c r="SD19" s="193"/>
      <c r="SE19" s="193"/>
      <c r="SF19" s="193"/>
      <c r="SG19" s="193"/>
      <c r="SH19" s="193"/>
      <c r="SI19" s="193"/>
      <c r="SJ19" s="193"/>
      <c r="SK19" s="193"/>
      <c r="SL19" s="193"/>
      <c r="SM19" s="193"/>
      <c r="SN19" s="193"/>
      <c r="SO19" s="193"/>
      <c r="SP19" s="193"/>
      <c r="SQ19" s="193"/>
      <c r="SR19" s="193"/>
      <c r="SS19" s="193"/>
      <c r="ST19" s="193"/>
      <c r="SU19" s="193"/>
      <c r="SV19" s="193"/>
      <c r="SW19" s="193"/>
      <c r="SX19" s="193"/>
      <c r="SY19" s="193"/>
      <c r="SZ19" s="193"/>
      <c r="TA19" s="193"/>
      <c r="TB19" s="193"/>
      <c r="TC19" s="193"/>
      <c r="TD19" s="193"/>
      <c r="TE19" s="193"/>
      <c r="TF19" s="193"/>
      <c r="TG19" s="193"/>
      <c r="TH19" s="193"/>
      <c r="TI19" s="193"/>
      <c r="TJ19" s="193"/>
      <c r="TK19" s="193"/>
      <c r="TL19" s="193"/>
      <c r="TM19" s="193"/>
      <c r="TN19" s="193"/>
      <c r="TO19" s="193"/>
      <c r="TP19" s="193"/>
      <c r="TQ19" s="193"/>
      <c r="TR19" s="193"/>
      <c r="TS19" s="193"/>
      <c r="TT19" s="193"/>
      <c r="TU19" s="193"/>
      <c r="TV19" s="193"/>
      <c r="TW19" s="193"/>
      <c r="TX19" s="193"/>
      <c r="TY19" s="193"/>
      <c r="TZ19" s="193"/>
      <c r="UA19" s="193"/>
      <c r="UB19" s="193"/>
      <c r="UC19" s="193"/>
      <c r="UD19" s="193"/>
      <c r="UE19" s="193"/>
      <c r="UF19" s="193"/>
      <c r="UG19" s="193"/>
      <c r="UH19" s="193"/>
      <c r="UI19" s="193"/>
      <c r="UJ19" s="193"/>
      <c r="UK19" s="193"/>
      <c r="UL19" s="193"/>
      <c r="UM19" s="193"/>
      <c r="UN19" s="193"/>
      <c r="UO19" s="193"/>
      <c r="UP19" s="193"/>
      <c r="UQ19" s="193"/>
      <c r="UR19" s="193"/>
      <c r="US19" s="193"/>
      <c r="UT19" s="193"/>
      <c r="UU19" s="193"/>
      <c r="UV19" s="193"/>
      <c r="UW19" s="193"/>
      <c r="UX19" s="193"/>
      <c r="UY19" s="193"/>
      <c r="UZ19" s="193"/>
      <c r="VA19" s="193"/>
      <c r="VB19" s="193"/>
      <c r="VC19" s="193"/>
      <c r="VD19" s="193"/>
      <c r="VE19" s="193"/>
      <c r="VF19" s="193"/>
      <c r="VG19" s="193"/>
      <c r="VH19" s="193"/>
      <c r="VI19" s="193"/>
      <c r="VJ19" s="193"/>
      <c r="VK19" s="193"/>
      <c r="VL19" s="193"/>
      <c r="VM19" s="193"/>
      <c r="VN19" s="193"/>
      <c r="VO19" s="193"/>
      <c r="VP19" s="193"/>
      <c r="VQ19" s="193"/>
      <c r="VR19" s="193"/>
      <c r="VS19" s="193"/>
      <c r="VT19" s="193"/>
      <c r="VU19" s="193"/>
      <c r="VV19" s="193"/>
      <c r="VW19" s="193"/>
      <c r="VX19" s="193"/>
      <c r="VY19" s="193"/>
      <c r="VZ19" s="193"/>
      <c r="WA19" s="193"/>
      <c r="WB19" s="193"/>
      <c r="WC19" s="193"/>
      <c r="WD19" s="193"/>
      <c r="WE19" s="193"/>
      <c r="WF19" s="193"/>
      <c r="WG19" s="193"/>
      <c r="WH19" s="193"/>
      <c r="WI19" s="193"/>
      <c r="WJ19" s="193"/>
      <c r="WK19" s="193"/>
      <c r="WL19" s="193"/>
      <c r="WM19" s="193"/>
      <c r="WN19" s="193"/>
      <c r="WO19" s="193"/>
      <c r="WP19" s="193"/>
      <c r="WQ19" s="193"/>
      <c r="WR19" s="193"/>
      <c r="WS19" s="193"/>
      <c r="WT19" s="193"/>
      <c r="WU19" s="193"/>
      <c r="WV19" s="193"/>
      <c r="WW19" s="193"/>
      <c r="WX19" s="193"/>
      <c r="WY19" s="193"/>
      <c r="WZ19" s="193"/>
      <c r="XA19" s="193"/>
      <c r="XB19" s="193"/>
      <c r="XC19" s="193"/>
      <c r="XD19" s="193"/>
      <c r="XE19" s="193"/>
      <c r="XF19" s="193"/>
      <c r="XG19" s="193"/>
      <c r="XH19" s="193"/>
      <c r="XI19" s="193"/>
      <c r="XJ19" s="193"/>
      <c r="XK19" s="193"/>
      <c r="XL19" s="193"/>
      <c r="XM19" s="193"/>
      <c r="XN19" s="193"/>
      <c r="XO19" s="193"/>
      <c r="XP19" s="193"/>
      <c r="XQ19" s="193"/>
      <c r="XR19" s="193"/>
      <c r="XS19" s="193"/>
      <c r="XT19" s="193"/>
      <c r="XU19" s="193"/>
      <c r="XV19" s="193"/>
      <c r="XW19" s="193"/>
      <c r="XX19" s="193"/>
      <c r="XY19" s="193"/>
      <c r="XZ19" s="193"/>
      <c r="YA19" s="193"/>
      <c r="YB19" s="193"/>
      <c r="YC19" s="193"/>
      <c r="YD19" s="193"/>
      <c r="YE19" s="193"/>
      <c r="YF19" s="193"/>
      <c r="YG19" s="193"/>
      <c r="YH19" s="193"/>
      <c r="YI19" s="193"/>
      <c r="YJ19" s="193"/>
      <c r="YK19" s="193"/>
      <c r="YL19" s="193"/>
      <c r="YM19" s="193"/>
      <c r="YN19" s="193"/>
      <c r="YO19" s="193"/>
      <c r="YP19" s="193"/>
      <c r="YQ19" s="193"/>
      <c r="YR19" s="193"/>
      <c r="YS19" s="193"/>
      <c r="YT19" s="193"/>
      <c r="YU19" s="193"/>
      <c r="YV19" s="193"/>
      <c r="YW19" s="193"/>
      <c r="YX19" s="193"/>
      <c r="YY19" s="193"/>
      <c r="YZ19" s="193"/>
      <c r="ZA19" s="193"/>
      <c r="ZB19" s="193"/>
      <c r="ZC19" s="193"/>
      <c r="ZD19" s="193"/>
      <c r="ZE19" s="193"/>
      <c r="ZF19" s="193"/>
      <c r="ZG19" s="193"/>
      <c r="ZH19" s="193"/>
      <c r="ZI19" s="193"/>
      <c r="ZJ19" s="193"/>
      <c r="ZK19" s="193"/>
      <c r="ZL19" s="193"/>
      <c r="ZM19" s="193"/>
      <c r="ZN19" s="193"/>
      <c r="ZO19" s="193"/>
      <c r="ZP19" s="193"/>
      <c r="ZQ19" s="193"/>
      <c r="ZR19" s="193"/>
      <c r="ZS19" s="193"/>
      <c r="ZT19" s="193"/>
      <c r="ZU19" s="193"/>
      <c r="ZV19" s="193"/>
      <c r="ZW19" s="193"/>
      <c r="ZX19" s="193"/>
      <c r="ZY19" s="193"/>
      <c r="ZZ19" s="193"/>
      <c r="AAA19" s="193"/>
      <c r="AAB19" s="193"/>
      <c r="AAC19" s="193"/>
      <c r="AAD19" s="193"/>
      <c r="AAE19" s="193"/>
      <c r="AAF19" s="193"/>
      <c r="AAG19" s="193"/>
      <c r="AAH19" s="193"/>
      <c r="AAI19" s="193"/>
      <c r="AAJ19" s="193"/>
      <c r="AAK19" s="193"/>
      <c r="AAL19" s="193"/>
      <c r="AAM19" s="193"/>
      <c r="AAN19" s="193"/>
      <c r="AAO19" s="193"/>
      <c r="AAP19" s="193"/>
      <c r="AAQ19" s="193"/>
      <c r="AAR19" s="193"/>
      <c r="AAS19" s="193"/>
      <c r="AAT19" s="193"/>
      <c r="AAU19" s="193"/>
      <c r="AAV19" s="193"/>
      <c r="AAW19" s="193"/>
      <c r="AAX19" s="193"/>
      <c r="AAY19" s="193"/>
      <c r="AAZ19" s="193"/>
      <c r="ABA19" s="193"/>
      <c r="ABB19" s="193"/>
      <c r="ABC19" s="193"/>
      <c r="ABD19" s="193"/>
      <c r="ABE19" s="193"/>
      <c r="ABF19" s="193"/>
      <c r="ABG19" s="193"/>
      <c r="ABH19" s="193"/>
      <c r="ABI19" s="193"/>
      <c r="ABJ19" s="193"/>
      <c r="ABK19" s="193"/>
      <c r="ABL19" s="193"/>
      <c r="ABM19" s="193"/>
      <c r="ABN19" s="193"/>
      <c r="ABO19" s="193"/>
      <c r="ABP19" s="193"/>
      <c r="ABQ19" s="193"/>
      <c r="ABR19" s="193"/>
      <c r="ABS19" s="193"/>
      <c r="ABT19" s="193"/>
      <c r="ABU19" s="193"/>
      <c r="ABV19" s="193"/>
      <c r="ABW19" s="193"/>
      <c r="ABX19" s="193"/>
      <c r="ABY19" s="193"/>
      <c r="ABZ19" s="193"/>
      <c r="ACA19" s="193"/>
      <c r="ACB19" s="193"/>
      <c r="ACC19" s="193"/>
      <c r="ACD19" s="193"/>
      <c r="ACE19" s="193"/>
      <c r="ACF19" s="193"/>
      <c r="ACG19" s="193"/>
      <c r="ACH19" s="193"/>
      <c r="ACI19" s="193"/>
      <c r="ACJ19" s="193"/>
      <c r="ACK19" s="193"/>
      <c r="ACL19" s="193"/>
      <c r="ACM19" s="193"/>
      <c r="ACN19" s="193"/>
      <c r="ACO19" s="193"/>
      <c r="ACP19" s="193"/>
      <c r="ACQ19" s="193"/>
      <c r="ACR19" s="193"/>
      <c r="ACS19" s="193"/>
      <c r="ACT19" s="193"/>
      <c r="ACU19" s="193"/>
      <c r="ACV19" s="193"/>
      <c r="ACW19" s="193"/>
      <c r="ACX19" s="193"/>
      <c r="ACY19" s="193"/>
      <c r="ACZ19" s="193"/>
      <c r="ADA19" s="193"/>
      <c r="ADB19" s="193"/>
      <c r="ADC19" s="193"/>
      <c r="ADD19" s="193"/>
      <c r="ADE19" s="193"/>
      <c r="ADF19" s="193"/>
      <c r="ADG19" s="193"/>
      <c r="ADH19" s="193"/>
      <c r="ADI19" s="193"/>
      <c r="ADJ19" s="193"/>
      <c r="ADK19" s="193"/>
      <c r="ADL19" s="193"/>
      <c r="ADM19" s="193"/>
      <c r="ADN19" s="193"/>
      <c r="ADO19" s="193"/>
      <c r="ADP19" s="193"/>
      <c r="ADQ19" s="193"/>
      <c r="ADR19" s="193"/>
      <c r="ADS19" s="193"/>
      <c r="ADT19" s="193"/>
      <c r="ADU19" s="193"/>
      <c r="ADV19" s="193"/>
      <c r="ADW19" s="193"/>
      <c r="ADX19" s="193"/>
      <c r="ADY19" s="193"/>
      <c r="ADZ19" s="193"/>
      <c r="AEA19" s="193"/>
      <c r="AEB19" s="193"/>
      <c r="AEC19" s="193"/>
      <c r="AED19" s="193"/>
      <c r="AEE19" s="193"/>
      <c r="AEF19" s="193"/>
      <c r="AEG19" s="193"/>
      <c r="AEH19" s="193"/>
      <c r="AEI19" s="193"/>
      <c r="AEJ19" s="193"/>
      <c r="AEK19" s="193"/>
      <c r="AEL19" s="193"/>
      <c r="AEM19" s="193"/>
      <c r="AEN19" s="193"/>
      <c r="AEO19" s="193"/>
      <c r="AEP19" s="193"/>
      <c r="AEQ19" s="193"/>
      <c r="AER19" s="193"/>
      <c r="AES19" s="193"/>
      <c r="AET19" s="193"/>
      <c r="AEU19" s="193"/>
      <c r="AEV19" s="193"/>
      <c r="AEW19" s="193"/>
      <c r="AEX19" s="193"/>
      <c r="AEY19" s="193"/>
      <c r="AEZ19" s="193"/>
      <c r="AFA19" s="193"/>
      <c r="AFB19" s="193"/>
      <c r="AFC19" s="193"/>
      <c r="AFD19" s="193"/>
      <c r="AFE19" s="193"/>
      <c r="AFF19" s="193"/>
      <c r="AFG19" s="193"/>
      <c r="AFH19" s="193"/>
      <c r="AFI19" s="193"/>
      <c r="AFJ19" s="193"/>
      <c r="AFK19" s="193"/>
      <c r="AFL19" s="193"/>
      <c r="AFM19" s="193"/>
      <c r="AFN19" s="193"/>
      <c r="AFO19" s="193"/>
      <c r="AFP19" s="193"/>
      <c r="AFQ19" s="193"/>
      <c r="AFR19" s="193"/>
      <c r="AFS19" s="193"/>
      <c r="AFT19" s="193"/>
      <c r="AFU19" s="193"/>
      <c r="AFV19" s="193"/>
      <c r="AFW19" s="193"/>
      <c r="AFX19" s="193"/>
      <c r="AFY19" s="193"/>
      <c r="AFZ19" s="193"/>
      <c r="AGA19" s="193"/>
      <c r="AGB19" s="193"/>
    </row>
    <row r="20" spans="1:860" s="212" customFormat="1" ht="38.25">
      <c r="A20" s="208" t="s">
        <v>103</v>
      </c>
      <c r="B20" s="209" t="s">
        <v>104</v>
      </c>
      <c r="C20" s="187">
        <f t="shared" si="3"/>
        <v>0</v>
      </c>
      <c r="D20" s="211"/>
      <c r="E20" s="210"/>
      <c r="F20" s="471"/>
      <c r="G20" s="476"/>
      <c r="H20" s="187">
        <f t="shared" si="5"/>
        <v>0</v>
      </c>
      <c r="I20" s="210"/>
      <c r="J20" s="210"/>
      <c r="K20" s="210"/>
      <c r="L20" s="187"/>
      <c r="M20" s="210"/>
      <c r="N20" s="210"/>
      <c r="O20" s="187"/>
      <c r="P20" s="210"/>
      <c r="Q20" s="210"/>
      <c r="R20" s="187"/>
      <c r="S20" s="185">
        <f t="shared" si="6"/>
        <v>0</v>
      </c>
      <c r="T20" s="526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  <c r="IW20" s="193"/>
      <c r="IX20" s="193"/>
      <c r="IY20" s="193"/>
      <c r="IZ20" s="193"/>
      <c r="JA20" s="193"/>
      <c r="JB20" s="193"/>
      <c r="JC20" s="193"/>
      <c r="JD20" s="193"/>
      <c r="JE20" s="193"/>
      <c r="JF20" s="193"/>
      <c r="JG20" s="193"/>
      <c r="JH20" s="193"/>
      <c r="JI20" s="193"/>
      <c r="JJ20" s="193"/>
      <c r="JK20" s="193"/>
      <c r="JL20" s="193"/>
      <c r="JM20" s="193"/>
      <c r="JN20" s="193"/>
      <c r="JO20" s="193"/>
      <c r="JP20" s="193"/>
      <c r="JQ20" s="193"/>
      <c r="JR20" s="193"/>
      <c r="JS20" s="193"/>
      <c r="JT20" s="193"/>
      <c r="JU20" s="193"/>
      <c r="JV20" s="193"/>
      <c r="JW20" s="193"/>
      <c r="JX20" s="193"/>
      <c r="JY20" s="193"/>
      <c r="JZ20" s="193"/>
      <c r="KA20" s="193"/>
      <c r="KB20" s="193"/>
      <c r="KC20" s="193"/>
      <c r="KD20" s="193"/>
      <c r="KE20" s="193"/>
      <c r="KF20" s="193"/>
      <c r="KG20" s="193"/>
      <c r="KH20" s="193"/>
      <c r="KI20" s="193"/>
      <c r="KJ20" s="193"/>
      <c r="KK20" s="193"/>
      <c r="KL20" s="193"/>
      <c r="KM20" s="193"/>
      <c r="KN20" s="193"/>
      <c r="KO20" s="193"/>
      <c r="KP20" s="193"/>
      <c r="KQ20" s="193"/>
      <c r="KR20" s="193"/>
      <c r="KS20" s="193"/>
      <c r="KT20" s="193"/>
      <c r="KU20" s="193"/>
      <c r="KV20" s="193"/>
      <c r="KW20" s="193"/>
      <c r="KX20" s="193"/>
      <c r="KY20" s="193"/>
      <c r="KZ20" s="193"/>
      <c r="LA20" s="193"/>
      <c r="LB20" s="193"/>
      <c r="LC20" s="193"/>
      <c r="LD20" s="193"/>
      <c r="LE20" s="193"/>
      <c r="LF20" s="193"/>
      <c r="LG20" s="193"/>
      <c r="LH20" s="193"/>
      <c r="LI20" s="193"/>
      <c r="LJ20" s="193"/>
      <c r="LK20" s="193"/>
      <c r="LL20" s="193"/>
      <c r="LM20" s="193"/>
      <c r="LN20" s="193"/>
      <c r="LO20" s="193"/>
      <c r="LP20" s="193"/>
      <c r="LQ20" s="193"/>
      <c r="LR20" s="193"/>
      <c r="LS20" s="193"/>
      <c r="LT20" s="193"/>
      <c r="LU20" s="193"/>
      <c r="LV20" s="193"/>
      <c r="LW20" s="193"/>
      <c r="LX20" s="193"/>
      <c r="LY20" s="193"/>
      <c r="LZ20" s="193"/>
      <c r="MA20" s="193"/>
      <c r="MB20" s="193"/>
      <c r="MC20" s="193"/>
      <c r="MD20" s="193"/>
      <c r="ME20" s="193"/>
      <c r="MF20" s="193"/>
      <c r="MG20" s="193"/>
      <c r="MH20" s="193"/>
      <c r="MI20" s="193"/>
      <c r="MJ20" s="193"/>
      <c r="MK20" s="193"/>
      <c r="ML20" s="193"/>
      <c r="MM20" s="193"/>
      <c r="MN20" s="193"/>
      <c r="MO20" s="193"/>
      <c r="MP20" s="193"/>
      <c r="MQ20" s="193"/>
      <c r="MR20" s="193"/>
      <c r="MS20" s="193"/>
      <c r="MT20" s="193"/>
      <c r="MU20" s="193"/>
      <c r="MV20" s="193"/>
      <c r="MW20" s="193"/>
      <c r="MX20" s="193"/>
      <c r="MY20" s="193"/>
      <c r="MZ20" s="193"/>
      <c r="NA20" s="193"/>
      <c r="NB20" s="193"/>
      <c r="NC20" s="193"/>
      <c r="ND20" s="193"/>
      <c r="NE20" s="193"/>
      <c r="NF20" s="193"/>
      <c r="NG20" s="193"/>
      <c r="NH20" s="193"/>
      <c r="NI20" s="193"/>
      <c r="NJ20" s="193"/>
      <c r="NK20" s="193"/>
      <c r="NL20" s="193"/>
      <c r="NM20" s="193"/>
      <c r="NN20" s="193"/>
      <c r="NO20" s="193"/>
      <c r="NP20" s="193"/>
      <c r="NQ20" s="193"/>
      <c r="NR20" s="193"/>
      <c r="NS20" s="193"/>
      <c r="NT20" s="193"/>
      <c r="NU20" s="193"/>
      <c r="NV20" s="193"/>
      <c r="NW20" s="193"/>
      <c r="NX20" s="193"/>
      <c r="NY20" s="193"/>
      <c r="NZ20" s="193"/>
      <c r="OA20" s="193"/>
      <c r="OB20" s="193"/>
      <c r="OC20" s="193"/>
      <c r="OD20" s="193"/>
      <c r="OE20" s="193"/>
      <c r="OF20" s="193"/>
      <c r="OG20" s="193"/>
      <c r="OH20" s="193"/>
      <c r="OI20" s="193"/>
      <c r="OJ20" s="193"/>
      <c r="OK20" s="193"/>
      <c r="OL20" s="193"/>
      <c r="OM20" s="193"/>
      <c r="ON20" s="193"/>
      <c r="OO20" s="193"/>
      <c r="OP20" s="193"/>
      <c r="OQ20" s="193"/>
      <c r="OR20" s="193"/>
      <c r="OS20" s="193"/>
      <c r="OT20" s="193"/>
      <c r="OU20" s="193"/>
      <c r="OV20" s="193"/>
      <c r="OW20" s="193"/>
      <c r="OX20" s="193"/>
      <c r="OY20" s="193"/>
      <c r="OZ20" s="193"/>
      <c r="PA20" s="193"/>
      <c r="PB20" s="193"/>
      <c r="PC20" s="193"/>
      <c r="PD20" s="193"/>
      <c r="PE20" s="193"/>
      <c r="PF20" s="193"/>
      <c r="PG20" s="193"/>
      <c r="PH20" s="193"/>
      <c r="PI20" s="193"/>
      <c r="PJ20" s="193"/>
      <c r="PK20" s="193"/>
      <c r="PL20" s="193"/>
      <c r="PM20" s="193"/>
      <c r="PN20" s="193"/>
      <c r="PO20" s="193"/>
      <c r="PP20" s="193"/>
      <c r="PQ20" s="193"/>
      <c r="PR20" s="193"/>
      <c r="PS20" s="193"/>
      <c r="PT20" s="193"/>
      <c r="PU20" s="193"/>
      <c r="PV20" s="193"/>
      <c r="PW20" s="193"/>
      <c r="PX20" s="193"/>
      <c r="PY20" s="193"/>
      <c r="PZ20" s="193"/>
      <c r="QA20" s="193"/>
      <c r="QB20" s="193"/>
      <c r="QC20" s="193"/>
      <c r="QD20" s="193"/>
      <c r="QE20" s="193"/>
      <c r="QF20" s="193"/>
      <c r="QG20" s="193"/>
      <c r="QH20" s="193"/>
      <c r="QI20" s="193"/>
      <c r="QJ20" s="193"/>
      <c r="QK20" s="193"/>
      <c r="QL20" s="193"/>
      <c r="QM20" s="193"/>
      <c r="QN20" s="193"/>
      <c r="QO20" s="193"/>
      <c r="QP20" s="193"/>
      <c r="QQ20" s="193"/>
      <c r="QR20" s="193"/>
      <c r="QS20" s="193"/>
      <c r="QT20" s="193"/>
      <c r="QU20" s="193"/>
      <c r="QV20" s="193"/>
      <c r="QW20" s="193"/>
      <c r="QX20" s="193"/>
      <c r="QY20" s="193"/>
      <c r="QZ20" s="193"/>
      <c r="RA20" s="193"/>
      <c r="RB20" s="193"/>
      <c r="RC20" s="193"/>
      <c r="RD20" s="193"/>
      <c r="RE20" s="193"/>
      <c r="RF20" s="193"/>
      <c r="RG20" s="193"/>
      <c r="RH20" s="193"/>
      <c r="RI20" s="193"/>
      <c r="RJ20" s="193"/>
      <c r="RK20" s="193"/>
      <c r="RL20" s="193"/>
      <c r="RM20" s="193"/>
      <c r="RN20" s="193"/>
      <c r="RO20" s="193"/>
      <c r="RP20" s="193"/>
      <c r="RQ20" s="193"/>
      <c r="RR20" s="193"/>
      <c r="RS20" s="193"/>
      <c r="RT20" s="193"/>
      <c r="RU20" s="193"/>
      <c r="RV20" s="193"/>
      <c r="RW20" s="193"/>
      <c r="RX20" s="193"/>
      <c r="RY20" s="193"/>
      <c r="RZ20" s="193"/>
      <c r="SA20" s="193"/>
      <c r="SB20" s="193"/>
      <c r="SC20" s="193"/>
      <c r="SD20" s="193"/>
      <c r="SE20" s="193"/>
      <c r="SF20" s="193"/>
      <c r="SG20" s="193"/>
      <c r="SH20" s="193"/>
      <c r="SI20" s="193"/>
      <c r="SJ20" s="193"/>
      <c r="SK20" s="193"/>
      <c r="SL20" s="193"/>
      <c r="SM20" s="193"/>
      <c r="SN20" s="193"/>
      <c r="SO20" s="193"/>
      <c r="SP20" s="193"/>
      <c r="SQ20" s="193"/>
      <c r="SR20" s="193"/>
      <c r="SS20" s="193"/>
      <c r="ST20" s="193"/>
      <c r="SU20" s="193"/>
      <c r="SV20" s="193"/>
      <c r="SW20" s="193"/>
      <c r="SX20" s="193"/>
      <c r="SY20" s="193"/>
      <c r="SZ20" s="193"/>
      <c r="TA20" s="193"/>
      <c r="TB20" s="193"/>
      <c r="TC20" s="193"/>
      <c r="TD20" s="193"/>
      <c r="TE20" s="193"/>
      <c r="TF20" s="193"/>
      <c r="TG20" s="193"/>
      <c r="TH20" s="193"/>
      <c r="TI20" s="193"/>
      <c r="TJ20" s="193"/>
      <c r="TK20" s="193"/>
      <c r="TL20" s="193"/>
      <c r="TM20" s="193"/>
      <c r="TN20" s="193"/>
      <c r="TO20" s="193"/>
      <c r="TP20" s="193"/>
      <c r="TQ20" s="193"/>
      <c r="TR20" s="193"/>
      <c r="TS20" s="193"/>
      <c r="TT20" s="193"/>
      <c r="TU20" s="193"/>
      <c r="TV20" s="193"/>
      <c r="TW20" s="193"/>
      <c r="TX20" s="193"/>
      <c r="TY20" s="193"/>
      <c r="TZ20" s="193"/>
      <c r="UA20" s="193"/>
      <c r="UB20" s="193"/>
      <c r="UC20" s="193"/>
      <c r="UD20" s="193"/>
      <c r="UE20" s="193"/>
      <c r="UF20" s="193"/>
      <c r="UG20" s="193"/>
      <c r="UH20" s="193"/>
      <c r="UI20" s="193"/>
      <c r="UJ20" s="193"/>
      <c r="UK20" s="193"/>
      <c r="UL20" s="193"/>
      <c r="UM20" s="193"/>
      <c r="UN20" s="193"/>
      <c r="UO20" s="193"/>
      <c r="UP20" s="193"/>
      <c r="UQ20" s="193"/>
      <c r="UR20" s="193"/>
      <c r="US20" s="193"/>
      <c r="UT20" s="193"/>
      <c r="UU20" s="193"/>
      <c r="UV20" s="193"/>
      <c r="UW20" s="193"/>
      <c r="UX20" s="193"/>
      <c r="UY20" s="193"/>
      <c r="UZ20" s="193"/>
      <c r="VA20" s="193"/>
      <c r="VB20" s="193"/>
      <c r="VC20" s="193"/>
      <c r="VD20" s="193"/>
      <c r="VE20" s="193"/>
      <c r="VF20" s="193"/>
      <c r="VG20" s="193"/>
      <c r="VH20" s="193"/>
      <c r="VI20" s="193"/>
      <c r="VJ20" s="193"/>
      <c r="VK20" s="193"/>
      <c r="VL20" s="193"/>
      <c r="VM20" s="193"/>
      <c r="VN20" s="193"/>
      <c r="VO20" s="193"/>
      <c r="VP20" s="193"/>
      <c r="VQ20" s="193"/>
      <c r="VR20" s="193"/>
      <c r="VS20" s="193"/>
      <c r="VT20" s="193"/>
      <c r="VU20" s="193"/>
      <c r="VV20" s="193"/>
      <c r="VW20" s="193"/>
      <c r="VX20" s="193"/>
      <c r="VY20" s="193"/>
      <c r="VZ20" s="193"/>
      <c r="WA20" s="193"/>
      <c r="WB20" s="193"/>
      <c r="WC20" s="193"/>
      <c r="WD20" s="193"/>
      <c r="WE20" s="193"/>
      <c r="WF20" s="193"/>
      <c r="WG20" s="193"/>
      <c r="WH20" s="193"/>
      <c r="WI20" s="193"/>
      <c r="WJ20" s="193"/>
      <c r="WK20" s="193"/>
      <c r="WL20" s="193"/>
      <c r="WM20" s="193"/>
      <c r="WN20" s="193"/>
      <c r="WO20" s="193"/>
      <c r="WP20" s="193"/>
      <c r="WQ20" s="193"/>
      <c r="WR20" s="193"/>
      <c r="WS20" s="193"/>
      <c r="WT20" s="193"/>
      <c r="WU20" s="193"/>
      <c r="WV20" s="193"/>
      <c r="WW20" s="193"/>
      <c r="WX20" s="193"/>
      <c r="WY20" s="193"/>
      <c r="WZ20" s="193"/>
      <c r="XA20" s="193"/>
      <c r="XB20" s="193"/>
      <c r="XC20" s="193"/>
      <c r="XD20" s="193"/>
      <c r="XE20" s="193"/>
      <c r="XF20" s="193"/>
      <c r="XG20" s="193"/>
      <c r="XH20" s="193"/>
      <c r="XI20" s="193"/>
      <c r="XJ20" s="193"/>
      <c r="XK20" s="193"/>
      <c r="XL20" s="193"/>
      <c r="XM20" s="193"/>
      <c r="XN20" s="193"/>
      <c r="XO20" s="193"/>
      <c r="XP20" s="193"/>
      <c r="XQ20" s="193"/>
      <c r="XR20" s="193"/>
      <c r="XS20" s="193"/>
      <c r="XT20" s="193"/>
      <c r="XU20" s="193"/>
      <c r="XV20" s="193"/>
      <c r="XW20" s="193"/>
      <c r="XX20" s="193"/>
      <c r="XY20" s="193"/>
      <c r="XZ20" s="193"/>
      <c r="YA20" s="193"/>
      <c r="YB20" s="193"/>
      <c r="YC20" s="193"/>
      <c r="YD20" s="193"/>
      <c r="YE20" s="193"/>
      <c r="YF20" s="193"/>
      <c r="YG20" s="193"/>
      <c r="YH20" s="193"/>
      <c r="YI20" s="193"/>
      <c r="YJ20" s="193"/>
      <c r="YK20" s="193"/>
      <c r="YL20" s="193"/>
      <c r="YM20" s="193"/>
      <c r="YN20" s="193"/>
      <c r="YO20" s="193"/>
      <c r="YP20" s="193"/>
      <c r="YQ20" s="193"/>
      <c r="YR20" s="193"/>
      <c r="YS20" s="193"/>
      <c r="YT20" s="193"/>
      <c r="YU20" s="193"/>
      <c r="YV20" s="193"/>
      <c r="YW20" s="193"/>
      <c r="YX20" s="193"/>
      <c r="YY20" s="193"/>
      <c r="YZ20" s="193"/>
      <c r="ZA20" s="193"/>
      <c r="ZB20" s="193"/>
      <c r="ZC20" s="193"/>
      <c r="ZD20" s="193"/>
      <c r="ZE20" s="193"/>
      <c r="ZF20" s="193"/>
      <c r="ZG20" s="193"/>
      <c r="ZH20" s="193"/>
      <c r="ZI20" s="193"/>
      <c r="ZJ20" s="193"/>
      <c r="ZK20" s="193"/>
      <c r="ZL20" s="193"/>
      <c r="ZM20" s="193"/>
      <c r="ZN20" s="193"/>
      <c r="ZO20" s="193"/>
      <c r="ZP20" s="193"/>
      <c r="ZQ20" s="193"/>
      <c r="ZR20" s="193"/>
      <c r="ZS20" s="193"/>
      <c r="ZT20" s="193"/>
      <c r="ZU20" s="193"/>
      <c r="ZV20" s="193"/>
      <c r="ZW20" s="193"/>
      <c r="ZX20" s="193"/>
      <c r="ZY20" s="193"/>
      <c r="ZZ20" s="193"/>
      <c r="AAA20" s="193"/>
      <c r="AAB20" s="193"/>
      <c r="AAC20" s="193"/>
      <c r="AAD20" s="193"/>
      <c r="AAE20" s="193"/>
      <c r="AAF20" s="193"/>
      <c r="AAG20" s="193"/>
      <c r="AAH20" s="193"/>
      <c r="AAI20" s="193"/>
      <c r="AAJ20" s="193"/>
      <c r="AAK20" s="193"/>
      <c r="AAL20" s="193"/>
      <c r="AAM20" s="193"/>
      <c r="AAN20" s="193"/>
      <c r="AAO20" s="193"/>
      <c r="AAP20" s="193"/>
      <c r="AAQ20" s="193"/>
      <c r="AAR20" s="193"/>
      <c r="AAS20" s="193"/>
      <c r="AAT20" s="193"/>
      <c r="AAU20" s="193"/>
      <c r="AAV20" s="193"/>
      <c r="AAW20" s="193"/>
      <c r="AAX20" s="193"/>
      <c r="AAY20" s="193"/>
      <c r="AAZ20" s="193"/>
      <c r="ABA20" s="193"/>
      <c r="ABB20" s="193"/>
      <c r="ABC20" s="193"/>
      <c r="ABD20" s="193"/>
      <c r="ABE20" s="193"/>
      <c r="ABF20" s="193"/>
      <c r="ABG20" s="193"/>
      <c r="ABH20" s="193"/>
      <c r="ABI20" s="193"/>
      <c r="ABJ20" s="193"/>
      <c r="ABK20" s="193"/>
      <c r="ABL20" s="193"/>
      <c r="ABM20" s="193"/>
      <c r="ABN20" s="193"/>
      <c r="ABO20" s="193"/>
      <c r="ABP20" s="193"/>
      <c r="ABQ20" s="193"/>
      <c r="ABR20" s="193"/>
      <c r="ABS20" s="193"/>
      <c r="ABT20" s="193"/>
      <c r="ABU20" s="193"/>
      <c r="ABV20" s="193"/>
      <c r="ABW20" s="193"/>
      <c r="ABX20" s="193"/>
      <c r="ABY20" s="193"/>
      <c r="ABZ20" s="193"/>
      <c r="ACA20" s="193"/>
      <c r="ACB20" s="193"/>
      <c r="ACC20" s="193"/>
      <c r="ACD20" s="193"/>
      <c r="ACE20" s="193"/>
      <c r="ACF20" s="193"/>
      <c r="ACG20" s="193"/>
      <c r="ACH20" s="193"/>
      <c r="ACI20" s="193"/>
      <c r="ACJ20" s="193"/>
      <c r="ACK20" s="193"/>
      <c r="ACL20" s="193"/>
      <c r="ACM20" s="193"/>
      <c r="ACN20" s="193"/>
      <c r="ACO20" s="193"/>
      <c r="ACP20" s="193"/>
      <c r="ACQ20" s="193"/>
      <c r="ACR20" s="193"/>
      <c r="ACS20" s="193"/>
      <c r="ACT20" s="193"/>
      <c r="ACU20" s="193"/>
      <c r="ACV20" s="193"/>
      <c r="ACW20" s="193"/>
      <c r="ACX20" s="193"/>
      <c r="ACY20" s="193"/>
      <c r="ACZ20" s="193"/>
      <c r="ADA20" s="193"/>
      <c r="ADB20" s="193"/>
      <c r="ADC20" s="193"/>
      <c r="ADD20" s="193"/>
      <c r="ADE20" s="193"/>
      <c r="ADF20" s="193"/>
      <c r="ADG20" s="193"/>
      <c r="ADH20" s="193"/>
      <c r="ADI20" s="193"/>
      <c r="ADJ20" s="193"/>
      <c r="ADK20" s="193"/>
      <c r="ADL20" s="193"/>
      <c r="ADM20" s="193"/>
      <c r="ADN20" s="193"/>
      <c r="ADO20" s="193"/>
      <c r="ADP20" s="193"/>
      <c r="ADQ20" s="193"/>
      <c r="ADR20" s="193"/>
      <c r="ADS20" s="193"/>
      <c r="ADT20" s="193"/>
      <c r="ADU20" s="193"/>
      <c r="ADV20" s="193"/>
      <c r="ADW20" s="193"/>
      <c r="ADX20" s="193"/>
      <c r="ADY20" s="193"/>
      <c r="ADZ20" s="193"/>
      <c r="AEA20" s="193"/>
      <c r="AEB20" s="193"/>
      <c r="AEC20" s="193"/>
      <c r="AED20" s="193"/>
      <c r="AEE20" s="193"/>
      <c r="AEF20" s="193"/>
      <c r="AEG20" s="193"/>
      <c r="AEH20" s="193"/>
      <c r="AEI20" s="193"/>
      <c r="AEJ20" s="193"/>
      <c r="AEK20" s="193"/>
      <c r="AEL20" s="193"/>
      <c r="AEM20" s="193"/>
      <c r="AEN20" s="193"/>
      <c r="AEO20" s="193"/>
      <c r="AEP20" s="193"/>
      <c r="AEQ20" s="193"/>
      <c r="AER20" s="193"/>
      <c r="AES20" s="193"/>
      <c r="AET20" s="193"/>
      <c r="AEU20" s="193"/>
      <c r="AEV20" s="193"/>
      <c r="AEW20" s="193"/>
      <c r="AEX20" s="193"/>
      <c r="AEY20" s="193"/>
      <c r="AEZ20" s="193"/>
      <c r="AFA20" s="193"/>
      <c r="AFB20" s="193"/>
      <c r="AFC20" s="193"/>
      <c r="AFD20" s="193"/>
      <c r="AFE20" s="193"/>
      <c r="AFF20" s="193"/>
      <c r="AFG20" s="193"/>
      <c r="AFH20" s="193"/>
      <c r="AFI20" s="193"/>
      <c r="AFJ20" s="193"/>
      <c r="AFK20" s="193"/>
      <c r="AFL20" s="193"/>
      <c r="AFM20" s="193"/>
      <c r="AFN20" s="193"/>
      <c r="AFO20" s="193"/>
      <c r="AFP20" s="193"/>
      <c r="AFQ20" s="193"/>
      <c r="AFR20" s="193"/>
      <c r="AFS20" s="193"/>
      <c r="AFT20" s="193"/>
      <c r="AFU20" s="193"/>
      <c r="AFV20" s="193"/>
      <c r="AFW20" s="193"/>
      <c r="AFX20" s="193"/>
      <c r="AFY20" s="193"/>
      <c r="AFZ20" s="193"/>
      <c r="AGA20" s="193"/>
      <c r="AGB20" s="193"/>
    </row>
    <row r="21" spans="1:860" s="200" customFormat="1">
      <c r="A21" s="20" t="s">
        <v>105</v>
      </c>
      <c r="B21" s="8" t="s">
        <v>106</v>
      </c>
      <c r="C21" s="187">
        <f t="shared" si="3"/>
        <v>0</v>
      </c>
      <c r="D21" s="67"/>
      <c r="E21" s="68"/>
      <c r="F21" s="473"/>
      <c r="G21" s="478"/>
      <c r="H21" s="187">
        <f t="shared" si="5"/>
        <v>0</v>
      </c>
      <c r="I21" s="68"/>
      <c r="J21" s="68"/>
      <c r="K21" s="68"/>
      <c r="L21" s="187"/>
      <c r="M21" s="68"/>
      <c r="N21" s="68"/>
      <c r="O21" s="187"/>
      <c r="P21" s="68"/>
      <c r="Q21" s="68"/>
      <c r="R21" s="187"/>
      <c r="S21" s="185">
        <f t="shared" si="6"/>
        <v>0</v>
      </c>
      <c r="T21" s="526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  <c r="IW21" s="193"/>
      <c r="IX21" s="193"/>
      <c r="IY21" s="193"/>
      <c r="IZ21" s="193"/>
      <c r="JA21" s="193"/>
      <c r="JB21" s="193"/>
      <c r="JC21" s="193"/>
      <c r="JD21" s="193"/>
      <c r="JE21" s="193"/>
      <c r="JF21" s="193"/>
      <c r="JG21" s="193"/>
      <c r="JH21" s="193"/>
      <c r="JI21" s="193"/>
      <c r="JJ21" s="193"/>
      <c r="JK21" s="193"/>
      <c r="JL21" s="193"/>
      <c r="JM21" s="193"/>
      <c r="JN21" s="193"/>
      <c r="JO21" s="193"/>
      <c r="JP21" s="193"/>
      <c r="JQ21" s="193"/>
      <c r="JR21" s="193"/>
      <c r="JS21" s="193"/>
      <c r="JT21" s="193"/>
      <c r="JU21" s="193"/>
      <c r="JV21" s="193"/>
      <c r="JW21" s="193"/>
      <c r="JX21" s="193"/>
      <c r="JY21" s="193"/>
      <c r="JZ21" s="193"/>
      <c r="KA21" s="193"/>
      <c r="KB21" s="193"/>
      <c r="KC21" s="193"/>
      <c r="KD21" s="193"/>
      <c r="KE21" s="193"/>
      <c r="KF21" s="193"/>
      <c r="KG21" s="193"/>
      <c r="KH21" s="193"/>
      <c r="KI21" s="193"/>
      <c r="KJ21" s="193"/>
      <c r="KK21" s="193"/>
      <c r="KL21" s="193"/>
      <c r="KM21" s="193"/>
      <c r="KN21" s="193"/>
      <c r="KO21" s="193"/>
      <c r="KP21" s="193"/>
      <c r="KQ21" s="193"/>
      <c r="KR21" s="193"/>
      <c r="KS21" s="193"/>
      <c r="KT21" s="193"/>
      <c r="KU21" s="193"/>
      <c r="KV21" s="193"/>
      <c r="KW21" s="193"/>
      <c r="KX21" s="193"/>
      <c r="KY21" s="193"/>
      <c r="KZ21" s="193"/>
      <c r="LA21" s="193"/>
      <c r="LB21" s="193"/>
      <c r="LC21" s="193"/>
      <c r="LD21" s="193"/>
      <c r="LE21" s="193"/>
      <c r="LF21" s="193"/>
      <c r="LG21" s="193"/>
      <c r="LH21" s="193"/>
      <c r="LI21" s="193"/>
      <c r="LJ21" s="193"/>
      <c r="LK21" s="193"/>
      <c r="LL21" s="193"/>
      <c r="LM21" s="193"/>
      <c r="LN21" s="193"/>
      <c r="LO21" s="193"/>
      <c r="LP21" s="193"/>
      <c r="LQ21" s="193"/>
      <c r="LR21" s="193"/>
      <c r="LS21" s="193"/>
      <c r="LT21" s="193"/>
      <c r="LU21" s="193"/>
      <c r="LV21" s="193"/>
      <c r="LW21" s="193"/>
      <c r="LX21" s="193"/>
      <c r="LY21" s="193"/>
      <c r="LZ21" s="193"/>
      <c r="MA21" s="193"/>
      <c r="MB21" s="193"/>
      <c r="MC21" s="193"/>
      <c r="MD21" s="193"/>
      <c r="ME21" s="193"/>
      <c r="MF21" s="193"/>
      <c r="MG21" s="193"/>
      <c r="MH21" s="193"/>
      <c r="MI21" s="193"/>
      <c r="MJ21" s="193"/>
      <c r="MK21" s="193"/>
      <c r="ML21" s="193"/>
      <c r="MM21" s="193"/>
      <c r="MN21" s="193"/>
      <c r="MO21" s="193"/>
      <c r="MP21" s="193"/>
      <c r="MQ21" s="193"/>
      <c r="MR21" s="193"/>
      <c r="MS21" s="193"/>
      <c r="MT21" s="193"/>
      <c r="MU21" s="193"/>
      <c r="MV21" s="193"/>
      <c r="MW21" s="193"/>
      <c r="MX21" s="193"/>
      <c r="MY21" s="193"/>
      <c r="MZ21" s="193"/>
      <c r="NA21" s="193"/>
      <c r="NB21" s="193"/>
      <c r="NC21" s="193"/>
      <c r="ND21" s="193"/>
      <c r="NE21" s="193"/>
      <c r="NF21" s="193"/>
      <c r="NG21" s="193"/>
      <c r="NH21" s="193"/>
      <c r="NI21" s="193"/>
      <c r="NJ21" s="193"/>
      <c r="NK21" s="193"/>
      <c r="NL21" s="193"/>
      <c r="NM21" s="193"/>
      <c r="NN21" s="193"/>
      <c r="NO21" s="193"/>
      <c r="NP21" s="193"/>
      <c r="NQ21" s="193"/>
      <c r="NR21" s="193"/>
      <c r="NS21" s="193"/>
      <c r="NT21" s="193"/>
      <c r="NU21" s="193"/>
      <c r="NV21" s="193"/>
      <c r="NW21" s="193"/>
      <c r="NX21" s="193"/>
      <c r="NY21" s="193"/>
      <c r="NZ21" s="193"/>
      <c r="OA21" s="193"/>
      <c r="OB21" s="193"/>
      <c r="OC21" s="193"/>
      <c r="OD21" s="193"/>
      <c r="OE21" s="193"/>
      <c r="OF21" s="193"/>
      <c r="OG21" s="193"/>
      <c r="OH21" s="193"/>
      <c r="OI21" s="193"/>
      <c r="OJ21" s="193"/>
      <c r="OK21" s="193"/>
      <c r="OL21" s="193"/>
      <c r="OM21" s="193"/>
      <c r="ON21" s="193"/>
      <c r="OO21" s="193"/>
      <c r="OP21" s="193"/>
      <c r="OQ21" s="193"/>
      <c r="OR21" s="193"/>
      <c r="OS21" s="193"/>
      <c r="OT21" s="193"/>
      <c r="OU21" s="193"/>
      <c r="OV21" s="193"/>
      <c r="OW21" s="193"/>
      <c r="OX21" s="193"/>
      <c r="OY21" s="193"/>
      <c r="OZ21" s="193"/>
      <c r="PA21" s="193"/>
      <c r="PB21" s="193"/>
      <c r="PC21" s="193"/>
      <c r="PD21" s="193"/>
      <c r="PE21" s="193"/>
      <c r="PF21" s="193"/>
      <c r="PG21" s="193"/>
      <c r="PH21" s="193"/>
      <c r="PI21" s="193"/>
      <c r="PJ21" s="193"/>
      <c r="PK21" s="193"/>
      <c r="PL21" s="193"/>
      <c r="PM21" s="193"/>
      <c r="PN21" s="193"/>
      <c r="PO21" s="193"/>
      <c r="PP21" s="193"/>
      <c r="PQ21" s="193"/>
      <c r="PR21" s="193"/>
      <c r="PS21" s="193"/>
      <c r="PT21" s="193"/>
      <c r="PU21" s="193"/>
      <c r="PV21" s="193"/>
      <c r="PW21" s="193"/>
      <c r="PX21" s="193"/>
      <c r="PY21" s="193"/>
      <c r="PZ21" s="193"/>
      <c r="QA21" s="193"/>
      <c r="QB21" s="193"/>
      <c r="QC21" s="193"/>
      <c r="QD21" s="193"/>
      <c r="QE21" s="193"/>
      <c r="QF21" s="193"/>
      <c r="QG21" s="193"/>
      <c r="QH21" s="193"/>
      <c r="QI21" s="193"/>
      <c r="QJ21" s="193"/>
      <c r="QK21" s="193"/>
      <c r="QL21" s="193"/>
      <c r="QM21" s="193"/>
      <c r="QN21" s="193"/>
      <c r="QO21" s="193"/>
      <c r="QP21" s="193"/>
      <c r="QQ21" s="193"/>
      <c r="QR21" s="193"/>
      <c r="QS21" s="193"/>
      <c r="QT21" s="193"/>
      <c r="QU21" s="193"/>
      <c r="QV21" s="193"/>
      <c r="QW21" s="193"/>
      <c r="QX21" s="193"/>
      <c r="QY21" s="193"/>
      <c r="QZ21" s="193"/>
      <c r="RA21" s="193"/>
      <c r="RB21" s="193"/>
      <c r="RC21" s="193"/>
      <c r="RD21" s="193"/>
      <c r="RE21" s="193"/>
      <c r="RF21" s="193"/>
      <c r="RG21" s="193"/>
      <c r="RH21" s="193"/>
      <c r="RI21" s="193"/>
      <c r="RJ21" s="193"/>
      <c r="RK21" s="193"/>
      <c r="RL21" s="193"/>
      <c r="RM21" s="193"/>
      <c r="RN21" s="193"/>
      <c r="RO21" s="193"/>
      <c r="RP21" s="193"/>
      <c r="RQ21" s="193"/>
      <c r="RR21" s="193"/>
      <c r="RS21" s="193"/>
      <c r="RT21" s="193"/>
      <c r="RU21" s="193"/>
      <c r="RV21" s="193"/>
      <c r="RW21" s="193"/>
      <c r="RX21" s="193"/>
      <c r="RY21" s="193"/>
      <c r="RZ21" s="193"/>
      <c r="SA21" s="193"/>
      <c r="SB21" s="193"/>
      <c r="SC21" s="193"/>
      <c r="SD21" s="193"/>
      <c r="SE21" s="193"/>
      <c r="SF21" s="193"/>
      <c r="SG21" s="193"/>
      <c r="SH21" s="193"/>
      <c r="SI21" s="193"/>
      <c r="SJ21" s="193"/>
      <c r="SK21" s="193"/>
      <c r="SL21" s="193"/>
      <c r="SM21" s="193"/>
      <c r="SN21" s="193"/>
      <c r="SO21" s="193"/>
      <c r="SP21" s="193"/>
      <c r="SQ21" s="193"/>
      <c r="SR21" s="193"/>
      <c r="SS21" s="193"/>
      <c r="ST21" s="193"/>
      <c r="SU21" s="193"/>
      <c r="SV21" s="193"/>
      <c r="SW21" s="193"/>
      <c r="SX21" s="193"/>
      <c r="SY21" s="193"/>
      <c r="SZ21" s="193"/>
      <c r="TA21" s="193"/>
      <c r="TB21" s="193"/>
      <c r="TC21" s="193"/>
      <c r="TD21" s="193"/>
      <c r="TE21" s="193"/>
      <c r="TF21" s="193"/>
      <c r="TG21" s="193"/>
      <c r="TH21" s="193"/>
      <c r="TI21" s="193"/>
      <c r="TJ21" s="193"/>
      <c r="TK21" s="193"/>
      <c r="TL21" s="193"/>
      <c r="TM21" s="193"/>
      <c r="TN21" s="193"/>
      <c r="TO21" s="193"/>
      <c r="TP21" s="193"/>
      <c r="TQ21" s="193"/>
      <c r="TR21" s="193"/>
      <c r="TS21" s="193"/>
      <c r="TT21" s="193"/>
      <c r="TU21" s="193"/>
      <c r="TV21" s="193"/>
      <c r="TW21" s="193"/>
      <c r="TX21" s="193"/>
      <c r="TY21" s="193"/>
      <c r="TZ21" s="193"/>
      <c r="UA21" s="193"/>
      <c r="UB21" s="193"/>
      <c r="UC21" s="193"/>
      <c r="UD21" s="193"/>
      <c r="UE21" s="193"/>
      <c r="UF21" s="193"/>
      <c r="UG21" s="193"/>
      <c r="UH21" s="193"/>
      <c r="UI21" s="193"/>
      <c r="UJ21" s="193"/>
      <c r="UK21" s="193"/>
      <c r="UL21" s="193"/>
      <c r="UM21" s="193"/>
      <c r="UN21" s="193"/>
      <c r="UO21" s="193"/>
      <c r="UP21" s="193"/>
      <c r="UQ21" s="193"/>
      <c r="UR21" s="193"/>
      <c r="US21" s="193"/>
      <c r="UT21" s="193"/>
      <c r="UU21" s="193"/>
      <c r="UV21" s="193"/>
      <c r="UW21" s="193"/>
      <c r="UX21" s="193"/>
      <c r="UY21" s="193"/>
      <c r="UZ21" s="193"/>
      <c r="VA21" s="193"/>
      <c r="VB21" s="193"/>
      <c r="VC21" s="193"/>
      <c r="VD21" s="193"/>
      <c r="VE21" s="193"/>
      <c r="VF21" s="193"/>
      <c r="VG21" s="193"/>
      <c r="VH21" s="193"/>
      <c r="VI21" s="193"/>
      <c r="VJ21" s="193"/>
      <c r="VK21" s="193"/>
      <c r="VL21" s="193"/>
      <c r="VM21" s="193"/>
      <c r="VN21" s="193"/>
      <c r="VO21" s="193"/>
      <c r="VP21" s="193"/>
      <c r="VQ21" s="193"/>
      <c r="VR21" s="193"/>
      <c r="VS21" s="193"/>
      <c r="VT21" s="193"/>
      <c r="VU21" s="193"/>
      <c r="VV21" s="193"/>
      <c r="VW21" s="193"/>
      <c r="VX21" s="193"/>
      <c r="VY21" s="193"/>
      <c r="VZ21" s="193"/>
      <c r="WA21" s="193"/>
      <c r="WB21" s="193"/>
      <c r="WC21" s="193"/>
      <c r="WD21" s="193"/>
      <c r="WE21" s="193"/>
      <c r="WF21" s="193"/>
      <c r="WG21" s="193"/>
      <c r="WH21" s="193"/>
      <c r="WI21" s="193"/>
      <c r="WJ21" s="193"/>
      <c r="WK21" s="193"/>
      <c r="WL21" s="193"/>
      <c r="WM21" s="193"/>
      <c r="WN21" s="193"/>
      <c r="WO21" s="193"/>
      <c r="WP21" s="193"/>
      <c r="WQ21" s="193"/>
      <c r="WR21" s="193"/>
      <c r="WS21" s="193"/>
      <c r="WT21" s="193"/>
      <c r="WU21" s="193"/>
      <c r="WV21" s="193"/>
      <c r="WW21" s="193"/>
      <c r="WX21" s="193"/>
      <c r="WY21" s="193"/>
      <c r="WZ21" s="193"/>
      <c r="XA21" s="193"/>
      <c r="XB21" s="193"/>
      <c r="XC21" s="193"/>
      <c r="XD21" s="193"/>
      <c r="XE21" s="193"/>
      <c r="XF21" s="193"/>
      <c r="XG21" s="193"/>
      <c r="XH21" s="193"/>
      <c r="XI21" s="193"/>
      <c r="XJ21" s="193"/>
      <c r="XK21" s="193"/>
      <c r="XL21" s="193"/>
      <c r="XM21" s="193"/>
      <c r="XN21" s="193"/>
      <c r="XO21" s="193"/>
      <c r="XP21" s="193"/>
      <c r="XQ21" s="193"/>
      <c r="XR21" s="193"/>
      <c r="XS21" s="193"/>
      <c r="XT21" s="193"/>
      <c r="XU21" s="193"/>
      <c r="XV21" s="193"/>
      <c r="XW21" s="193"/>
      <c r="XX21" s="193"/>
      <c r="XY21" s="193"/>
      <c r="XZ21" s="193"/>
      <c r="YA21" s="193"/>
      <c r="YB21" s="193"/>
      <c r="YC21" s="193"/>
      <c r="YD21" s="193"/>
      <c r="YE21" s="193"/>
      <c r="YF21" s="193"/>
      <c r="YG21" s="193"/>
      <c r="YH21" s="193"/>
      <c r="YI21" s="193"/>
      <c r="YJ21" s="193"/>
      <c r="YK21" s="193"/>
      <c r="YL21" s="193"/>
      <c r="YM21" s="193"/>
      <c r="YN21" s="193"/>
      <c r="YO21" s="193"/>
      <c r="YP21" s="193"/>
      <c r="YQ21" s="193"/>
      <c r="YR21" s="193"/>
      <c r="YS21" s="193"/>
      <c r="YT21" s="193"/>
      <c r="YU21" s="193"/>
      <c r="YV21" s="193"/>
      <c r="YW21" s="193"/>
      <c r="YX21" s="193"/>
      <c r="YY21" s="193"/>
      <c r="YZ21" s="193"/>
      <c r="ZA21" s="193"/>
      <c r="ZB21" s="193"/>
      <c r="ZC21" s="193"/>
      <c r="ZD21" s="193"/>
      <c r="ZE21" s="193"/>
      <c r="ZF21" s="193"/>
      <c r="ZG21" s="193"/>
      <c r="ZH21" s="193"/>
      <c r="ZI21" s="193"/>
      <c r="ZJ21" s="193"/>
      <c r="ZK21" s="193"/>
      <c r="ZL21" s="193"/>
      <c r="ZM21" s="193"/>
      <c r="ZN21" s="193"/>
      <c r="ZO21" s="193"/>
      <c r="ZP21" s="193"/>
      <c r="ZQ21" s="193"/>
      <c r="ZR21" s="193"/>
      <c r="ZS21" s="193"/>
      <c r="ZT21" s="193"/>
      <c r="ZU21" s="193"/>
      <c r="ZV21" s="193"/>
      <c r="ZW21" s="193"/>
      <c r="ZX21" s="193"/>
      <c r="ZY21" s="193"/>
      <c r="ZZ21" s="193"/>
      <c r="AAA21" s="193"/>
      <c r="AAB21" s="193"/>
      <c r="AAC21" s="193"/>
      <c r="AAD21" s="193"/>
      <c r="AAE21" s="193"/>
      <c r="AAF21" s="193"/>
      <c r="AAG21" s="193"/>
      <c r="AAH21" s="193"/>
      <c r="AAI21" s="193"/>
      <c r="AAJ21" s="193"/>
      <c r="AAK21" s="193"/>
      <c r="AAL21" s="193"/>
      <c r="AAM21" s="193"/>
      <c r="AAN21" s="193"/>
      <c r="AAO21" s="193"/>
      <c r="AAP21" s="193"/>
      <c r="AAQ21" s="193"/>
      <c r="AAR21" s="193"/>
      <c r="AAS21" s="193"/>
      <c r="AAT21" s="193"/>
      <c r="AAU21" s="193"/>
      <c r="AAV21" s="193"/>
      <c r="AAW21" s="193"/>
      <c r="AAX21" s="193"/>
      <c r="AAY21" s="193"/>
      <c r="AAZ21" s="193"/>
      <c r="ABA21" s="193"/>
      <c r="ABB21" s="193"/>
      <c r="ABC21" s="193"/>
      <c r="ABD21" s="193"/>
      <c r="ABE21" s="193"/>
      <c r="ABF21" s="193"/>
      <c r="ABG21" s="193"/>
      <c r="ABH21" s="193"/>
      <c r="ABI21" s="193"/>
      <c r="ABJ21" s="193"/>
      <c r="ABK21" s="193"/>
      <c r="ABL21" s="193"/>
      <c r="ABM21" s="193"/>
      <c r="ABN21" s="193"/>
      <c r="ABO21" s="193"/>
      <c r="ABP21" s="193"/>
      <c r="ABQ21" s="193"/>
      <c r="ABR21" s="193"/>
      <c r="ABS21" s="193"/>
      <c r="ABT21" s="193"/>
      <c r="ABU21" s="193"/>
      <c r="ABV21" s="193"/>
      <c r="ABW21" s="193"/>
      <c r="ABX21" s="193"/>
      <c r="ABY21" s="193"/>
      <c r="ABZ21" s="193"/>
      <c r="ACA21" s="193"/>
      <c r="ACB21" s="193"/>
      <c r="ACC21" s="193"/>
      <c r="ACD21" s="193"/>
      <c r="ACE21" s="193"/>
      <c r="ACF21" s="193"/>
      <c r="ACG21" s="193"/>
      <c r="ACH21" s="193"/>
      <c r="ACI21" s="193"/>
      <c r="ACJ21" s="193"/>
      <c r="ACK21" s="193"/>
      <c r="ACL21" s="193"/>
      <c r="ACM21" s="193"/>
      <c r="ACN21" s="193"/>
      <c r="ACO21" s="193"/>
      <c r="ACP21" s="193"/>
      <c r="ACQ21" s="193"/>
      <c r="ACR21" s="193"/>
      <c r="ACS21" s="193"/>
      <c r="ACT21" s="193"/>
      <c r="ACU21" s="193"/>
      <c r="ACV21" s="193"/>
      <c r="ACW21" s="193"/>
      <c r="ACX21" s="193"/>
      <c r="ACY21" s="193"/>
      <c r="ACZ21" s="193"/>
      <c r="ADA21" s="193"/>
      <c r="ADB21" s="193"/>
      <c r="ADC21" s="193"/>
      <c r="ADD21" s="193"/>
      <c r="ADE21" s="193"/>
      <c r="ADF21" s="193"/>
      <c r="ADG21" s="193"/>
      <c r="ADH21" s="193"/>
      <c r="ADI21" s="193"/>
      <c r="ADJ21" s="193"/>
      <c r="ADK21" s="193"/>
      <c r="ADL21" s="193"/>
      <c r="ADM21" s="193"/>
      <c r="ADN21" s="193"/>
      <c r="ADO21" s="193"/>
      <c r="ADP21" s="193"/>
      <c r="ADQ21" s="193"/>
      <c r="ADR21" s="193"/>
      <c r="ADS21" s="193"/>
      <c r="ADT21" s="193"/>
      <c r="ADU21" s="193"/>
      <c r="ADV21" s="193"/>
      <c r="ADW21" s="193"/>
      <c r="ADX21" s="193"/>
      <c r="ADY21" s="193"/>
      <c r="ADZ21" s="193"/>
      <c r="AEA21" s="193"/>
      <c r="AEB21" s="193"/>
      <c r="AEC21" s="193"/>
      <c r="AED21" s="193"/>
      <c r="AEE21" s="193"/>
      <c r="AEF21" s="193"/>
      <c r="AEG21" s="193"/>
      <c r="AEH21" s="193"/>
      <c r="AEI21" s="193"/>
      <c r="AEJ21" s="193"/>
      <c r="AEK21" s="193"/>
      <c r="AEL21" s="193"/>
      <c r="AEM21" s="193"/>
      <c r="AEN21" s="193"/>
      <c r="AEO21" s="193"/>
      <c r="AEP21" s="193"/>
      <c r="AEQ21" s="193"/>
      <c r="AER21" s="193"/>
      <c r="AES21" s="193"/>
      <c r="AET21" s="193"/>
      <c r="AEU21" s="193"/>
      <c r="AEV21" s="193"/>
      <c r="AEW21" s="193"/>
      <c r="AEX21" s="193"/>
      <c r="AEY21" s="193"/>
      <c r="AEZ21" s="193"/>
      <c r="AFA21" s="193"/>
      <c r="AFB21" s="193"/>
      <c r="AFC21" s="193"/>
      <c r="AFD21" s="193"/>
      <c r="AFE21" s="193"/>
      <c r="AFF21" s="193"/>
      <c r="AFG21" s="193"/>
      <c r="AFH21" s="193"/>
      <c r="AFI21" s="193"/>
      <c r="AFJ21" s="193"/>
      <c r="AFK21" s="193"/>
      <c r="AFL21" s="193"/>
      <c r="AFM21" s="193"/>
      <c r="AFN21" s="193"/>
      <c r="AFO21" s="193"/>
      <c r="AFP21" s="193"/>
      <c r="AFQ21" s="193"/>
      <c r="AFR21" s="193"/>
      <c r="AFS21" s="193"/>
      <c r="AFT21" s="193"/>
      <c r="AFU21" s="193"/>
      <c r="AFV21" s="193"/>
      <c r="AFW21" s="193"/>
      <c r="AFX21" s="193"/>
      <c r="AFY21" s="193"/>
      <c r="AFZ21" s="193"/>
      <c r="AGA21" s="193"/>
      <c r="AGB21" s="193"/>
    </row>
    <row r="22" spans="1:860" s="200" customFormat="1" ht="25.5">
      <c r="A22" s="20" t="s">
        <v>107</v>
      </c>
      <c r="B22" s="8" t="s">
        <v>108</v>
      </c>
      <c r="C22" s="187">
        <f t="shared" si="3"/>
        <v>0</v>
      </c>
      <c r="D22" s="67"/>
      <c r="E22" s="68"/>
      <c r="F22" s="473"/>
      <c r="G22" s="478"/>
      <c r="H22" s="187">
        <f t="shared" si="5"/>
        <v>0</v>
      </c>
      <c r="I22" s="68"/>
      <c r="J22" s="68"/>
      <c r="K22" s="68"/>
      <c r="L22" s="187"/>
      <c r="M22" s="68"/>
      <c r="N22" s="68"/>
      <c r="O22" s="187"/>
      <c r="P22" s="68"/>
      <c r="Q22" s="68"/>
      <c r="R22" s="187"/>
      <c r="S22" s="185">
        <f t="shared" si="6"/>
        <v>0</v>
      </c>
      <c r="T22" s="526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  <c r="IV22" s="193"/>
      <c r="IW22" s="193"/>
      <c r="IX22" s="193"/>
      <c r="IY22" s="193"/>
      <c r="IZ22" s="193"/>
      <c r="JA22" s="193"/>
      <c r="JB22" s="193"/>
      <c r="JC22" s="193"/>
      <c r="JD22" s="193"/>
      <c r="JE22" s="193"/>
      <c r="JF22" s="193"/>
      <c r="JG22" s="193"/>
      <c r="JH22" s="193"/>
      <c r="JI22" s="193"/>
      <c r="JJ22" s="193"/>
      <c r="JK22" s="193"/>
      <c r="JL22" s="193"/>
      <c r="JM22" s="193"/>
      <c r="JN22" s="193"/>
      <c r="JO22" s="193"/>
      <c r="JP22" s="193"/>
      <c r="JQ22" s="193"/>
      <c r="JR22" s="193"/>
      <c r="JS22" s="193"/>
      <c r="JT22" s="193"/>
      <c r="JU22" s="193"/>
      <c r="JV22" s="193"/>
      <c r="JW22" s="193"/>
      <c r="JX22" s="193"/>
      <c r="JY22" s="193"/>
      <c r="JZ22" s="193"/>
      <c r="KA22" s="193"/>
      <c r="KB22" s="193"/>
      <c r="KC22" s="193"/>
      <c r="KD22" s="193"/>
      <c r="KE22" s="193"/>
      <c r="KF22" s="193"/>
      <c r="KG22" s="193"/>
      <c r="KH22" s="193"/>
      <c r="KI22" s="193"/>
      <c r="KJ22" s="193"/>
      <c r="KK22" s="193"/>
      <c r="KL22" s="193"/>
      <c r="KM22" s="193"/>
      <c r="KN22" s="193"/>
      <c r="KO22" s="193"/>
      <c r="KP22" s="193"/>
      <c r="KQ22" s="193"/>
      <c r="KR22" s="193"/>
      <c r="KS22" s="193"/>
      <c r="KT22" s="193"/>
      <c r="KU22" s="193"/>
      <c r="KV22" s="193"/>
      <c r="KW22" s="193"/>
      <c r="KX22" s="193"/>
      <c r="KY22" s="193"/>
      <c r="KZ22" s="193"/>
      <c r="LA22" s="193"/>
      <c r="LB22" s="193"/>
      <c r="LC22" s="193"/>
      <c r="LD22" s="193"/>
      <c r="LE22" s="193"/>
      <c r="LF22" s="193"/>
      <c r="LG22" s="193"/>
      <c r="LH22" s="193"/>
      <c r="LI22" s="193"/>
      <c r="LJ22" s="193"/>
      <c r="LK22" s="193"/>
      <c r="LL22" s="193"/>
      <c r="LM22" s="193"/>
      <c r="LN22" s="193"/>
      <c r="LO22" s="193"/>
      <c r="LP22" s="193"/>
      <c r="LQ22" s="193"/>
      <c r="LR22" s="193"/>
      <c r="LS22" s="193"/>
      <c r="LT22" s="193"/>
      <c r="LU22" s="193"/>
      <c r="LV22" s="193"/>
      <c r="LW22" s="193"/>
      <c r="LX22" s="193"/>
      <c r="LY22" s="193"/>
      <c r="LZ22" s="193"/>
      <c r="MA22" s="193"/>
      <c r="MB22" s="193"/>
      <c r="MC22" s="193"/>
      <c r="MD22" s="193"/>
      <c r="ME22" s="193"/>
      <c r="MF22" s="193"/>
      <c r="MG22" s="193"/>
      <c r="MH22" s="193"/>
      <c r="MI22" s="193"/>
      <c r="MJ22" s="193"/>
      <c r="MK22" s="193"/>
      <c r="ML22" s="193"/>
      <c r="MM22" s="193"/>
      <c r="MN22" s="193"/>
      <c r="MO22" s="193"/>
      <c r="MP22" s="193"/>
      <c r="MQ22" s="193"/>
      <c r="MR22" s="193"/>
      <c r="MS22" s="193"/>
      <c r="MT22" s="193"/>
      <c r="MU22" s="193"/>
      <c r="MV22" s="193"/>
      <c r="MW22" s="193"/>
      <c r="MX22" s="193"/>
      <c r="MY22" s="193"/>
      <c r="MZ22" s="193"/>
      <c r="NA22" s="193"/>
      <c r="NB22" s="193"/>
      <c r="NC22" s="193"/>
      <c r="ND22" s="193"/>
      <c r="NE22" s="193"/>
      <c r="NF22" s="193"/>
      <c r="NG22" s="193"/>
      <c r="NH22" s="193"/>
      <c r="NI22" s="193"/>
      <c r="NJ22" s="193"/>
      <c r="NK22" s="193"/>
      <c r="NL22" s="193"/>
      <c r="NM22" s="193"/>
      <c r="NN22" s="193"/>
      <c r="NO22" s="193"/>
      <c r="NP22" s="193"/>
      <c r="NQ22" s="193"/>
      <c r="NR22" s="193"/>
      <c r="NS22" s="193"/>
      <c r="NT22" s="193"/>
      <c r="NU22" s="193"/>
      <c r="NV22" s="193"/>
      <c r="NW22" s="193"/>
      <c r="NX22" s="193"/>
      <c r="NY22" s="193"/>
      <c r="NZ22" s="193"/>
      <c r="OA22" s="193"/>
      <c r="OB22" s="193"/>
      <c r="OC22" s="193"/>
      <c r="OD22" s="193"/>
      <c r="OE22" s="193"/>
      <c r="OF22" s="193"/>
      <c r="OG22" s="193"/>
      <c r="OH22" s="193"/>
      <c r="OI22" s="193"/>
      <c r="OJ22" s="193"/>
      <c r="OK22" s="193"/>
      <c r="OL22" s="193"/>
      <c r="OM22" s="193"/>
      <c r="ON22" s="193"/>
      <c r="OO22" s="193"/>
      <c r="OP22" s="193"/>
      <c r="OQ22" s="193"/>
      <c r="OR22" s="193"/>
      <c r="OS22" s="193"/>
      <c r="OT22" s="193"/>
      <c r="OU22" s="193"/>
      <c r="OV22" s="193"/>
      <c r="OW22" s="193"/>
      <c r="OX22" s="193"/>
      <c r="OY22" s="193"/>
      <c r="OZ22" s="193"/>
      <c r="PA22" s="193"/>
      <c r="PB22" s="193"/>
      <c r="PC22" s="193"/>
      <c r="PD22" s="193"/>
      <c r="PE22" s="193"/>
      <c r="PF22" s="193"/>
      <c r="PG22" s="193"/>
      <c r="PH22" s="193"/>
      <c r="PI22" s="193"/>
      <c r="PJ22" s="193"/>
      <c r="PK22" s="193"/>
      <c r="PL22" s="193"/>
      <c r="PM22" s="193"/>
      <c r="PN22" s="193"/>
      <c r="PO22" s="193"/>
      <c r="PP22" s="193"/>
      <c r="PQ22" s="193"/>
      <c r="PR22" s="193"/>
      <c r="PS22" s="193"/>
      <c r="PT22" s="193"/>
      <c r="PU22" s="193"/>
      <c r="PV22" s="193"/>
      <c r="PW22" s="193"/>
      <c r="PX22" s="193"/>
      <c r="PY22" s="193"/>
      <c r="PZ22" s="193"/>
      <c r="QA22" s="193"/>
      <c r="QB22" s="193"/>
      <c r="QC22" s="193"/>
      <c r="QD22" s="193"/>
      <c r="QE22" s="193"/>
      <c r="QF22" s="193"/>
      <c r="QG22" s="193"/>
      <c r="QH22" s="193"/>
      <c r="QI22" s="193"/>
      <c r="QJ22" s="193"/>
      <c r="QK22" s="193"/>
      <c r="QL22" s="193"/>
      <c r="QM22" s="193"/>
      <c r="QN22" s="193"/>
      <c r="QO22" s="193"/>
      <c r="QP22" s="193"/>
      <c r="QQ22" s="193"/>
      <c r="QR22" s="193"/>
      <c r="QS22" s="193"/>
      <c r="QT22" s="193"/>
      <c r="QU22" s="193"/>
      <c r="QV22" s="193"/>
      <c r="QW22" s="193"/>
      <c r="QX22" s="193"/>
      <c r="QY22" s="193"/>
      <c r="QZ22" s="193"/>
      <c r="RA22" s="193"/>
      <c r="RB22" s="193"/>
      <c r="RC22" s="193"/>
      <c r="RD22" s="193"/>
      <c r="RE22" s="193"/>
      <c r="RF22" s="193"/>
      <c r="RG22" s="193"/>
      <c r="RH22" s="193"/>
      <c r="RI22" s="193"/>
      <c r="RJ22" s="193"/>
      <c r="RK22" s="193"/>
      <c r="RL22" s="193"/>
      <c r="RM22" s="193"/>
      <c r="RN22" s="193"/>
      <c r="RO22" s="193"/>
      <c r="RP22" s="193"/>
      <c r="RQ22" s="193"/>
      <c r="RR22" s="193"/>
      <c r="RS22" s="193"/>
      <c r="RT22" s="193"/>
      <c r="RU22" s="193"/>
      <c r="RV22" s="193"/>
      <c r="RW22" s="193"/>
      <c r="RX22" s="193"/>
      <c r="RY22" s="193"/>
      <c r="RZ22" s="193"/>
      <c r="SA22" s="193"/>
      <c r="SB22" s="193"/>
      <c r="SC22" s="193"/>
      <c r="SD22" s="193"/>
      <c r="SE22" s="193"/>
      <c r="SF22" s="193"/>
      <c r="SG22" s="193"/>
      <c r="SH22" s="193"/>
      <c r="SI22" s="193"/>
      <c r="SJ22" s="193"/>
      <c r="SK22" s="193"/>
      <c r="SL22" s="193"/>
      <c r="SM22" s="193"/>
      <c r="SN22" s="193"/>
      <c r="SO22" s="193"/>
      <c r="SP22" s="193"/>
      <c r="SQ22" s="193"/>
      <c r="SR22" s="193"/>
      <c r="SS22" s="193"/>
      <c r="ST22" s="193"/>
      <c r="SU22" s="193"/>
      <c r="SV22" s="193"/>
      <c r="SW22" s="193"/>
      <c r="SX22" s="193"/>
      <c r="SY22" s="193"/>
      <c r="SZ22" s="193"/>
      <c r="TA22" s="193"/>
      <c r="TB22" s="193"/>
      <c r="TC22" s="193"/>
      <c r="TD22" s="193"/>
      <c r="TE22" s="193"/>
      <c r="TF22" s="193"/>
      <c r="TG22" s="193"/>
      <c r="TH22" s="193"/>
      <c r="TI22" s="193"/>
      <c r="TJ22" s="193"/>
      <c r="TK22" s="193"/>
      <c r="TL22" s="193"/>
      <c r="TM22" s="193"/>
      <c r="TN22" s="193"/>
      <c r="TO22" s="193"/>
      <c r="TP22" s="193"/>
      <c r="TQ22" s="193"/>
      <c r="TR22" s="193"/>
      <c r="TS22" s="193"/>
      <c r="TT22" s="193"/>
      <c r="TU22" s="193"/>
      <c r="TV22" s="193"/>
      <c r="TW22" s="193"/>
      <c r="TX22" s="193"/>
      <c r="TY22" s="193"/>
      <c r="TZ22" s="193"/>
      <c r="UA22" s="193"/>
      <c r="UB22" s="193"/>
      <c r="UC22" s="193"/>
      <c r="UD22" s="193"/>
      <c r="UE22" s="193"/>
      <c r="UF22" s="193"/>
      <c r="UG22" s="193"/>
      <c r="UH22" s="193"/>
      <c r="UI22" s="193"/>
      <c r="UJ22" s="193"/>
      <c r="UK22" s="193"/>
      <c r="UL22" s="193"/>
      <c r="UM22" s="193"/>
      <c r="UN22" s="193"/>
      <c r="UO22" s="193"/>
      <c r="UP22" s="193"/>
      <c r="UQ22" s="193"/>
      <c r="UR22" s="193"/>
      <c r="US22" s="193"/>
      <c r="UT22" s="193"/>
      <c r="UU22" s="193"/>
      <c r="UV22" s="193"/>
      <c r="UW22" s="193"/>
      <c r="UX22" s="193"/>
      <c r="UY22" s="193"/>
      <c r="UZ22" s="193"/>
      <c r="VA22" s="193"/>
      <c r="VB22" s="193"/>
      <c r="VC22" s="193"/>
      <c r="VD22" s="193"/>
      <c r="VE22" s="193"/>
      <c r="VF22" s="193"/>
      <c r="VG22" s="193"/>
      <c r="VH22" s="193"/>
      <c r="VI22" s="193"/>
      <c r="VJ22" s="193"/>
      <c r="VK22" s="193"/>
      <c r="VL22" s="193"/>
      <c r="VM22" s="193"/>
      <c r="VN22" s="193"/>
      <c r="VO22" s="193"/>
      <c r="VP22" s="193"/>
      <c r="VQ22" s="193"/>
      <c r="VR22" s="193"/>
      <c r="VS22" s="193"/>
      <c r="VT22" s="193"/>
      <c r="VU22" s="193"/>
      <c r="VV22" s="193"/>
      <c r="VW22" s="193"/>
      <c r="VX22" s="193"/>
      <c r="VY22" s="193"/>
      <c r="VZ22" s="193"/>
      <c r="WA22" s="193"/>
      <c r="WB22" s="193"/>
      <c r="WC22" s="193"/>
      <c r="WD22" s="193"/>
      <c r="WE22" s="193"/>
      <c r="WF22" s="193"/>
      <c r="WG22" s="193"/>
      <c r="WH22" s="193"/>
      <c r="WI22" s="193"/>
      <c r="WJ22" s="193"/>
      <c r="WK22" s="193"/>
      <c r="WL22" s="193"/>
      <c r="WM22" s="193"/>
      <c r="WN22" s="193"/>
      <c r="WO22" s="193"/>
      <c r="WP22" s="193"/>
      <c r="WQ22" s="193"/>
      <c r="WR22" s="193"/>
      <c r="WS22" s="193"/>
      <c r="WT22" s="193"/>
      <c r="WU22" s="193"/>
      <c r="WV22" s="193"/>
      <c r="WW22" s="193"/>
      <c r="WX22" s="193"/>
      <c r="WY22" s="193"/>
      <c r="WZ22" s="193"/>
      <c r="XA22" s="193"/>
      <c r="XB22" s="193"/>
      <c r="XC22" s="193"/>
      <c r="XD22" s="193"/>
      <c r="XE22" s="193"/>
      <c r="XF22" s="193"/>
      <c r="XG22" s="193"/>
      <c r="XH22" s="193"/>
      <c r="XI22" s="193"/>
      <c r="XJ22" s="193"/>
      <c r="XK22" s="193"/>
      <c r="XL22" s="193"/>
      <c r="XM22" s="193"/>
      <c r="XN22" s="193"/>
      <c r="XO22" s="193"/>
      <c r="XP22" s="193"/>
      <c r="XQ22" s="193"/>
      <c r="XR22" s="193"/>
      <c r="XS22" s="193"/>
      <c r="XT22" s="193"/>
      <c r="XU22" s="193"/>
      <c r="XV22" s="193"/>
      <c r="XW22" s="193"/>
      <c r="XX22" s="193"/>
      <c r="XY22" s="193"/>
      <c r="XZ22" s="193"/>
      <c r="YA22" s="193"/>
      <c r="YB22" s="193"/>
      <c r="YC22" s="193"/>
      <c r="YD22" s="193"/>
      <c r="YE22" s="193"/>
      <c r="YF22" s="193"/>
      <c r="YG22" s="193"/>
      <c r="YH22" s="193"/>
      <c r="YI22" s="193"/>
      <c r="YJ22" s="193"/>
      <c r="YK22" s="193"/>
      <c r="YL22" s="193"/>
      <c r="YM22" s="193"/>
      <c r="YN22" s="193"/>
      <c r="YO22" s="193"/>
      <c r="YP22" s="193"/>
      <c r="YQ22" s="193"/>
      <c r="YR22" s="193"/>
      <c r="YS22" s="193"/>
      <c r="YT22" s="193"/>
      <c r="YU22" s="193"/>
      <c r="YV22" s="193"/>
      <c r="YW22" s="193"/>
      <c r="YX22" s="193"/>
      <c r="YY22" s="193"/>
      <c r="YZ22" s="193"/>
      <c r="ZA22" s="193"/>
      <c r="ZB22" s="193"/>
      <c r="ZC22" s="193"/>
      <c r="ZD22" s="193"/>
      <c r="ZE22" s="193"/>
      <c r="ZF22" s="193"/>
      <c r="ZG22" s="193"/>
      <c r="ZH22" s="193"/>
      <c r="ZI22" s="193"/>
      <c r="ZJ22" s="193"/>
      <c r="ZK22" s="193"/>
      <c r="ZL22" s="193"/>
      <c r="ZM22" s="193"/>
      <c r="ZN22" s="193"/>
      <c r="ZO22" s="193"/>
      <c r="ZP22" s="193"/>
      <c r="ZQ22" s="193"/>
      <c r="ZR22" s="193"/>
      <c r="ZS22" s="193"/>
      <c r="ZT22" s="193"/>
      <c r="ZU22" s="193"/>
      <c r="ZV22" s="193"/>
      <c r="ZW22" s="193"/>
      <c r="ZX22" s="193"/>
      <c r="ZY22" s="193"/>
      <c r="ZZ22" s="193"/>
      <c r="AAA22" s="193"/>
      <c r="AAB22" s="193"/>
      <c r="AAC22" s="193"/>
      <c r="AAD22" s="193"/>
      <c r="AAE22" s="193"/>
      <c r="AAF22" s="193"/>
      <c r="AAG22" s="193"/>
      <c r="AAH22" s="193"/>
      <c r="AAI22" s="193"/>
      <c r="AAJ22" s="193"/>
      <c r="AAK22" s="193"/>
      <c r="AAL22" s="193"/>
      <c r="AAM22" s="193"/>
      <c r="AAN22" s="193"/>
      <c r="AAO22" s="193"/>
      <c r="AAP22" s="193"/>
      <c r="AAQ22" s="193"/>
      <c r="AAR22" s="193"/>
      <c r="AAS22" s="193"/>
      <c r="AAT22" s="193"/>
      <c r="AAU22" s="193"/>
      <c r="AAV22" s="193"/>
      <c r="AAW22" s="193"/>
      <c r="AAX22" s="193"/>
      <c r="AAY22" s="193"/>
      <c r="AAZ22" s="193"/>
      <c r="ABA22" s="193"/>
      <c r="ABB22" s="193"/>
      <c r="ABC22" s="193"/>
      <c r="ABD22" s="193"/>
      <c r="ABE22" s="193"/>
      <c r="ABF22" s="193"/>
      <c r="ABG22" s="193"/>
      <c r="ABH22" s="193"/>
      <c r="ABI22" s="193"/>
      <c r="ABJ22" s="193"/>
      <c r="ABK22" s="193"/>
      <c r="ABL22" s="193"/>
      <c r="ABM22" s="193"/>
      <c r="ABN22" s="193"/>
      <c r="ABO22" s="193"/>
      <c r="ABP22" s="193"/>
      <c r="ABQ22" s="193"/>
      <c r="ABR22" s="193"/>
      <c r="ABS22" s="193"/>
      <c r="ABT22" s="193"/>
      <c r="ABU22" s="193"/>
      <c r="ABV22" s="193"/>
      <c r="ABW22" s="193"/>
      <c r="ABX22" s="193"/>
      <c r="ABY22" s="193"/>
      <c r="ABZ22" s="193"/>
      <c r="ACA22" s="193"/>
      <c r="ACB22" s="193"/>
      <c r="ACC22" s="193"/>
      <c r="ACD22" s="193"/>
      <c r="ACE22" s="193"/>
      <c r="ACF22" s="193"/>
      <c r="ACG22" s="193"/>
      <c r="ACH22" s="193"/>
      <c r="ACI22" s="193"/>
      <c r="ACJ22" s="193"/>
      <c r="ACK22" s="193"/>
      <c r="ACL22" s="193"/>
      <c r="ACM22" s="193"/>
      <c r="ACN22" s="193"/>
      <c r="ACO22" s="193"/>
      <c r="ACP22" s="193"/>
      <c r="ACQ22" s="193"/>
      <c r="ACR22" s="193"/>
      <c r="ACS22" s="193"/>
      <c r="ACT22" s="193"/>
      <c r="ACU22" s="193"/>
      <c r="ACV22" s="193"/>
      <c r="ACW22" s="193"/>
      <c r="ACX22" s="193"/>
      <c r="ACY22" s="193"/>
      <c r="ACZ22" s="193"/>
      <c r="ADA22" s="193"/>
      <c r="ADB22" s="193"/>
      <c r="ADC22" s="193"/>
      <c r="ADD22" s="193"/>
      <c r="ADE22" s="193"/>
      <c r="ADF22" s="193"/>
      <c r="ADG22" s="193"/>
      <c r="ADH22" s="193"/>
      <c r="ADI22" s="193"/>
      <c r="ADJ22" s="193"/>
      <c r="ADK22" s="193"/>
      <c r="ADL22" s="193"/>
      <c r="ADM22" s="193"/>
      <c r="ADN22" s="193"/>
      <c r="ADO22" s="193"/>
      <c r="ADP22" s="193"/>
      <c r="ADQ22" s="193"/>
      <c r="ADR22" s="193"/>
      <c r="ADS22" s="193"/>
      <c r="ADT22" s="193"/>
      <c r="ADU22" s="193"/>
      <c r="ADV22" s="193"/>
      <c r="ADW22" s="193"/>
      <c r="ADX22" s="193"/>
      <c r="ADY22" s="193"/>
      <c r="ADZ22" s="193"/>
      <c r="AEA22" s="193"/>
      <c r="AEB22" s="193"/>
      <c r="AEC22" s="193"/>
      <c r="AED22" s="193"/>
      <c r="AEE22" s="193"/>
      <c r="AEF22" s="193"/>
      <c r="AEG22" s="193"/>
      <c r="AEH22" s="193"/>
      <c r="AEI22" s="193"/>
      <c r="AEJ22" s="193"/>
      <c r="AEK22" s="193"/>
      <c r="AEL22" s="193"/>
      <c r="AEM22" s="193"/>
      <c r="AEN22" s="193"/>
      <c r="AEO22" s="193"/>
      <c r="AEP22" s="193"/>
      <c r="AEQ22" s="193"/>
      <c r="AER22" s="193"/>
      <c r="AES22" s="193"/>
      <c r="AET22" s="193"/>
      <c r="AEU22" s="193"/>
      <c r="AEV22" s="193"/>
      <c r="AEW22" s="193"/>
      <c r="AEX22" s="193"/>
      <c r="AEY22" s="193"/>
      <c r="AEZ22" s="193"/>
      <c r="AFA22" s="193"/>
      <c r="AFB22" s="193"/>
      <c r="AFC22" s="193"/>
      <c r="AFD22" s="193"/>
      <c r="AFE22" s="193"/>
      <c r="AFF22" s="193"/>
      <c r="AFG22" s="193"/>
      <c r="AFH22" s="193"/>
      <c r="AFI22" s="193"/>
      <c r="AFJ22" s="193"/>
      <c r="AFK22" s="193"/>
      <c r="AFL22" s="193"/>
      <c r="AFM22" s="193"/>
      <c r="AFN22" s="193"/>
      <c r="AFO22" s="193"/>
      <c r="AFP22" s="193"/>
      <c r="AFQ22" s="193"/>
      <c r="AFR22" s="193"/>
      <c r="AFS22" s="193"/>
      <c r="AFT22" s="193"/>
      <c r="AFU22" s="193"/>
      <c r="AFV22" s="193"/>
      <c r="AFW22" s="193"/>
      <c r="AFX22" s="193"/>
      <c r="AFY22" s="193"/>
      <c r="AFZ22" s="193"/>
      <c r="AGA22" s="193"/>
      <c r="AGB22" s="193"/>
    </row>
    <row r="23" spans="1:860" s="199" customFormat="1" ht="25.5">
      <c r="A23" s="188" t="s">
        <v>109</v>
      </c>
      <c r="B23" s="188" t="s">
        <v>110</v>
      </c>
      <c r="C23" s="187">
        <f t="shared" si="3"/>
        <v>555321.3497299999</v>
      </c>
      <c r="D23" s="186">
        <f>E23+F23</f>
        <v>555321.3497299999</v>
      </c>
      <c r="E23" s="185">
        <f>E24+E25+E26+E27</f>
        <v>555321.3497299999</v>
      </c>
      <c r="F23" s="469"/>
      <c r="G23" s="477"/>
      <c r="H23" s="185">
        <f t="shared" si="5"/>
        <v>655053</v>
      </c>
      <c r="I23" s="185"/>
      <c r="J23" s="185"/>
      <c r="K23" s="185">
        <f>K24+K25+K26+K27</f>
        <v>655053</v>
      </c>
      <c r="L23" s="185">
        <f>L24+L25+L26+L27</f>
        <v>736606</v>
      </c>
      <c r="M23" s="185"/>
      <c r="N23" s="185"/>
      <c r="O23" s="185"/>
      <c r="P23" s="185"/>
      <c r="Q23" s="185"/>
      <c r="R23" s="185"/>
      <c r="S23" s="185">
        <f t="shared" si="6"/>
        <v>1946980.3497299999</v>
      </c>
      <c r="T23" s="526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  <c r="IL23" s="217"/>
      <c r="IM23" s="217"/>
      <c r="IN23" s="217"/>
      <c r="IO23" s="217"/>
      <c r="IP23" s="217"/>
      <c r="IQ23" s="217"/>
      <c r="IR23" s="217"/>
      <c r="IS23" s="217"/>
      <c r="IT23" s="217"/>
      <c r="IU23" s="217"/>
      <c r="IV23" s="217"/>
      <c r="IW23" s="217"/>
      <c r="IX23" s="217"/>
      <c r="IY23" s="217"/>
      <c r="IZ23" s="217"/>
      <c r="JA23" s="217"/>
      <c r="JB23" s="217"/>
      <c r="JC23" s="217"/>
      <c r="JD23" s="217"/>
      <c r="JE23" s="217"/>
      <c r="JF23" s="217"/>
      <c r="JG23" s="217"/>
      <c r="JH23" s="217"/>
      <c r="JI23" s="217"/>
      <c r="JJ23" s="217"/>
      <c r="JK23" s="217"/>
      <c r="JL23" s="217"/>
      <c r="JM23" s="217"/>
      <c r="JN23" s="217"/>
      <c r="JO23" s="217"/>
      <c r="JP23" s="217"/>
      <c r="JQ23" s="217"/>
      <c r="JR23" s="217"/>
      <c r="JS23" s="217"/>
      <c r="JT23" s="217"/>
      <c r="JU23" s="217"/>
      <c r="JV23" s="217"/>
      <c r="JW23" s="217"/>
      <c r="JX23" s="217"/>
      <c r="JY23" s="217"/>
      <c r="JZ23" s="217"/>
      <c r="KA23" s="217"/>
      <c r="KB23" s="217"/>
      <c r="KC23" s="217"/>
      <c r="KD23" s="217"/>
      <c r="KE23" s="217"/>
      <c r="KF23" s="217"/>
      <c r="KG23" s="217"/>
      <c r="KH23" s="217"/>
      <c r="KI23" s="217"/>
      <c r="KJ23" s="217"/>
      <c r="KK23" s="217"/>
      <c r="KL23" s="217"/>
      <c r="KM23" s="217"/>
      <c r="KN23" s="217"/>
      <c r="KO23" s="217"/>
      <c r="KP23" s="217"/>
      <c r="KQ23" s="217"/>
      <c r="KR23" s="217"/>
      <c r="KS23" s="217"/>
      <c r="KT23" s="217"/>
      <c r="KU23" s="217"/>
      <c r="KV23" s="217"/>
      <c r="KW23" s="217"/>
      <c r="KX23" s="217"/>
      <c r="KY23" s="217"/>
      <c r="KZ23" s="217"/>
      <c r="LA23" s="217"/>
      <c r="LB23" s="217"/>
      <c r="LC23" s="217"/>
      <c r="LD23" s="217"/>
      <c r="LE23" s="217"/>
      <c r="LF23" s="217"/>
      <c r="LG23" s="217"/>
      <c r="LH23" s="217"/>
      <c r="LI23" s="217"/>
      <c r="LJ23" s="217"/>
      <c r="LK23" s="217"/>
      <c r="LL23" s="217"/>
      <c r="LM23" s="217"/>
      <c r="LN23" s="217"/>
      <c r="LO23" s="217"/>
      <c r="LP23" s="217"/>
      <c r="LQ23" s="217"/>
      <c r="LR23" s="217"/>
      <c r="LS23" s="217"/>
      <c r="LT23" s="217"/>
      <c r="LU23" s="217"/>
      <c r="LV23" s="217"/>
      <c r="LW23" s="217"/>
      <c r="LX23" s="217"/>
      <c r="LY23" s="217"/>
      <c r="LZ23" s="217"/>
      <c r="MA23" s="217"/>
      <c r="MB23" s="217"/>
      <c r="MC23" s="217"/>
      <c r="MD23" s="217"/>
      <c r="ME23" s="217"/>
      <c r="MF23" s="217"/>
      <c r="MG23" s="217"/>
      <c r="MH23" s="217"/>
      <c r="MI23" s="217"/>
      <c r="MJ23" s="217"/>
      <c r="MK23" s="217"/>
      <c r="ML23" s="217"/>
      <c r="MM23" s="217"/>
      <c r="MN23" s="217"/>
      <c r="MO23" s="217"/>
      <c r="MP23" s="217"/>
      <c r="MQ23" s="217"/>
      <c r="MR23" s="217"/>
      <c r="MS23" s="217"/>
      <c r="MT23" s="217"/>
      <c r="MU23" s="217"/>
      <c r="MV23" s="217"/>
      <c r="MW23" s="217"/>
      <c r="MX23" s="217"/>
      <c r="MY23" s="217"/>
      <c r="MZ23" s="217"/>
      <c r="NA23" s="217"/>
      <c r="NB23" s="217"/>
      <c r="NC23" s="217"/>
      <c r="ND23" s="217"/>
      <c r="NE23" s="217"/>
      <c r="NF23" s="217"/>
      <c r="NG23" s="217"/>
      <c r="NH23" s="217"/>
      <c r="NI23" s="217"/>
      <c r="NJ23" s="217"/>
      <c r="NK23" s="217"/>
      <c r="NL23" s="217"/>
      <c r="NM23" s="217"/>
      <c r="NN23" s="217"/>
      <c r="NO23" s="217"/>
      <c r="NP23" s="217"/>
      <c r="NQ23" s="217"/>
      <c r="NR23" s="217"/>
      <c r="NS23" s="217"/>
      <c r="NT23" s="217"/>
      <c r="NU23" s="217"/>
      <c r="NV23" s="217"/>
      <c r="NW23" s="217"/>
      <c r="NX23" s="217"/>
      <c r="NY23" s="217"/>
      <c r="NZ23" s="217"/>
      <c r="OA23" s="217"/>
      <c r="OB23" s="217"/>
      <c r="OC23" s="217"/>
      <c r="OD23" s="217"/>
      <c r="OE23" s="217"/>
      <c r="OF23" s="217"/>
      <c r="OG23" s="217"/>
      <c r="OH23" s="217"/>
      <c r="OI23" s="217"/>
      <c r="OJ23" s="217"/>
      <c r="OK23" s="217"/>
      <c r="OL23" s="217"/>
      <c r="OM23" s="217"/>
      <c r="ON23" s="217"/>
      <c r="OO23" s="217"/>
      <c r="OP23" s="217"/>
      <c r="OQ23" s="217"/>
      <c r="OR23" s="217"/>
      <c r="OS23" s="217"/>
      <c r="OT23" s="217"/>
      <c r="OU23" s="217"/>
      <c r="OV23" s="217"/>
      <c r="OW23" s="217"/>
      <c r="OX23" s="217"/>
      <c r="OY23" s="217"/>
      <c r="OZ23" s="217"/>
      <c r="PA23" s="217"/>
      <c r="PB23" s="217"/>
      <c r="PC23" s="217"/>
      <c r="PD23" s="217"/>
      <c r="PE23" s="217"/>
      <c r="PF23" s="217"/>
      <c r="PG23" s="217"/>
      <c r="PH23" s="217"/>
      <c r="PI23" s="217"/>
      <c r="PJ23" s="217"/>
      <c r="PK23" s="217"/>
      <c r="PL23" s="217"/>
      <c r="PM23" s="217"/>
      <c r="PN23" s="217"/>
      <c r="PO23" s="217"/>
      <c r="PP23" s="217"/>
      <c r="PQ23" s="217"/>
      <c r="PR23" s="217"/>
      <c r="PS23" s="217"/>
      <c r="PT23" s="217"/>
      <c r="PU23" s="217"/>
      <c r="PV23" s="217"/>
      <c r="PW23" s="217"/>
      <c r="PX23" s="217"/>
      <c r="PY23" s="217"/>
      <c r="PZ23" s="217"/>
      <c r="QA23" s="217"/>
      <c r="QB23" s="217"/>
      <c r="QC23" s="217"/>
      <c r="QD23" s="217"/>
      <c r="QE23" s="217"/>
      <c r="QF23" s="217"/>
      <c r="QG23" s="217"/>
      <c r="QH23" s="217"/>
      <c r="QI23" s="217"/>
      <c r="QJ23" s="217"/>
      <c r="QK23" s="217"/>
      <c r="QL23" s="217"/>
      <c r="QM23" s="217"/>
      <c r="QN23" s="217"/>
      <c r="QO23" s="217"/>
      <c r="QP23" s="217"/>
      <c r="QQ23" s="217"/>
      <c r="QR23" s="217"/>
      <c r="QS23" s="217"/>
      <c r="QT23" s="217"/>
      <c r="QU23" s="217"/>
      <c r="QV23" s="217"/>
      <c r="QW23" s="217"/>
      <c r="QX23" s="217"/>
      <c r="QY23" s="217"/>
      <c r="QZ23" s="217"/>
      <c r="RA23" s="217"/>
      <c r="RB23" s="217"/>
      <c r="RC23" s="217"/>
      <c r="RD23" s="217"/>
      <c r="RE23" s="217"/>
      <c r="RF23" s="217"/>
      <c r="RG23" s="217"/>
      <c r="RH23" s="217"/>
      <c r="RI23" s="217"/>
      <c r="RJ23" s="217"/>
      <c r="RK23" s="217"/>
      <c r="RL23" s="217"/>
      <c r="RM23" s="217"/>
      <c r="RN23" s="217"/>
      <c r="RO23" s="217"/>
      <c r="RP23" s="217"/>
      <c r="RQ23" s="217"/>
      <c r="RR23" s="217"/>
      <c r="RS23" s="217"/>
      <c r="RT23" s="217"/>
      <c r="RU23" s="217"/>
      <c r="RV23" s="217"/>
      <c r="RW23" s="217"/>
      <c r="RX23" s="217"/>
      <c r="RY23" s="217"/>
      <c r="RZ23" s="217"/>
      <c r="SA23" s="217"/>
      <c r="SB23" s="217"/>
      <c r="SC23" s="217"/>
      <c r="SD23" s="217"/>
      <c r="SE23" s="217"/>
      <c r="SF23" s="217"/>
      <c r="SG23" s="217"/>
      <c r="SH23" s="217"/>
      <c r="SI23" s="217"/>
      <c r="SJ23" s="217"/>
      <c r="SK23" s="217"/>
      <c r="SL23" s="217"/>
      <c r="SM23" s="217"/>
      <c r="SN23" s="217"/>
      <c r="SO23" s="217"/>
      <c r="SP23" s="217"/>
      <c r="SQ23" s="217"/>
      <c r="SR23" s="217"/>
      <c r="SS23" s="217"/>
      <c r="ST23" s="217"/>
      <c r="SU23" s="217"/>
      <c r="SV23" s="217"/>
      <c r="SW23" s="217"/>
      <c r="SX23" s="217"/>
      <c r="SY23" s="217"/>
      <c r="SZ23" s="217"/>
      <c r="TA23" s="217"/>
      <c r="TB23" s="217"/>
      <c r="TC23" s="217"/>
      <c r="TD23" s="217"/>
      <c r="TE23" s="217"/>
      <c r="TF23" s="217"/>
      <c r="TG23" s="217"/>
      <c r="TH23" s="217"/>
      <c r="TI23" s="217"/>
      <c r="TJ23" s="217"/>
      <c r="TK23" s="217"/>
      <c r="TL23" s="217"/>
      <c r="TM23" s="217"/>
      <c r="TN23" s="217"/>
      <c r="TO23" s="217"/>
      <c r="TP23" s="217"/>
      <c r="TQ23" s="217"/>
      <c r="TR23" s="217"/>
      <c r="TS23" s="217"/>
      <c r="TT23" s="217"/>
      <c r="TU23" s="217"/>
      <c r="TV23" s="217"/>
      <c r="TW23" s="217"/>
      <c r="TX23" s="217"/>
      <c r="TY23" s="217"/>
      <c r="TZ23" s="217"/>
      <c r="UA23" s="217"/>
      <c r="UB23" s="217"/>
      <c r="UC23" s="217"/>
      <c r="UD23" s="217"/>
      <c r="UE23" s="217"/>
      <c r="UF23" s="217"/>
      <c r="UG23" s="217"/>
      <c r="UH23" s="217"/>
      <c r="UI23" s="217"/>
      <c r="UJ23" s="217"/>
      <c r="UK23" s="217"/>
      <c r="UL23" s="217"/>
      <c r="UM23" s="217"/>
      <c r="UN23" s="217"/>
      <c r="UO23" s="217"/>
      <c r="UP23" s="217"/>
      <c r="UQ23" s="217"/>
      <c r="UR23" s="217"/>
      <c r="US23" s="217"/>
      <c r="UT23" s="217"/>
      <c r="UU23" s="217"/>
      <c r="UV23" s="217"/>
      <c r="UW23" s="217"/>
      <c r="UX23" s="217"/>
      <c r="UY23" s="217"/>
      <c r="UZ23" s="217"/>
      <c r="VA23" s="217"/>
      <c r="VB23" s="217"/>
      <c r="VC23" s="217"/>
      <c r="VD23" s="217"/>
      <c r="VE23" s="217"/>
      <c r="VF23" s="217"/>
      <c r="VG23" s="217"/>
      <c r="VH23" s="217"/>
      <c r="VI23" s="217"/>
      <c r="VJ23" s="217"/>
      <c r="VK23" s="217"/>
      <c r="VL23" s="217"/>
      <c r="VM23" s="217"/>
      <c r="VN23" s="217"/>
      <c r="VO23" s="217"/>
      <c r="VP23" s="217"/>
      <c r="VQ23" s="217"/>
      <c r="VR23" s="217"/>
      <c r="VS23" s="217"/>
      <c r="VT23" s="217"/>
      <c r="VU23" s="217"/>
      <c r="VV23" s="217"/>
      <c r="VW23" s="217"/>
      <c r="VX23" s="217"/>
      <c r="VY23" s="217"/>
      <c r="VZ23" s="217"/>
      <c r="WA23" s="217"/>
      <c r="WB23" s="217"/>
      <c r="WC23" s="217"/>
      <c r="WD23" s="217"/>
      <c r="WE23" s="217"/>
      <c r="WF23" s="217"/>
      <c r="WG23" s="217"/>
      <c r="WH23" s="217"/>
      <c r="WI23" s="217"/>
      <c r="WJ23" s="217"/>
      <c r="WK23" s="217"/>
      <c r="WL23" s="217"/>
      <c r="WM23" s="217"/>
      <c r="WN23" s="217"/>
      <c r="WO23" s="217"/>
      <c r="WP23" s="217"/>
      <c r="WQ23" s="217"/>
      <c r="WR23" s="217"/>
      <c r="WS23" s="217"/>
      <c r="WT23" s="217"/>
      <c r="WU23" s="217"/>
      <c r="WV23" s="217"/>
      <c r="WW23" s="217"/>
      <c r="WX23" s="217"/>
      <c r="WY23" s="217"/>
      <c r="WZ23" s="217"/>
      <c r="XA23" s="217"/>
      <c r="XB23" s="217"/>
      <c r="XC23" s="217"/>
      <c r="XD23" s="217"/>
      <c r="XE23" s="217"/>
      <c r="XF23" s="217"/>
      <c r="XG23" s="217"/>
      <c r="XH23" s="217"/>
      <c r="XI23" s="217"/>
      <c r="XJ23" s="217"/>
      <c r="XK23" s="217"/>
      <c r="XL23" s="217"/>
      <c r="XM23" s="217"/>
      <c r="XN23" s="217"/>
      <c r="XO23" s="217"/>
      <c r="XP23" s="217"/>
      <c r="XQ23" s="217"/>
      <c r="XR23" s="217"/>
      <c r="XS23" s="217"/>
      <c r="XT23" s="217"/>
      <c r="XU23" s="217"/>
      <c r="XV23" s="217"/>
      <c r="XW23" s="217"/>
      <c r="XX23" s="217"/>
      <c r="XY23" s="217"/>
      <c r="XZ23" s="217"/>
      <c r="YA23" s="217"/>
      <c r="YB23" s="217"/>
      <c r="YC23" s="217"/>
      <c r="YD23" s="217"/>
      <c r="YE23" s="217"/>
      <c r="YF23" s="217"/>
      <c r="YG23" s="217"/>
      <c r="YH23" s="217"/>
      <c r="YI23" s="217"/>
      <c r="YJ23" s="217"/>
      <c r="YK23" s="217"/>
      <c r="YL23" s="217"/>
      <c r="YM23" s="217"/>
      <c r="YN23" s="217"/>
      <c r="YO23" s="217"/>
      <c r="YP23" s="217"/>
      <c r="YQ23" s="217"/>
      <c r="YR23" s="217"/>
      <c r="YS23" s="217"/>
      <c r="YT23" s="217"/>
      <c r="YU23" s="217"/>
      <c r="YV23" s="217"/>
      <c r="YW23" s="217"/>
      <c r="YX23" s="217"/>
      <c r="YY23" s="217"/>
      <c r="YZ23" s="217"/>
      <c r="ZA23" s="217"/>
      <c r="ZB23" s="217"/>
      <c r="ZC23" s="217"/>
      <c r="ZD23" s="217"/>
      <c r="ZE23" s="217"/>
      <c r="ZF23" s="217"/>
      <c r="ZG23" s="217"/>
      <c r="ZH23" s="217"/>
      <c r="ZI23" s="217"/>
      <c r="ZJ23" s="217"/>
      <c r="ZK23" s="217"/>
      <c r="ZL23" s="217"/>
      <c r="ZM23" s="217"/>
      <c r="ZN23" s="217"/>
      <c r="ZO23" s="217"/>
      <c r="ZP23" s="217"/>
      <c r="ZQ23" s="217"/>
      <c r="ZR23" s="217"/>
      <c r="ZS23" s="217"/>
      <c r="ZT23" s="217"/>
      <c r="ZU23" s="217"/>
      <c r="ZV23" s="217"/>
      <c r="ZW23" s="217"/>
      <c r="ZX23" s="217"/>
      <c r="ZY23" s="217"/>
      <c r="ZZ23" s="217"/>
      <c r="AAA23" s="217"/>
      <c r="AAB23" s="217"/>
      <c r="AAC23" s="217"/>
      <c r="AAD23" s="217"/>
      <c r="AAE23" s="217"/>
      <c r="AAF23" s="217"/>
      <c r="AAG23" s="217"/>
      <c r="AAH23" s="217"/>
      <c r="AAI23" s="217"/>
      <c r="AAJ23" s="217"/>
      <c r="AAK23" s="217"/>
      <c r="AAL23" s="217"/>
      <c r="AAM23" s="217"/>
      <c r="AAN23" s="217"/>
      <c r="AAO23" s="217"/>
      <c r="AAP23" s="217"/>
      <c r="AAQ23" s="217"/>
      <c r="AAR23" s="217"/>
      <c r="AAS23" s="217"/>
      <c r="AAT23" s="217"/>
      <c r="AAU23" s="217"/>
      <c r="AAV23" s="217"/>
      <c r="AAW23" s="217"/>
      <c r="AAX23" s="217"/>
      <c r="AAY23" s="217"/>
      <c r="AAZ23" s="217"/>
      <c r="ABA23" s="217"/>
      <c r="ABB23" s="217"/>
      <c r="ABC23" s="217"/>
      <c r="ABD23" s="217"/>
      <c r="ABE23" s="217"/>
      <c r="ABF23" s="217"/>
      <c r="ABG23" s="217"/>
      <c r="ABH23" s="217"/>
      <c r="ABI23" s="217"/>
      <c r="ABJ23" s="217"/>
      <c r="ABK23" s="217"/>
      <c r="ABL23" s="217"/>
      <c r="ABM23" s="217"/>
      <c r="ABN23" s="217"/>
      <c r="ABO23" s="217"/>
      <c r="ABP23" s="217"/>
      <c r="ABQ23" s="217"/>
      <c r="ABR23" s="217"/>
      <c r="ABS23" s="217"/>
      <c r="ABT23" s="217"/>
      <c r="ABU23" s="217"/>
      <c r="ABV23" s="217"/>
      <c r="ABW23" s="217"/>
      <c r="ABX23" s="217"/>
      <c r="ABY23" s="217"/>
      <c r="ABZ23" s="217"/>
      <c r="ACA23" s="217"/>
      <c r="ACB23" s="217"/>
      <c r="ACC23" s="217"/>
      <c r="ACD23" s="217"/>
      <c r="ACE23" s="217"/>
      <c r="ACF23" s="217"/>
      <c r="ACG23" s="217"/>
      <c r="ACH23" s="217"/>
      <c r="ACI23" s="217"/>
      <c r="ACJ23" s="217"/>
      <c r="ACK23" s="217"/>
      <c r="ACL23" s="217"/>
      <c r="ACM23" s="217"/>
      <c r="ACN23" s="217"/>
      <c r="ACO23" s="217"/>
      <c r="ACP23" s="217"/>
      <c r="ACQ23" s="217"/>
      <c r="ACR23" s="217"/>
      <c r="ACS23" s="217"/>
      <c r="ACT23" s="217"/>
      <c r="ACU23" s="217"/>
      <c r="ACV23" s="217"/>
      <c r="ACW23" s="217"/>
      <c r="ACX23" s="217"/>
      <c r="ACY23" s="217"/>
      <c r="ACZ23" s="217"/>
      <c r="ADA23" s="217"/>
      <c r="ADB23" s="217"/>
      <c r="ADC23" s="217"/>
      <c r="ADD23" s="217"/>
      <c r="ADE23" s="217"/>
      <c r="ADF23" s="217"/>
      <c r="ADG23" s="217"/>
      <c r="ADH23" s="217"/>
      <c r="ADI23" s="217"/>
      <c r="ADJ23" s="217"/>
      <c r="ADK23" s="217"/>
      <c r="ADL23" s="217"/>
      <c r="ADM23" s="217"/>
      <c r="ADN23" s="217"/>
      <c r="ADO23" s="217"/>
      <c r="ADP23" s="217"/>
      <c r="ADQ23" s="217"/>
      <c r="ADR23" s="217"/>
      <c r="ADS23" s="217"/>
      <c r="ADT23" s="217"/>
      <c r="ADU23" s="217"/>
      <c r="ADV23" s="217"/>
      <c r="ADW23" s="217"/>
      <c r="ADX23" s="217"/>
      <c r="ADY23" s="217"/>
      <c r="ADZ23" s="217"/>
      <c r="AEA23" s="217"/>
      <c r="AEB23" s="217"/>
      <c r="AEC23" s="217"/>
      <c r="AED23" s="217"/>
      <c r="AEE23" s="217"/>
      <c r="AEF23" s="217"/>
      <c r="AEG23" s="217"/>
      <c r="AEH23" s="217"/>
      <c r="AEI23" s="217"/>
      <c r="AEJ23" s="217"/>
      <c r="AEK23" s="217"/>
      <c r="AEL23" s="217"/>
      <c r="AEM23" s="217"/>
      <c r="AEN23" s="217"/>
      <c r="AEO23" s="217"/>
      <c r="AEP23" s="217"/>
      <c r="AEQ23" s="217"/>
      <c r="AER23" s="217"/>
      <c r="AES23" s="217"/>
      <c r="AET23" s="217"/>
      <c r="AEU23" s="217"/>
      <c r="AEV23" s="217"/>
      <c r="AEW23" s="217"/>
      <c r="AEX23" s="217"/>
      <c r="AEY23" s="217"/>
      <c r="AEZ23" s="217"/>
      <c r="AFA23" s="217"/>
      <c r="AFB23" s="217"/>
      <c r="AFC23" s="217"/>
      <c r="AFD23" s="217"/>
      <c r="AFE23" s="217"/>
      <c r="AFF23" s="217"/>
      <c r="AFG23" s="217"/>
      <c r="AFH23" s="217"/>
      <c r="AFI23" s="217"/>
      <c r="AFJ23" s="217"/>
      <c r="AFK23" s="217"/>
      <c r="AFL23" s="217"/>
      <c r="AFM23" s="217"/>
      <c r="AFN23" s="217"/>
      <c r="AFO23" s="217"/>
      <c r="AFP23" s="217"/>
      <c r="AFQ23" s="217"/>
      <c r="AFR23" s="217"/>
      <c r="AFS23" s="217"/>
      <c r="AFT23" s="217"/>
      <c r="AFU23" s="217"/>
      <c r="AFV23" s="217"/>
      <c r="AFW23" s="217"/>
      <c r="AFX23" s="217"/>
      <c r="AFY23" s="217"/>
      <c r="AFZ23" s="217"/>
      <c r="AGA23" s="217"/>
      <c r="AGB23" s="217"/>
    </row>
    <row r="24" spans="1:860" s="200" customFormat="1" ht="45" customHeight="1">
      <c r="A24" s="20" t="s">
        <v>111</v>
      </c>
      <c r="B24" s="8" t="s">
        <v>112</v>
      </c>
      <c r="C24" s="187">
        <f t="shared" si="3"/>
        <v>555321.3497299999</v>
      </c>
      <c r="D24" s="67">
        <f>E24+F24</f>
        <v>555321.3497299999</v>
      </c>
      <c r="E24" s="68">
        <f>GETPIVOTDATA("Summ",'067свод'!$A$3,"HC","НС 3.1")</f>
        <v>555321.3497299999</v>
      </c>
      <c r="F24" s="473"/>
      <c r="G24" s="478"/>
      <c r="H24" s="187">
        <f t="shared" si="5"/>
        <v>655053</v>
      </c>
      <c r="I24" s="68"/>
      <c r="J24" s="68"/>
      <c r="K24" s="68">
        <f>'ОУ предпр'!E19+'ОУ предпр'!E20+'ОУ предпр'!E21+'ОУ предпр'!E25</f>
        <v>655053</v>
      </c>
      <c r="L24" s="187">
        <f>'ОУ население'!D19+'ОУ население'!D20+'ОУ население'!D21+'ОУ население'!D25</f>
        <v>736606</v>
      </c>
      <c r="M24" s="68"/>
      <c r="N24" s="68"/>
      <c r="O24" s="187"/>
      <c r="P24" s="68"/>
      <c r="Q24" s="68"/>
      <c r="R24" s="187"/>
      <c r="S24" s="185">
        <f t="shared" si="6"/>
        <v>1946980.3497299999</v>
      </c>
      <c r="T24" s="526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  <c r="IW24" s="193"/>
      <c r="IX24" s="193"/>
      <c r="IY24" s="193"/>
      <c r="IZ24" s="193"/>
      <c r="JA24" s="193"/>
      <c r="JB24" s="193"/>
      <c r="JC24" s="193"/>
      <c r="JD24" s="193"/>
      <c r="JE24" s="193"/>
      <c r="JF24" s="193"/>
      <c r="JG24" s="193"/>
      <c r="JH24" s="193"/>
      <c r="JI24" s="193"/>
      <c r="JJ24" s="193"/>
      <c r="JK24" s="193"/>
      <c r="JL24" s="193"/>
      <c r="JM24" s="193"/>
      <c r="JN24" s="193"/>
      <c r="JO24" s="193"/>
      <c r="JP24" s="193"/>
      <c r="JQ24" s="193"/>
      <c r="JR24" s="193"/>
      <c r="JS24" s="193"/>
      <c r="JT24" s="193"/>
      <c r="JU24" s="193"/>
      <c r="JV24" s="193"/>
      <c r="JW24" s="193"/>
      <c r="JX24" s="193"/>
      <c r="JY24" s="193"/>
      <c r="JZ24" s="193"/>
      <c r="KA24" s="193"/>
      <c r="KB24" s="193"/>
      <c r="KC24" s="193"/>
      <c r="KD24" s="193"/>
      <c r="KE24" s="193"/>
      <c r="KF24" s="193"/>
      <c r="KG24" s="193"/>
      <c r="KH24" s="193"/>
      <c r="KI24" s="193"/>
      <c r="KJ24" s="193"/>
      <c r="KK24" s="193"/>
      <c r="KL24" s="193"/>
      <c r="KM24" s="193"/>
      <c r="KN24" s="193"/>
      <c r="KO24" s="193"/>
      <c r="KP24" s="193"/>
      <c r="KQ24" s="193"/>
      <c r="KR24" s="193"/>
      <c r="KS24" s="193"/>
      <c r="KT24" s="193"/>
      <c r="KU24" s="193"/>
      <c r="KV24" s="193"/>
      <c r="KW24" s="193"/>
      <c r="KX24" s="193"/>
      <c r="KY24" s="193"/>
      <c r="KZ24" s="193"/>
      <c r="LA24" s="193"/>
      <c r="LB24" s="193"/>
      <c r="LC24" s="193"/>
      <c r="LD24" s="193"/>
      <c r="LE24" s="193"/>
      <c r="LF24" s="193"/>
      <c r="LG24" s="193"/>
      <c r="LH24" s="193"/>
      <c r="LI24" s="193"/>
      <c r="LJ24" s="193"/>
      <c r="LK24" s="193"/>
      <c r="LL24" s="193"/>
      <c r="LM24" s="193"/>
      <c r="LN24" s="193"/>
      <c r="LO24" s="193"/>
      <c r="LP24" s="193"/>
      <c r="LQ24" s="193"/>
      <c r="LR24" s="193"/>
      <c r="LS24" s="193"/>
      <c r="LT24" s="193"/>
      <c r="LU24" s="193"/>
      <c r="LV24" s="193"/>
      <c r="LW24" s="193"/>
      <c r="LX24" s="193"/>
      <c r="LY24" s="193"/>
      <c r="LZ24" s="193"/>
      <c r="MA24" s="193"/>
      <c r="MB24" s="193"/>
      <c r="MC24" s="193"/>
      <c r="MD24" s="193"/>
      <c r="ME24" s="193"/>
      <c r="MF24" s="193"/>
      <c r="MG24" s="193"/>
      <c r="MH24" s="193"/>
      <c r="MI24" s="193"/>
      <c r="MJ24" s="193"/>
      <c r="MK24" s="193"/>
      <c r="ML24" s="193"/>
      <c r="MM24" s="193"/>
      <c r="MN24" s="193"/>
      <c r="MO24" s="193"/>
      <c r="MP24" s="193"/>
      <c r="MQ24" s="193"/>
      <c r="MR24" s="193"/>
      <c r="MS24" s="193"/>
      <c r="MT24" s="193"/>
      <c r="MU24" s="193"/>
      <c r="MV24" s="193"/>
      <c r="MW24" s="193"/>
      <c r="MX24" s="193"/>
      <c r="MY24" s="193"/>
      <c r="MZ24" s="193"/>
      <c r="NA24" s="193"/>
      <c r="NB24" s="193"/>
      <c r="NC24" s="193"/>
      <c r="ND24" s="193"/>
      <c r="NE24" s="193"/>
      <c r="NF24" s="193"/>
      <c r="NG24" s="193"/>
      <c r="NH24" s="193"/>
      <c r="NI24" s="193"/>
      <c r="NJ24" s="193"/>
      <c r="NK24" s="193"/>
      <c r="NL24" s="193"/>
      <c r="NM24" s="193"/>
      <c r="NN24" s="193"/>
      <c r="NO24" s="193"/>
      <c r="NP24" s="193"/>
      <c r="NQ24" s="193"/>
      <c r="NR24" s="193"/>
      <c r="NS24" s="193"/>
      <c r="NT24" s="193"/>
      <c r="NU24" s="193"/>
      <c r="NV24" s="193"/>
      <c r="NW24" s="193"/>
      <c r="NX24" s="193"/>
      <c r="NY24" s="193"/>
      <c r="NZ24" s="193"/>
      <c r="OA24" s="193"/>
      <c r="OB24" s="193"/>
      <c r="OC24" s="193"/>
      <c r="OD24" s="193"/>
      <c r="OE24" s="193"/>
      <c r="OF24" s="193"/>
      <c r="OG24" s="193"/>
      <c r="OH24" s="193"/>
      <c r="OI24" s="193"/>
      <c r="OJ24" s="193"/>
      <c r="OK24" s="193"/>
      <c r="OL24" s="193"/>
      <c r="OM24" s="193"/>
      <c r="ON24" s="193"/>
      <c r="OO24" s="193"/>
      <c r="OP24" s="193"/>
      <c r="OQ24" s="193"/>
      <c r="OR24" s="193"/>
      <c r="OS24" s="193"/>
      <c r="OT24" s="193"/>
      <c r="OU24" s="193"/>
      <c r="OV24" s="193"/>
      <c r="OW24" s="193"/>
      <c r="OX24" s="193"/>
      <c r="OY24" s="193"/>
      <c r="OZ24" s="193"/>
      <c r="PA24" s="193"/>
      <c r="PB24" s="193"/>
      <c r="PC24" s="193"/>
      <c r="PD24" s="193"/>
      <c r="PE24" s="193"/>
      <c r="PF24" s="193"/>
      <c r="PG24" s="193"/>
      <c r="PH24" s="193"/>
      <c r="PI24" s="193"/>
      <c r="PJ24" s="193"/>
      <c r="PK24" s="193"/>
      <c r="PL24" s="193"/>
      <c r="PM24" s="193"/>
      <c r="PN24" s="193"/>
      <c r="PO24" s="193"/>
      <c r="PP24" s="193"/>
      <c r="PQ24" s="193"/>
      <c r="PR24" s="193"/>
      <c r="PS24" s="193"/>
      <c r="PT24" s="193"/>
      <c r="PU24" s="193"/>
      <c r="PV24" s="193"/>
      <c r="PW24" s="193"/>
      <c r="PX24" s="193"/>
      <c r="PY24" s="193"/>
      <c r="PZ24" s="193"/>
      <c r="QA24" s="193"/>
      <c r="QB24" s="193"/>
      <c r="QC24" s="193"/>
      <c r="QD24" s="193"/>
      <c r="QE24" s="193"/>
      <c r="QF24" s="193"/>
      <c r="QG24" s="193"/>
      <c r="QH24" s="193"/>
      <c r="QI24" s="193"/>
      <c r="QJ24" s="193"/>
      <c r="QK24" s="193"/>
      <c r="QL24" s="193"/>
      <c r="QM24" s="193"/>
      <c r="QN24" s="193"/>
      <c r="QO24" s="193"/>
      <c r="QP24" s="193"/>
      <c r="QQ24" s="193"/>
      <c r="QR24" s="193"/>
      <c r="QS24" s="193"/>
      <c r="QT24" s="193"/>
      <c r="QU24" s="193"/>
      <c r="QV24" s="193"/>
      <c r="QW24" s="193"/>
      <c r="QX24" s="193"/>
      <c r="QY24" s="193"/>
      <c r="QZ24" s="193"/>
      <c r="RA24" s="193"/>
      <c r="RB24" s="193"/>
      <c r="RC24" s="193"/>
      <c r="RD24" s="193"/>
      <c r="RE24" s="193"/>
      <c r="RF24" s="193"/>
      <c r="RG24" s="193"/>
      <c r="RH24" s="193"/>
      <c r="RI24" s="193"/>
      <c r="RJ24" s="193"/>
      <c r="RK24" s="193"/>
      <c r="RL24" s="193"/>
      <c r="RM24" s="193"/>
      <c r="RN24" s="193"/>
      <c r="RO24" s="193"/>
      <c r="RP24" s="193"/>
      <c r="RQ24" s="193"/>
      <c r="RR24" s="193"/>
      <c r="RS24" s="193"/>
      <c r="RT24" s="193"/>
      <c r="RU24" s="193"/>
      <c r="RV24" s="193"/>
      <c r="RW24" s="193"/>
      <c r="RX24" s="193"/>
      <c r="RY24" s="193"/>
      <c r="RZ24" s="193"/>
      <c r="SA24" s="193"/>
      <c r="SB24" s="193"/>
      <c r="SC24" s="193"/>
      <c r="SD24" s="193"/>
      <c r="SE24" s="193"/>
      <c r="SF24" s="193"/>
      <c r="SG24" s="193"/>
      <c r="SH24" s="193"/>
      <c r="SI24" s="193"/>
      <c r="SJ24" s="193"/>
      <c r="SK24" s="193"/>
      <c r="SL24" s="193"/>
      <c r="SM24" s="193"/>
      <c r="SN24" s="193"/>
      <c r="SO24" s="193"/>
      <c r="SP24" s="193"/>
      <c r="SQ24" s="193"/>
      <c r="SR24" s="193"/>
      <c r="SS24" s="193"/>
      <c r="ST24" s="193"/>
      <c r="SU24" s="193"/>
      <c r="SV24" s="193"/>
      <c r="SW24" s="193"/>
      <c r="SX24" s="193"/>
      <c r="SY24" s="193"/>
      <c r="SZ24" s="193"/>
      <c r="TA24" s="193"/>
      <c r="TB24" s="193"/>
      <c r="TC24" s="193"/>
      <c r="TD24" s="193"/>
      <c r="TE24" s="193"/>
      <c r="TF24" s="193"/>
      <c r="TG24" s="193"/>
      <c r="TH24" s="193"/>
      <c r="TI24" s="193"/>
      <c r="TJ24" s="193"/>
      <c r="TK24" s="193"/>
      <c r="TL24" s="193"/>
      <c r="TM24" s="193"/>
      <c r="TN24" s="193"/>
      <c r="TO24" s="193"/>
      <c r="TP24" s="193"/>
      <c r="TQ24" s="193"/>
      <c r="TR24" s="193"/>
      <c r="TS24" s="193"/>
      <c r="TT24" s="193"/>
      <c r="TU24" s="193"/>
      <c r="TV24" s="193"/>
      <c r="TW24" s="193"/>
      <c r="TX24" s="193"/>
      <c r="TY24" s="193"/>
      <c r="TZ24" s="193"/>
      <c r="UA24" s="193"/>
      <c r="UB24" s="193"/>
      <c r="UC24" s="193"/>
      <c r="UD24" s="193"/>
      <c r="UE24" s="193"/>
      <c r="UF24" s="193"/>
      <c r="UG24" s="193"/>
      <c r="UH24" s="193"/>
      <c r="UI24" s="193"/>
      <c r="UJ24" s="193"/>
      <c r="UK24" s="193"/>
      <c r="UL24" s="193"/>
      <c r="UM24" s="193"/>
      <c r="UN24" s="193"/>
      <c r="UO24" s="193"/>
      <c r="UP24" s="193"/>
      <c r="UQ24" s="193"/>
      <c r="UR24" s="193"/>
      <c r="US24" s="193"/>
      <c r="UT24" s="193"/>
      <c r="UU24" s="193"/>
      <c r="UV24" s="193"/>
      <c r="UW24" s="193"/>
      <c r="UX24" s="193"/>
      <c r="UY24" s="193"/>
      <c r="UZ24" s="193"/>
      <c r="VA24" s="193"/>
      <c r="VB24" s="193"/>
      <c r="VC24" s="193"/>
      <c r="VD24" s="193"/>
      <c r="VE24" s="193"/>
      <c r="VF24" s="193"/>
      <c r="VG24" s="193"/>
      <c r="VH24" s="193"/>
      <c r="VI24" s="193"/>
      <c r="VJ24" s="193"/>
      <c r="VK24" s="193"/>
      <c r="VL24" s="193"/>
      <c r="VM24" s="193"/>
      <c r="VN24" s="193"/>
      <c r="VO24" s="193"/>
      <c r="VP24" s="193"/>
      <c r="VQ24" s="193"/>
      <c r="VR24" s="193"/>
      <c r="VS24" s="193"/>
      <c r="VT24" s="193"/>
      <c r="VU24" s="193"/>
      <c r="VV24" s="193"/>
      <c r="VW24" s="193"/>
      <c r="VX24" s="193"/>
      <c r="VY24" s="193"/>
      <c r="VZ24" s="193"/>
      <c r="WA24" s="193"/>
      <c r="WB24" s="193"/>
      <c r="WC24" s="193"/>
      <c r="WD24" s="193"/>
      <c r="WE24" s="193"/>
      <c r="WF24" s="193"/>
      <c r="WG24" s="193"/>
      <c r="WH24" s="193"/>
      <c r="WI24" s="193"/>
      <c r="WJ24" s="193"/>
      <c r="WK24" s="193"/>
      <c r="WL24" s="193"/>
      <c r="WM24" s="193"/>
      <c r="WN24" s="193"/>
      <c r="WO24" s="193"/>
      <c r="WP24" s="193"/>
      <c r="WQ24" s="193"/>
      <c r="WR24" s="193"/>
      <c r="WS24" s="193"/>
      <c r="WT24" s="193"/>
      <c r="WU24" s="193"/>
      <c r="WV24" s="193"/>
      <c r="WW24" s="193"/>
      <c r="WX24" s="193"/>
      <c r="WY24" s="193"/>
      <c r="WZ24" s="193"/>
      <c r="XA24" s="193"/>
      <c r="XB24" s="193"/>
      <c r="XC24" s="193"/>
      <c r="XD24" s="193"/>
      <c r="XE24" s="193"/>
      <c r="XF24" s="193"/>
      <c r="XG24" s="193"/>
      <c r="XH24" s="193"/>
      <c r="XI24" s="193"/>
      <c r="XJ24" s="193"/>
      <c r="XK24" s="193"/>
      <c r="XL24" s="193"/>
      <c r="XM24" s="193"/>
      <c r="XN24" s="193"/>
      <c r="XO24" s="193"/>
      <c r="XP24" s="193"/>
      <c r="XQ24" s="193"/>
      <c r="XR24" s="193"/>
      <c r="XS24" s="193"/>
      <c r="XT24" s="193"/>
      <c r="XU24" s="193"/>
      <c r="XV24" s="193"/>
      <c r="XW24" s="193"/>
      <c r="XX24" s="193"/>
      <c r="XY24" s="193"/>
      <c r="XZ24" s="193"/>
      <c r="YA24" s="193"/>
      <c r="YB24" s="193"/>
      <c r="YC24" s="193"/>
      <c r="YD24" s="193"/>
      <c r="YE24" s="193"/>
      <c r="YF24" s="193"/>
      <c r="YG24" s="193"/>
      <c r="YH24" s="193"/>
      <c r="YI24" s="193"/>
      <c r="YJ24" s="193"/>
      <c r="YK24" s="193"/>
      <c r="YL24" s="193"/>
      <c r="YM24" s="193"/>
      <c r="YN24" s="193"/>
      <c r="YO24" s="193"/>
      <c r="YP24" s="193"/>
      <c r="YQ24" s="193"/>
      <c r="YR24" s="193"/>
      <c r="YS24" s="193"/>
      <c r="YT24" s="193"/>
      <c r="YU24" s="193"/>
      <c r="YV24" s="193"/>
      <c r="YW24" s="193"/>
      <c r="YX24" s="193"/>
      <c r="YY24" s="193"/>
      <c r="YZ24" s="193"/>
      <c r="ZA24" s="193"/>
      <c r="ZB24" s="193"/>
      <c r="ZC24" s="193"/>
      <c r="ZD24" s="193"/>
      <c r="ZE24" s="193"/>
      <c r="ZF24" s="193"/>
      <c r="ZG24" s="193"/>
      <c r="ZH24" s="193"/>
      <c r="ZI24" s="193"/>
      <c r="ZJ24" s="193"/>
      <c r="ZK24" s="193"/>
      <c r="ZL24" s="193"/>
      <c r="ZM24" s="193"/>
      <c r="ZN24" s="193"/>
      <c r="ZO24" s="193"/>
      <c r="ZP24" s="193"/>
      <c r="ZQ24" s="193"/>
      <c r="ZR24" s="193"/>
      <c r="ZS24" s="193"/>
      <c r="ZT24" s="193"/>
      <c r="ZU24" s="193"/>
      <c r="ZV24" s="193"/>
      <c r="ZW24" s="193"/>
      <c r="ZX24" s="193"/>
      <c r="ZY24" s="193"/>
      <c r="ZZ24" s="193"/>
      <c r="AAA24" s="193"/>
      <c r="AAB24" s="193"/>
      <c r="AAC24" s="193"/>
      <c r="AAD24" s="193"/>
      <c r="AAE24" s="193"/>
      <c r="AAF24" s="193"/>
      <c r="AAG24" s="193"/>
      <c r="AAH24" s="193"/>
      <c r="AAI24" s="193"/>
      <c r="AAJ24" s="193"/>
      <c r="AAK24" s="193"/>
      <c r="AAL24" s="193"/>
      <c r="AAM24" s="193"/>
      <c r="AAN24" s="193"/>
      <c r="AAO24" s="193"/>
      <c r="AAP24" s="193"/>
      <c r="AAQ24" s="193"/>
      <c r="AAR24" s="193"/>
      <c r="AAS24" s="193"/>
      <c r="AAT24" s="193"/>
      <c r="AAU24" s="193"/>
      <c r="AAV24" s="193"/>
      <c r="AAW24" s="193"/>
      <c r="AAX24" s="193"/>
      <c r="AAY24" s="193"/>
      <c r="AAZ24" s="193"/>
      <c r="ABA24" s="193"/>
      <c r="ABB24" s="193"/>
      <c r="ABC24" s="193"/>
      <c r="ABD24" s="193"/>
      <c r="ABE24" s="193"/>
      <c r="ABF24" s="193"/>
      <c r="ABG24" s="193"/>
      <c r="ABH24" s="193"/>
      <c r="ABI24" s="193"/>
      <c r="ABJ24" s="193"/>
      <c r="ABK24" s="193"/>
      <c r="ABL24" s="193"/>
      <c r="ABM24" s="193"/>
      <c r="ABN24" s="193"/>
      <c r="ABO24" s="193"/>
      <c r="ABP24" s="193"/>
      <c r="ABQ24" s="193"/>
      <c r="ABR24" s="193"/>
      <c r="ABS24" s="193"/>
      <c r="ABT24" s="193"/>
      <c r="ABU24" s="193"/>
      <c r="ABV24" s="193"/>
      <c r="ABW24" s="193"/>
      <c r="ABX24" s="193"/>
      <c r="ABY24" s="193"/>
      <c r="ABZ24" s="193"/>
      <c r="ACA24" s="193"/>
      <c r="ACB24" s="193"/>
      <c r="ACC24" s="193"/>
      <c r="ACD24" s="193"/>
      <c r="ACE24" s="193"/>
      <c r="ACF24" s="193"/>
      <c r="ACG24" s="193"/>
      <c r="ACH24" s="193"/>
      <c r="ACI24" s="193"/>
      <c r="ACJ24" s="193"/>
      <c r="ACK24" s="193"/>
      <c r="ACL24" s="193"/>
      <c r="ACM24" s="193"/>
      <c r="ACN24" s="193"/>
      <c r="ACO24" s="193"/>
      <c r="ACP24" s="193"/>
      <c r="ACQ24" s="193"/>
      <c r="ACR24" s="193"/>
      <c r="ACS24" s="193"/>
      <c r="ACT24" s="193"/>
      <c r="ACU24" s="193"/>
      <c r="ACV24" s="193"/>
      <c r="ACW24" s="193"/>
      <c r="ACX24" s="193"/>
      <c r="ACY24" s="193"/>
      <c r="ACZ24" s="193"/>
      <c r="ADA24" s="193"/>
      <c r="ADB24" s="193"/>
      <c r="ADC24" s="193"/>
      <c r="ADD24" s="193"/>
      <c r="ADE24" s="193"/>
      <c r="ADF24" s="193"/>
      <c r="ADG24" s="193"/>
      <c r="ADH24" s="193"/>
      <c r="ADI24" s="193"/>
      <c r="ADJ24" s="193"/>
      <c r="ADK24" s="193"/>
      <c r="ADL24" s="193"/>
      <c r="ADM24" s="193"/>
      <c r="ADN24" s="193"/>
      <c r="ADO24" s="193"/>
      <c r="ADP24" s="193"/>
      <c r="ADQ24" s="193"/>
      <c r="ADR24" s="193"/>
      <c r="ADS24" s="193"/>
      <c r="ADT24" s="193"/>
      <c r="ADU24" s="193"/>
      <c r="ADV24" s="193"/>
      <c r="ADW24" s="193"/>
      <c r="ADX24" s="193"/>
      <c r="ADY24" s="193"/>
      <c r="ADZ24" s="193"/>
      <c r="AEA24" s="193"/>
      <c r="AEB24" s="193"/>
      <c r="AEC24" s="193"/>
      <c r="AED24" s="193"/>
      <c r="AEE24" s="193"/>
      <c r="AEF24" s="193"/>
      <c r="AEG24" s="193"/>
      <c r="AEH24" s="193"/>
      <c r="AEI24" s="193"/>
      <c r="AEJ24" s="193"/>
      <c r="AEK24" s="193"/>
      <c r="AEL24" s="193"/>
      <c r="AEM24" s="193"/>
      <c r="AEN24" s="193"/>
      <c r="AEO24" s="193"/>
      <c r="AEP24" s="193"/>
      <c r="AEQ24" s="193"/>
      <c r="AER24" s="193"/>
      <c r="AES24" s="193"/>
      <c r="AET24" s="193"/>
      <c r="AEU24" s="193"/>
      <c r="AEV24" s="193"/>
      <c r="AEW24" s="193"/>
      <c r="AEX24" s="193"/>
      <c r="AEY24" s="193"/>
      <c r="AEZ24" s="193"/>
      <c r="AFA24" s="193"/>
      <c r="AFB24" s="193"/>
      <c r="AFC24" s="193"/>
      <c r="AFD24" s="193"/>
      <c r="AFE24" s="193"/>
      <c r="AFF24" s="193"/>
      <c r="AFG24" s="193"/>
      <c r="AFH24" s="193"/>
      <c r="AFI24" s="193"/>
      <c r="AFJ24" s="193"/>
      <c r="AFK24" s="193"/>
      <c r="AFL24" s="193"/>
      <c r="AFM24" s="193"/>
      <c r="AFN24" s="193"/>
      <c r="AFO24" s="193"/>
      <c r="AFP24" s="193"/>
      <c r="AFQ24" s="193"/>
      <c r="AFR24" s="193"/>
      <c r="AFS24" s="193"/>
      <c r="AFT24" s="193"/>
      <c r="AFU24" s="193"/>
      <c r="AFV24" s="193"/>
      <c r="AFW24" s="193"/>
      <c r="AFX24" s="193"/>
      <c r="AFY24" s="193"/>
      <c r="AFZ24" s="193"/>
      <c r="AGA24" s="193"/>
      <c r="AGB24" s="193"/>
    </row>
    <row r="25" spans="1:860" s="200" customFormat="1" ht="25.5">
      <c r="A25" s="20" t="s">
        <v>113</v>
      </c>
      <c r="B25" s="8" t="s">
        <v>114</v>
      </c>
      <c r="C25" s="187">
        <f t="shared" si="3"/>
        <v>0</v>
      </c>
      <c r="D25" s="67">
        <f t="shared" ref="D25:D27" si="9">E25+F25</f>
        <v>0</v>
      </c>
      <c r="E25" s="68"/>
      <c r="F25" s="473"/>
      <c r="G25" s="478"/>
      <c r="H25" s="187">
        <f t="shared" si="5"/>
        <v>0</v>
      </c>
      <c r="I25" s="68"/>
      <c r="J25" s="68"/>
      <c r="K25" s="68"/>
      <c r="L25" s="187"/>
      <c r="M25" s="68"/>
      <c r="N25" s="68"/>
      <c r="O25" s="187"/>
      <c r="P25" s="68"/>
      <c r="Q25" s="68"/>
      <c r="R25" s="187"/>
      <c r="S25" s="185">
        <f t="shared" si="6"/>
        <v>0</v>
      </c>
      <c r="T25" s="526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  <c r="IV25" s="193"/>
      <c r="IW25" s="193"/>
      <c r="IX25" s="193"/>
      <c r="IY25" s="193"/>
      <c r="IZ25" s="193"/>
      <c r="JA25" s="193"/>
      <c r="JB25" s="193"/>
      <c r="JC25" s="193"/>
      <c r="JD25" s="193"/>
      <c r="JE25" s="193"/>
      <c r="JF25" s="193"/>
      <c r="JG25" s="193"/>
      <c r="JH25" s="193"/>
      <c r="JI25" s="193"/>
      <c r="JJ25" s="193"/>
      <c r="JK25" s="193"/>
      <c r="JL25" s="193"/>
      <c r="JM25" s="193"/>
      <c r="JN25" s="193"/>
      <c r="JO25" s="193"/>
      <c r="JP25" s="193"/>
      <c r="JQ25" s="193"/>
      <c r="JR25" s="193"/>
      <c r="JS25" s="193"/>
      <c r="JT25" s="193"/>
      <c r="JU25" s="193"/>
      <c r="JV25" s="193"/>
      <c r="JW25" s="193"/>
      <c r="JX25" s="193"/>
      <c r="JY25" s="193"/>
      <c r="JZ25" s="193"/>
      <c r="KA25" s="193"/>
      <c r="KB25" s="193"/>
      <c r="KC25" s="193"/>
      <c r="KD25" s="193"/>
      <c r="KE25" s="193"/>
      <c r="KF25" s="193"/>
      <c r="KG25" s="193"/>
      <c r="KH25" s="193"/>
      <c r="KI25" s="193"/>
      <c r="KJ25" s="193"/>
      <c r="KK25" s="193"/>
      <c r="KL25" s="193"/>
      <c r="KM25" s="193"/>
      <c r="KN25" s="193"/>
      <c r="KO25" s="193"/>
      <c r="KP25" s="193"/>
      <c r="KQ25" s="193"/>
      <c r="KR25" s="193"/>
      <c r="KS25" s="193"/>
      <c r="KT25" s="193"/>
      <c r="KU25" s="193"/>
      <c r="KV25" s="193"/>
      <c r="KW25" s="193"/>
      <c r="KX25" s="193"/>
      <c r="KY25" s="193"/>
      <c r="KZ25" s="193"/>
      <c r="LA25" s="193"/>
      <c r="LB25" s="193"/>
      <c r="LC25" s="193"/>
      <c r="LD25" s="193"/>
      <c r="LE25" s="193"/>
      <c r="LF25" s="193"/>
      <c r="LG25" s="193"/>
      <c r="LH25" s="193"/>
      <c r="LI25" s="193"/>
      <c r="LJ25" s="193"/>
      <c r="LK25" s="193"/>
      <c r="LL25" s="193"/>
      <c r="LM25" s="193"/>
      <c r="LN25" s="193"/>
      <c r="LO25" s="193"/>
      <c r="LP25" s="193"/>
      <c r="LQ25" s="193"/>
      <c r="LR25" s="193"/>
      <c r="LS25" s="193"/>
      <c r="LT25" s="193"/>
      <c r="LU25" s="193"/>
      <c r="LV25" s="193"/>
      <c r="LW25" s="193"/>
      <c r="LX25" s="193"/>
      <c r="LY25" s="193"/>
      <c r="LZ25" s="193"/>
      <c r="MA25" s="193"/>
      <c r="MB25" s="193"/>
      <c r="MC25" s="193"/>
      <c r="MD25" s="193"/>
      <c r="ME25" s="193"/>
      <c r="MF25" s="193"/>
      <c r="MG25" s="193"/>
      <c r="MH25" s="193"/>
      <c r="MI25" s="193"/>
      <c r="MJ25" s="193"/>
      <c r="MK25" s="193"/>
      <c r="ML25" s="193"/>
      <c r="MM25" s="193"/>
      <c r="MN25" s="193"/>
      <c r="MO25" s="193"/>
      <c r="MP25" s="193"/>
      <c r="MQ25" s="193"/>
      <c r="MR25" s="193"/>
      <c r="MS25" s="193"/>
      <c r="MT25" s="193"/>
      <c r="MU25" s="193"/>
      <c r="MV25" s="193"/>
      <c r="MW25" s="193"/>
      <c r="MX25" s="193"/>
      <c r="MY25" s="193"/>
      <c r="MZ25" s="193"/>
      <c r="NA25" s="193"/>
      <c r="NB25" s="193"/>
      <c r="NC25" s="193"/>
      <c r="ND25" s="193"/>
      <c r="NE25" s="193"/>
      <c r="NF25" s="193"/>
      <c r="NG25" s="193"/>
      <c r="NH25" s="193"/>
      <c r="NI25" s="193"/>
      <c r="NJ25" s="193"/>
      <c r="NK25" s="193"/>
      <c r="NL25" s="193"/>
      <c r="NM25" s="193"/>
      <c r="NN25" s="193"/>
      <c r="NO25" s="193"/>
      <c r="NP25" s="193"/>
      <c r="NQ25" s="193"/>
      <c r="NR25" s="193"/>
      <c r="NS25" s="193"/>
      <c r="NT25" s="193"/>
      <c r="NU25" s="193"/>
      <c r="NV25" s="193"/>
      <c r="NW25" s="193"/>
      <c r="NX25" s="193"/>
      <c r="NY25" s="193"/>
      <c r="NZ25" s="193"/>
      <c r="OA25" s="193"/>
      <c r="OB25" s="193"/>
      <c r="OC25" s="193"/>
      <c r="OD25" s="193"/>
      <c r="OE25" s="193"/>
      <c r="OF25" s="193"/>
      <c r="OG25" s="193"/>
      <c r="OH25" s="193"/>
      <c r="OI25" s="193"/>
      <c r="OJ25" s="193"/>
      <c r="OK25" s="193"/>
      <c r="OL25" s="193"/>
      <c r="OM25" s="193"/>
      <c r="ON25" s="193"/>
      <c r="OO25" s="193"/>
      <c r="OP25" s="193"/>
      <c r="OQ25" s="193"/>
      <c r="OR25" s="193"/>
      <c r="OS25" s="193"/>
      <c r="OT25" s="193"/>
      <c r="OU25" s="193"/>
      <c r="OV25" s="193"/>
      <c r="OW25" s="193"/>
      <c r="OX25" s="193"/>
      <c r="OY25" s="193"/>
      <c r="OZ25" s="193"/>
      <c r="PA25" s="193"/>
      <c r="PB25" s="193"/>
      <c r="PC25" s="193"/>
      <c r="PD25" s="193"/>
      <c r="PE25" s="193"/>
      <c r="PF25" s="193"/>
      <c r="PG25" s="193"/>
      <c r="PH25" s="193"/>
      <c r="PI25" s="193"/>
      <c r="PJ25" s="193"/>
      <c r="PK25" s="193"/>
      <c r="PL25" s="193"/>
      <c r="PM25" s="193"/>
      <c r="PN25" s="193"/>
      <c r="PO25" s="193"/>
      <c r="PP25" s="193"/>
      <c r="PQ25" s="193"/>
      <c r="PR25" s="193"/>
      <c r="PS25" s="193"/>
      <c r="PT25" s="193"/>
      <c r="PU25" s="193"/>
      <c r="PV25" s="193"/>
      <c r="PW25" s="193"/>
      <c r="PX25" s="193"/>
      <c r="PY25" s="193"/>
      <c r="PZ25" s="193"/>
      <c r="QA25" s="193"/>
      <c r="QB25" s="193"/>
      <c r="QC25" s="193"/>
      <c r="QD25" s="193"/>
      <c r="QE25" s="193"/>
      <c r="QF25" s="193"/>
      <c r="QG25" s="193"/>
      <c r="QH25" s="193"/>
      <c r="QI25" s="193"/>
      <c r="QJ25" s="193"/>
      <c r="QK25" s="193"/>
      <c r="QL25" s="193"/>
      <c r="QM25" s="193"/>
      <c r="QN25" s="193"/>
      <c r="QO25" s="193"/>
      <c r="QP25" s="193"/>
      <c r="QQ25" s="193"/>
      <c r="QR25" s="193"/>
      <c r="QS25" s="193"/>
      <c r="QT25" s="193"/>
      <c r="QU25" s="193"/>
      <c r="QV25" s="193"/>
      <c r="QW25" s="193"/>
      <c r="QX25" s="193"/>
      <c r="QY25" s="193"/>
      <c r="QZ25" s="193"/>
      <c r="RA25" s="193"/>
      <c r="RB25" s="193"/>
      <c r="RC25" s="193"/>
      <c r="RD25" s="193"/>
      <c r="RE25" s="193"/>
      <c r="RF25" s="193"/>
      <c r="RG25" s="193"/>
      <c r="RH25" s="193"/>
      <c r="RI25" s="193"/>
      <c r="RJ25" s="193"/>
      <c r="RK25" s="193"/>
      <c r="RL25" s="193"/>
      <c r="RM25" s="193"/>
      <c r="RN25" s="193"/>
      <c r="RO25" s="193"/>
      <c r="RP25" s="193"/>
      <c r="RQ25" s="193"/>
      <c r="RR25" s="193"/>
      <c r="RS25" s="193"/>
      <c r="RT25" s="193"/>
      <c r="RU25" s="193"/>
      <c r="RV25" s="193"/>
      <c r="RW25" s="193"/>
      <c r="RX25" s="193"/>
      <c r="RY25" s="193"/>
      <c r="RZ25" s="193"/>
      <c r="SA25" s="193"/>
      <c r="SB25" s="193"/>
      <c r="SC25" s="193"/>
      <c r="SD25" s="193"/>
      <c r="SE25" s="193"/>
      <c r="SF25" s="193"/>
      <c r="SG25" s="193"/>
      <c r="SH25" s="193"/>
      <c r="SI25" s="193"/>
      <c r="SJ25" s="193"/>
      <c r="SK25" s="193"/>
      <c r="SL25" s="193"/>
      <c r="SM25" s="193"/>
      <c r="SN25" s="193"/>
      <c r="SO25" s="193"/>
      <c r="SP25" s="193"/>
      <c r="SQ25" s="193"/>
      <c r="SR25" s="193"/>
      <c r="SS25" s="193"/>
      <c r="ST25" s="193"/>
      <c r="SU25" s="193"/>
      <c r="SV25" s="193"/>
      <c r="SW25" s="193"/>
      <c r="SX25" s="193"/>
      <c r="SY25" s="193"/>
      <c r="SZ25" s="193"/>
      <c r="TA25" s="193"/>
      <c r="TB25" s="193"/>
      <c r="TC25" s="193"/>
      <c r="TD25" s="193"/>
      <c r="TE25" s="193"/>
      <c r="TF25" s="193"/>
      <c r="TG25" s="193"/>
      <c r="TH25" s="193"/>
      <c r="TI25" s="193"/>
      <c r="TJ25" s="193"/>
      <c r="TK25" s="193"/>
      <c r="TL25" s="193"/>
      <c r="TM25" s="193"/>
      <c r="TN25" s="193"/>
      <c r="TO25" s="193"/>
      <c r="TP25" s="193"/>
      <c r="TQ25" s="193"/>
      <c r="TR25" s="193"/>
      <c r="TS25" s="193"/>
      <c r="TT25" s="193"/>
      <c r="TU25" s="193"/>
      <c r="TV25" s="193"/>
      <c r="TW25" s="193"/>
      <c r="TX25" s="193"/>
      <c r="TY25" s="193"/>
      <c r="TZ25" s="193"/>
      <c r="UA25" s="193"/>
      <c r="UB25" s="193"/>
      <c r="UC25" s="193"/>
      <c r="UD25" s="193"/>
      <c r="UE25" s="193"/>
      <c r="UF25" s="193"/>
      <c r="UG25" s="193"/>
      <c r="UH25" s="193"/>
      <c r="UI25" s="193"/>
      <c r="UJ25" s="193"/>
      <c r="UK25" s="193"/>
      <c r="UL25" s="193"/>
      <c r="UM25" s="193"/>
      <c r="UN25" s="193"/>
      <c r="UO25" s="193"/>
      <c r="UP25" s="193"/>
      <c r="UQ25" s="193"/>
      <c r="UR25" s="193"/>
      <c r="US25" s="193"/>
      <c r="UT25" s="193"/>
      <c r="UU25" s="193"/>
      <c r="UV25" s="193"/>
      <c r="UW25" s="193"/>
      <c r="UX25" s="193"/>
      <c r="UY25" s="193"/>
      <c r="UZ25" s="193"/>
      <c r="VA25" s="193"/>
      <c r="VB25" s="193"/>
      <c r="VC25" s="193"/>
      <c r="VD25" s="193"/>
      <c r="VE25" s="193"/>
      <c r="VF25" s="193"/>
      <c r="VG25" s="193"/>
      <c r="VH25" s="193"/>
      <c r="VI25" s="193"/>
      <c r="VJ25" s="193"/>
      <c r="VK25" s="193"/>
      <c r="VL25" s="193"/>
      <c r="VM25" s="193"/>
      <c r="VN25" s="193"/>
      <c r="VO25" s="193"/>
      <c r="VP25" s="193"/>
      <c r="VQ25" s="193"/>
      <c r="VR25" s="193"/>
      <c r="VS25" s="193"/>
      <c r="VT25" s="193"/>
      <c r="VU25" s="193"/>
      <c r="VV25" s="193"/>
      <c r="VW25" s="193"/>
      <c r="VX25" s="193"/>
      <c r="VY25" s="193"/>
      <c r="VZ25" s="193"/>
      <c r="WA25" s="193"/>
      <c r="WB25" s="193"/>
      <c r="WC25" s="193"/>
      <c r="WD25" s="193"/>
      <c r="WE25" s="193"/>
      <c r="WF25" s="193"/>
      <c r="WG25" s="193"/>
      <c r="WH25" s="193"/>
      <c r="WI25" s="193"/>
      <c r="WJ25" s="193"/>
      <c r="WK25" s="193"/>
      <c r="WL25" s="193"/>
      <c r="WM25" s="193"/>
      <c r="WN25" s="193"/>
      <c r="WO25" s="193"/>
      <c r="WP25" s="193"/>
      <c r="WQ25" s="193"/>
      <c r="WR25" s="193"/>
      <c r="WS25" s="193"/>
      <c r="WT25" s="193"/>
      <c r="WU25" s="193"/>
      <c r="WV25" s="193"/>
      <c r="WW25" s="193"/>
      <c r="WX25" s="193"/>
      <c r="WY25" s="193"/>
      <c r="WZ25" s="193"/>
      <c r="XA25" s="193"/>
      <c r="XB25" s="193"/>
      <c r="XC25" s="193"/>
      <c r="XD25" s="193"/>
      <c r="XE25" s="193"/>
      <c r="XF25" s="193"/>
      <c r="XG25" s="193"/>
      <c r="XH25" s="193"/>
      <c r="XI25" s="193"/>
      <c r="XJ25" s="193"/>
      <c r="XK25" s="193"/>
      <c r="XL25" s="193"/>
      <c r="XM25" s="193"/>
      <c r="XN25" s="193"/>
      <c r="XO25" s="193"/>
      <c r="XP25" s="193"/>
      <c r="XQ25" s="193"/>
      <c r="XR25" s="193"/>
      <c r="XS25" s="193"/>
      <c r="XT25" s="193"/>
      <c r="XU25" s="193"/>
      <c r="XV25" s="193"/>
      <c r="XW25" s="193"/>
      <c r="XX25" s="193"/>
      <c r="XY25" s="193"/>
      <c r="XZ25" s="193"/>
      <c r="YA25" s="193"/>
      <c r="YB25" s="193"/>
      <c r="YC25" s="193"/>
      <c r="YD25" s="193"/>
      <c r="YE25" s="193"/>
      <c r="YF25" s="193"/>
      <c r="YG25" s="193"/>
      <c r="YH25" s="193"/>
      <c r="YI25" s="193"/>
      <c r="YJ25" s="193"/>
      <c r="YK25" s="193"/>
      <c r="YL25" s="193"/>
      <c r="YM25" s="193"/>
      <c r="YN25" s="193"/>
      <c r="YO25" s="193"/>
      <c r="YP25" s="193"/>
      <c r="YQ25" s="193"/>
      <c r="YR25" s="193"/>
      <c r="YS25" s="193"/>
      <c r="YT25" s="193"/>
      <c r="YU25" s="193"/>
      <c r="YV25" s="193"/>
      <c r="YW25" s="193"/>
      <c r="YX25" s="193"/>
      <c r="YY25" s="193"/>
      <c r="YZ25" s="193"/>
      <c r="ZA25" s="193"/>
      <c r="ZB25" s="193"/>
      <c r="ZC25" s="193"/>
      <c r="ZD25" s="193"/>
      <c r="ZE25" s="193"/>
      <c r="ZF25" s="193"/>
      <c r="ZG25" s="193"/>
      <c r="ZH25" s="193"/>
      <c r="ZI25" s="193"/>
      <c r="ZJ25" s="193"/>
      <c r="ZK25" s="193"/>
      <c r="ZL25" s="193"/>
      <c r="ZM25" s="193"/>
      <c r="ZN25" s="193"/>
      <c r="ZO25" s="193"/>
      <c r="ZP25" s="193"/>
      <c r="ZQ25" s="193"/>
      <c r="ZR25" s="193"/>
      <c r="ZS25" s="193"/>
      <c r="ZT25" s="193"/>
      <c r="ZU25" s="193"/>
      <c r="ZV25" s="193"/>
      <c r="ZW25" s="193"/>
      <c r="ZX25" s="193"/>
      <c r="ZY25" s="193"/>
      <c r="ZZ25" s="193"/>
      <c r="AAA25" s="193"/>
      <c r="AAB25" s="193"/>
      <c r="AAC25" s="193"/>
      <c r="AAD25" s="193"/>
      <c r="AAE25" s="193"/>
      <c r="AAF25" s="193"/>
      <c r="AAG25" s="193"/>
      <c r="AAH25" s="193"/>
      <c r="AAI25" s="193"/>
      <c r="AAJ25" s="193"/>
      <c r="AAK25" s="193"/>
      <c r="AAL25" s="193"/>
      <c r="AAM25" s="193"/>
      <c r="AAN25" s="193"/>
      <c r="AAO25" s="193"/>
      <c r="AAP25" s="193"/>
      <c r="AAQ25" s="193"/>
      <c r="AAR25" s="193"/>
      <c r="AAS25" s="193"/>
      <c r="AAT25" s="193"/>
      <c r="AAU25" s="193"/>
      <c r="AAV25" s="193"/>
      <c r="AAW25" s="193"/>
      <c r="AAX25" s="193"/>
      <c r="AAY25" s="193"/>
      <c r="AAZ25" s="193"/>
      <c r="ABA25" s="193"/>
      <c r="ABB25" s="193"/>
      <c r="ABC25" s="193"/>
      <c r="ABD25" s="193"/>
      <c r="ABE25" s="193"/>
      <c r="ABF25" s="193"/>
      <c r="ABG25" s="193"/>
      <c r="ABH25" s="193"/>
      <c r="ABI25" s="193"/>
      <c r="ABJ25" s="193"/>
      <c r="ABK25" s="193"/>
      <c r="ABL25" s="193"/>
      <c r="ABM25" s="193"/>
      <c r="ABN25" s="193"/>
      <c r="ABO25" s="193"/>
      <c r="ABP25" s="193"/>
      <c r="ABQ25" s="193"/>
      <c r="ABR25" s="193"/>
      <c r="ABS25" s="193"/>
      <c r="ABT25" s="193"/>
      <c r="ABU25" s="193"/>
      <c r="ABV25" s="193"/>
      <c r="ABW25" s="193"/>
      <c r="ABX25" s="193"/>
      <c r="ABY25" s="193"/>
      <c r="ABZ25" s="193"/>
      <c r="ACA25" s="193"/>
      <c r="ACB25" s="193"/>
      <c r="ACC25" s="193"/>
      <c r="ACD25" s="193"/>
      <c r="ACE25" s="193"/>
      <c r="ACF25" s="193"/>
      <c r="ACG25" s="193"/>
      <c r="ACH25" s="193"/>
      <c r="ACI25" s="193"/>
      <c r="ACJ25" s="193"/>
      <c r="ACK25" s="193"/>
      <c r="ACL25" s="193"/>
      <c r="ACM25" s="193"/>
      <c r="ACN25" s="193"/>
      <c r="ACO25" s="193"/>
      <c r="ACP25" s="193"/>
      <c r="ACQ25" s="193"/>
      <c r="ACR25" s="193"/>
      <c r="ACS25" s="193"/>
      <c r="ACT25" s="193"/>
      <c r="ACU25" s="193"/>
      <c r="ACV25" s="193"/>
      <c r="ACW25" s="193"/>
      <c r="ACX25" s="193"/>
      <c r="ACY25" s="193"/>
      <c r="ACZ25" s="193"/>
      <c r="ADA25" s="193"/>
      <c r="ADB25" s="193"/>
      <c r="ADC25" s="193"/>
      <c r="ADD25" s="193"/>
      <c r="ADE25" s="193"/>
      <c r="ADF25" s="193"/>
      <c r="ADG25" s="193"/>
      <c r="ADH25" s="193"/>
      <c r="ADI25" s="193"/>
      <c r="ADJ25" s="193"/>
      <c r="ADK25" s="193"/>
      <c r="ADL25" s="193"/>
      <c r="ADM25" s="193"/>
      <c r="ADN25" s="193"/>
      <c r="ADO25" s="193"/>
      <c r="ADP25" s="193"/>
      <c r="ADQ25" s="193"/>
      <c r="ADR25" s="193"/>
      <c r="ADS25" s="193"/>
      <c r="ADT25" s="193"/>
      <c r="ADU25" s="193"/>
      <c r="ADV25" s="193"/>
      <c r="ADW25" s="193"/>
      <c r="ADX25" s="193"/>
      <c r="ADY25" s="193"/>
      <c r="ADZ25" s="193"/>
      <c r="AEA25" s="193"/>
      <c r="AEB25" s="193"/>
      <c r="AEC25" s="193"/>
      <c r="AED25" s="193"/>
      <c r="AEE25" s="193"/>
      <c r="AEF25" s="193"/>
      <c r="AEG25" s="193"/>
      <c r="AEH25" s="193"/>
      <c r="AEI25" s="193"/>
      <c r="AEJ25" s="193"/>
      <c r="AEK25" s="193"/>
      <c r="AEL25" s="193"/>
      <c r="AEM25" s="193"/>
      <c r="AEN25" s="193"/>
      <c r="AEO25" s="193"/>
      <c r="AEP25" s="193"/>
      <c r="AEQ25" s="193"/>
      <c r="AER25" s="193"/>
      <c r="AES25" s="193"/>
      <c r="AET25" s="193"/>
      <c r="AEU25" s="193"/>
      <c r="AEV25" s="193"/>
      <c r="AEW25" s="193"/>
      <c r="AEX25" s="193"/>
      <c r="AEY25" s="193"/>
      <c r="AEZ25" s="193"/>
      <c r="AFA25" s="193"/>
      <c r="AFB25" s="193"/>
      <c r="AFC25" s="193"/>
      <c r="AFD25" s="193"/>
      <c r="AFE25" s="193"/>
      <c r="AFF25" s="193"/>
      <c r="AFG25" s="193"/>
      <c r="AFH25" s="193"/>
      <c r="AFI25" s="193"/>
      <c r="AFJ25" s="193"/>
      <c r="AFK25" s="193"/>
      <c r="AFL25" s="193"/>
      <c r="AFM25" s="193"/>
      <c r="AFN25" s="193"/>
      <c r="AFO25" s="193"/>
      <c r="AFP25" s="193"/>
      <c r="AFQ25" s="193"/>
      <c r="AFR25" s="193"/>
      <c r="AFS25" s="193"/>
      <c r="AFT25" s="193"/>
      <c r="AFU25" s="193"/>
      <c r="AFV25" s="193"/>
      <c r="AFW25" s="193"/>
      <c r="AFX25" s="193"/>
      <c r="AFY25" s="193"/>
      <c r="AFZ25" s="193"/>
      <c r="AGA25" s="193"/>
      <c r="AGB25" s="193"/>
    </row>
    <row r="26" spans="1:860" s="200" customFormat="1" ht="38.25" customHeight="1">
      <c r="A26" s="20" t="s">
        <v>115</v>
      </c>
      <c r="B26" s="8" t="s">
        <v>116</v>
      </c>
      <c r="C26" s="187">
        <f t="shared" si="3"/>
        <v>0</v>
      </c>
      <c r="D26" s="67">
        <f t="shared" si="9"/>
        <v>0</v>
      </c>
      <c r="E26" s="68"/>
      <c r="F26" s="473"/>
      <c r="G26" s="478"/>
      <c r="H26" s="187">
        <f t="shared" si="5"/>
        <v>0</v>
      </c>
      <c r="I26" s="68"/>
      <c r="J26" s="68"/>
      <c r="K26" s="68"/>
      <c r="L26" s="187"/>
      <c r="M26" s="68"/>
      <c r="N26" s="68"/>
      <c r="O26" s="187"/>
      <c r="P26" s="68"/>
      <c r="Q26" s="68"/>
      <c r="R26" s="187"/>
      <c r="S26" s="185">
        <f t="shared" si="6"/>
        <v>0</v>
      </c>
      <c r="T26" s="526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  <c r="IV26" s="193"/>
      <c r="IW26" s="193"/>
      <c r="IX26" s="193"/>
      <c r="IY26" s="193"/>
      <c r="IZ26" s="193"/>
      <c r="JA26" s="193"/>
      <c r="JB26" s="193"/>
      <c r="JC26" s="193"/>
      <c r="JD26" s="193"/>
      <c r="JE26" s="193"/>
      <c r="JF26" s="193"/>
      <c r="JG26" s="193"/>
      <c r="JH26" s="193"/>
      <c r="JI26" s="193"/>
      <c r="JJ26" s="193"/>
      <c r="JK26" s="193"/>
      <c r="JL26" s="193"/>
      <c r="JM26" s="193"/>
      <c r="JN26" s="193"/>
      <c r="JO26" s="193"/>
      <c r="JP26" s="193"/>
      <c r="JQ26" s="193"/>
      <c r="JR26" s="193"/>
      <c r="JS26" s="193"/>
      <c r="JT26" s="193"/>
      <c r="JU26" s="193"/>
      <c r="JV26" s="193"/>
      <c r="JW26" s="193"/>
      <c r="JX26" s="193"/>
      <c r="JY26" s="193"/>
      <c r="JZ26" s="193"/>
      <c r="KA26" s="193"/>
      <c r="KB26" s="193"/>
      <c r="KC26" s="193"/>
      <c r="KD26" s="193"/>
      <c r="KE26" s="193"/>
      <c r="KF26" s="193"/>
      <c r="KG26" s="193"/>
      <c r="KH26" s="193"/>
      <c r="KI26" s="193"/>
      <c r="KJ26" s="193"/>
      <c r="KK26" s="193"/>
      <c r="KL26" s="193"/>
      <c r="KM26" s="193"/>
      <c r="KN26" s="193"/>
      <c r="KO26" s="193"/>
      <c r="KP26" s="193"/>
      <c r="KQ26" s="193"/>
      <c r="KR26" s="193"/>
      <c r="KS26" s="193"/>
      <c r="KT26" s="193"/>
      <c r="KU26" s="193"/>
      <c r="KV26" s="193"/>
      <c r="KW26" s="193"/>
      <c r="KX26" s="193"/>
      <c r="KY26" s="193"/>
      <c r="KZ26" s="193"/>
      <c r="LA26" s="193"/>
      <c r="LB26" s="193"/>
      <c r="LC26" s="193"/>
      <c r="LD26" s="193"/>
      <c r="LE26" s="193"/>
      <c r="LF26" s="193"/>
      <c r="LG26" s="193"/>
      <c r="LH26" s="193"/>
      <c r="LI26" s="193"/>
      <c r="LJ26" s="193"/>
      <c r="LK26" s="193"/>
      <c r="LL26" s="193"/>
      <c r="LM26" s="193"/>
      <c r="LN26" s="193"/>
      <c r="LO26" s="193"/>
      <c r="LP26" s="193"/>
      <c r="LQ26" s="193"/>
      <c r="LR26" s="193"/>
      <c r="LS26" s="193"/>
      <c r="LT26" s="193"/>
      <c r="LU26" s="193"/>
      <c r="LV26" s="193"/>
      <c r="LW26" s="193"/>
      <c r="LX26" s="193"/>
      <c r="LY26" s="193"/>
      <c r="LZ26" s="193"/>
      <c r="MA26" s="193"/>
      <c r="MB26" s="193"/>
      <c r="MC26" s="193"/>
      <c r="MD26" s="193"/>
      <c r="ME26" s="193"/>
      <c r="MF26" s="193"/>
      <c r="MG26" s="193"/>
      <c r="MH26" s="193"/>
      <c r="MI26" s="193"/>
      <c r="MJ26" s="193"/>
      <c r="MK26" s="193"/>
      <c r="ML26" s="193"/>
      <c r="MM26" s="193"/>
      <c r="MN26" s="193"/>
      <c r="MO26" s="193"/>
      <c r="MP26" s="193"/>
      <c r="MQ26" s="193"/>
      <c r="MR26" s="193"/>
      <c r="MS26" s="193"/>
      <c r="MT26" s="193"/>
      <c r="MU26" s="193"/>
      <c r="MV26" s="193"/>
      <c r="MW26" s="193"/>
      <c r="MX26" s="193"/>
      <c r="MY26" s="193"/>
      <c r="MZ26" s="193"/>
      <c r="NA26" s="193"/>
      <c r="NB26" s="193"/>
      <c r="NC26" s="193"/>
      <c r="ND26" s="193"/>
      <c r="NE26" s="193"/>
      <c r="NF26" s="193"/>
      <c r="NG26" s="193"/>
      <c r="NH26" s="193"/>
      <c r="NI26" s="193"/>
      <c r="NJ26" s="193"/>
      <c r="NK26" s="193"/>
      <c r="NL26" s="193"/>
      <c r="NM26" s="193"/>
      <c r="NN26" s="193"/>
      <c r="NO26" s="193"/>
      <c r="NP26" s="193"/>
      <c r="NQ26" s="193"/>
      <c r="NR26" s="193"/>
      <c r="NS26" s="193"/>
      <c r="NT26" s="193"/>
      <c r="NU26" s="193"/>
      <c r="NV26" s="193"/>
      <c r="NW26" s="193"/>
      <c r="NX26" s="193"/>
      <c r="NY26" s="193"/>
      <c r="NZ26" s="193"/>
      <c r="OA26" s="193"/>
      <c r="OB26" s="193"/>
      <c r="OC26" s="193"/>
      <c r="OD26" s="193"/>
      <c r="OE26" s="193"/>
      <c r="OF26" s="193"/>
      <c r="OG26" s="193"/>
      <c r="OH26" s="193"/>
      <c r="OI26" s="193"/>
      <c r="OJ26" s="193"/>
      <c r="OK26" s="193"/>
      <c r="OL26" s="193"/>
      <c r="OM26" s="193"/>
      <c r="ON26" s="193"/>
      <c r="OO26" s="193"/>
      <c r="OP26" s="193"/>
      <c r="OQ26" s="193"/>
      <c r="OR26" s="193"/>
      <c r="OS26" s="193"/>
      <c r="OT26" s="193"/>
      <c r="OU26" s="193"/>
      <c r="OV26" s="193"/>
      <c r="OW26" s="193"/>
      <c r="OX26" s="193"/>
      <c r="OY26" s="193"/>
      <c r="OZ26" s="193"/>
      <c r="PA26" s="193"/>
      <c r="PB26" s="193"/>
      <c r="PC26" s="193"/>
      <c r="PD26" s="193"/>
      <c r="PE26" s="193"/>
      <c r="PF26" s="193"/>
      <c r="PG26" s="193"/>
      <c r="PH26" s="193"/>
      <c r="PI26" s="193"/>
      <c r="PJ26" s="193"/>
      <c r="PK26" s="193"/>
      <c r="PL26" s="193"/>
      <c r="PM26" s="193"/>
      <c r="PN26" s="193"/>
      <c r="PO26" s="193"/>
      <c r="PP26" s="193"/>
      <c r="PQ26" s="193"/>
      <c r="PR26" s="193"/>
      <c r="PS26" s="193"/>
      <c r="PT26" s="193"/>
      <c r="PU26" s="193"/>
      <c r="PV26" s="193"/>
      <c r="PW26" s="193"/>
      <c r="PX26" s="193"/>
      <c r="PY26" s="193"/>
      <c r="PZ26" s="193"/>
      <c r="QA26" s="193"/>
      <c r="QB26" s="193"/>
      <c r="QC26" s="193"/>
      <c r="QD26" s="193"/>
      <c r="QE26" s="193"/>
      <c r="QF26" s="193"/>
      <c r="QG26" s="193"/>
      <c r="QH26" s="193"/>
      <c r="QI26" s="193"/>
      <c r="QJ26" s="193"/>
      <c r="QK26" s="193"/>
      <c r="QL26" s="193"/>
      <c r="QM26" s="193"/>
      <c r="QN26" s="193"/>
      <c r="QO26" s="193"/>
      <c r="QP26" s="193"/>
      <c r="QQ26" s="193"/>
      <c r="QR26" s="193"/>
      <c r="QS26" s="193"/>
      <c r="QT26" s="193"/>
      <c r="QU26" s="193"/>
      <c r="QV26" s="193"/>
      <c r="QW26" s="193"/>
      <c r="QX26" s="193"/>
      <c r="QY26" s="193"/>
      <c r="QZ26" s="193"/>
      <c r="RA26" s="193"/>
      <c r="RB26" s="193"/>
      <c r="RC26" s="193"/>
      <c r="RD26" s="193"/>
      <c r="RE26" s="193"/>
      <c r="RF26" s="193"/>
      <c r="RG26" s="193"/>
      <c r="RH26" s="193"/>
      <c r="RI26" s="193"/>
      <c r="RJ26" s="193"/>
      <c r="RK26" s="193"/>
      <c r="RL26" s="193"/>
      <c r="RM26" s="193"/>
      <c r="RN26" s="193"/>
      <c r="RO26" s="193"/>
      <c r="RP26" s="193"/>
      <c r="RQ26" s="193"/>
      <c r="RR26" s="193"/>
      <c r="RS26" s="193"/>
      <c r="RT26" s="193"/>
      <c r="RU26" s="193"/>
      <c r="RV26" s="193"/>
      <c r="RW26" s="193"/>
      <c r="RX26" s="193"/>
      <c r="RY26" s="193"/>
      <c r="RZ26" s="193"/>
      <c r="SA26" s="193"/>
      <c r="SB26" s="193"/>
      <c r="SC26" s="193"/>
      <c r="SD26" s="193"/>
      <c r="SE26" s="193"/>
      <c r="SF26" s="193"/>
      <c r="SG26" s="193"/>
      <c r="SH26" s="193"/>
      <c r="SI26" s="193"/>
      <c r="SJ26" s="193"/>
      <c r="SK26" s="193"/>
      <c r="SL26" s="193"/>
      <c r="SM26" s="193"/>
      <c r="SN26" s="193"/>
      <c r="SO26" s="193"/>
      <c r="SP26" s="193"/>
      <c r="SQ26" s="193"/>
      <c r="SR26" s="193"/>
      <c r="SS26" s="193"/>
      <c r="ST26" s="193"/>
      <c r="SU26" s="193"/>
      <c r="SV26" s="193"/>
      <c r="SW26" s="193"/>
      <c r="SX26" s="193"/>
      <c r="SY26" s="193"/>
      <c r="SZ26" s="193"/>
      <c r="TA26" s="193"/>
      <c r="TB26" s="193"/>
      <c r="TC26" s="193"/>
      <c r="TD26" s="193"/>
      <c r="TE26" s="193"/>
      <c r="TF26" s="193"/>
      <c r="TG26" s="193"/>
      <c r="TH26" s="193"/>
      <c r="TI26" s="193"/>
      <c r="TJ26" s="193"/>
      <c r="TK26" s="193"/>
      <c r="TL26" s="193"/>
      <c r="TM26" s="193"/>
      <c r="TN26" s="193"/>
      <c r="TO26" s="193"/>
      <c r="TP26" s="193"/>
      <c r="TQ26" s="193"/>
      <c r="TR26" s="193"/>
      <c r="TS26" s="193"/>
      <c r="TT26" s="193"/>
      <c r="TU26" s="193"/>
      <c r="TV26" s="193"/>
      <c r="TW26" s="193"/>
      <c r="TX26" s="193"/>
      <c r="TY26" s="193"/>
      <c r="TZ26" s="193"/>
      <c r="UA26" s="193"/>
      <c r="UB26" s="193"/>
      <c r="UC26" s="193"/>
      <c r="UD26" s="193"/>
      <c r="UE26" s="193"/>
      <c r="UF26" s="193"/>
      <c r="UG26" s="193"/>
      <c r="UH26" s="193"/>
      <c r="UI26" s="193"/>
      <c r="UJ26" s="193"/>
      <c r="UK26" s="193"/>
      <c r="UL26" s="193"/>
      <c r="UM26" s="193"/>
      <c r="UN26" s="193"/>
      <c r="UO26" s="193"/>
      <c r="UP26" s="193"/>
      <c r="UQ26" s="193"/>
      <c r="UR26" s="193"/>
      <c r="US26" s="193"/>
      <c r="UT26" s="193"/>
      <c r="UU26" s="193"/>
      <c r="UV26" s="193"/>
      <c r="UW26" s="193"/>
      <c r="UX26" s="193"/>
      <c r="UY26" s="193"/>
      <c r="UZ26" s="193"/>
      <c r="VA26" s="193"/>
      <c r="VB26" s="193"/>
      <c r="VC26" s="193"/>
      <c r="VD26" s="193"/>
      <c r="VE26" s="193"/>
      <c r="VF26" s="193"/>
      <c r="VG26" s="193"/>
      <c r="VH26" s="193"/>
      <c r="VI26" s="193"/>
      <c r="VJ26" s="193"/>
      <c r="VK26" s="193"/>
      <c r="VL26" s="193"/>
      <c r="VM26" s="193"/>
      <c r="VN26" s="193"/>
      <c r="VO26" s="193"/>
      <c r="VP26" s="193"/>
      <c r="VQ26" s="193"/>
      <c r="VR26" s="193"/>
      <c r="VS26" s="193"/>
      <c r="VT26" s="193"/>
      <c r="VU26" s="193"/>
      <c r="VV26" s="193"/>
      <c r="VW26" s="193"/>
      <c r="VX26" s="193"/>
      <c r="VY26" s="193"/>
      <c r="VZ26" s="193"/>
      <c r="WA26" s="193"/>
      <c r="WB26" s="193"/>
      <c r="WC26" s="193"/>
      <c r="WD26" s="193"/>
      <c r="WE26" s="193"/>
      <c r="WF26" s="193"/>
      <c r="WG26" s="193"/>
      <c r="WH26" s="193"/>
      <c r="WI26" s="193"/>
      <c r="WJ26" s="193"/>
      <c r="WK26" s="193"/>
      <c r="WL26" s="193"/>
      <c r="WM26" s="193"/>
      <c r="WN26" s="193"/>
      <c r="WO26" s="193"/>
      <c r="WP26" s="193"/>
      <c r="WQ26" s="193"/>
      <c r="WR26" s="193"/>
      <c r="WS26" s="193"/>
      <c r="WT26" s="193"/>
      <c r="WU26" s="193"/>
      <c r="WV26" s="193"/>
      <c r="WW26" s="193"/>
      <c r="WX26" s="193"/>
      <c r="WY26" s="193"/>
      <c r="WZ26" s="193"/>
      <c r="XA26" s="193"/>
      <c r="XB26" s="193"/>
      <c r="XC26" s="193"/>
      <c r="XD26" s="193"/>
      <c r="XE26" s="193"/>
      <c r="XF26" s="193"/>
      <c r="XG26" s="193"/>
      <c r="XH26" s="193"/>
      <c r="XI26" s="193"/>
      <c r="XJ26" s="193"/>
      <c r="XK26" s="193"/>
      <c r="XL26" s="193"/>
      <c r="XM26" s="193"/>
      <c r="XN26" s="193"/>
      <c r="XO26" s="193"/>
      <c r="XP26" s="193"/>
      <c r="XQ26" s="193"/>
      <c r="XR26" s="193"/>
      <c r="XS26" s="193"/>
      <c r="XT26" s="193"/>
      <c r="XU26" s="193"/>
      <c r="XV26" s="193"/>
      <c r="XW26" s="193"/>
      <c r="XX26" s="193"/>
      <c r="XY26" s="193"/>
      <c r="XZ26" s="193"/>
      <c r="YA26" s="193"/>
      <c r="YB26" s="193"/>
      <c r="YC26" s="193"/>
      <c r="YD26" s="193"/>
      <c r="YE26" s="193"/>
      <c r="YF26" s="193"/>
      <c r="YG26" s="193"/>
      <c r="YH26" s="193"/>
      <c r="YI26" s="193"/>
      <c r="YJ26" s="193"/>
      <c r="YK26" s="193"/>
      <c r="YL26" s="193"/>
      <c r="YM26" s="193"/>
      <c r="YN26" s="193"/>
      <c r="YO26" s="193"/>
      <c r="YP26" s="193"/>
      <c r="YQ26" s="193"/>
      <c r="YR26" s="193"/>
      <c r="YS26" s="193"/>
      <c r="YT26" s="193"/>
      <c r="YU26" s="193"/>
      <c r="YV26" s="193"/>
      <c r="YW26" s="193"/>
      <c r="YX26" s="193"/>
      <c r="YY26" s="193"/>
      <c r="YZ26" s="193"/>
      <c r="ZA26" s="193"/>
      <c r="ZB26" s="193"/>
      <c r="ZC26" s="193"/>
      <c r="ZD26" s="193"/>
      <c r="ZE26" s="193"/>
      <c r="ZF26" s="193"/>
      <c r="ZG26" s="193"/>
      <c r="ZH26" s="193"/>
      <c r="ZI26" s="193"/>
      <c r="ZJ26" s="193"/>
      <c r="ZK26" s="193"/>
      <c r="ZL26" s="193"/>
      <c r="ZM26" s="193"/>
      <c r="ZN26" s="193"/>
      <c r="ZO26" s="193"/>
      <c r="ZP26" s="193"/>
      <c r="ZQ26" s="193"/>
      <c r="ZR26" s="193"/>
      <c r="ZS26" s="193"/>
      <c r="ZT26" s="193"/>
      <c r="ZU26" s="193"/>
      <c r="ZV26" s="193"/>
      <c r="ZW26" s="193"/>
      <c r="ZX26" s="193"/>
      <c r="ZY26" s="193"/>
      <c r="ZZ26" s="193"/>
      <c r="AAA26" s="193"/>
      <c r="AAB26" s="193"/>
      <c r="AAC26" s="193"/>
      <c r="AAD26" s="193"/>
      <c r="AAE26" s="193"/>
      <c r="AAF26" s="193"/>
      <c r="AAG26" s="193"/>
      <c r="AAH26" s="193"/>
      <c r="AAI26" s="193"/>
      <c r="AAJ26" s="193"/>
      <c r="AAK26" s="193"/>
      <c r="AAL26" s="193"/>
      <c r="AAM26" s="193"/>
      <c r="AAN26" s="193"/>
      <c r="AAO26" s="193"/>
      <c r="AAP26" s="193"/>
      <c r="AAQ26" s="193"/>
      <c r="AAR26" s="193"/>
      <c r="AAS26" s="193"/>
      <c r="AAT26" s="193"/>
      <c r="AAU26" s="193"/>
      <c r="AAV26" s="193"/>
      <c r="AAW26" s="193"/>
      <c r="AAX26" s="193"/>
      <c r="AAY26" s="193"/>
      <c r="AAZ26" s="193"/>
      <c r="ABA26" s="193"/>
      <c r="ABB26" s="193"/>
      <c r="ABC26" s="193"/>
      <c r="ABD26" s="193"/>
      <c r="ABE26" s="193"/>
      <c r="ABF26" s="193"/>
      <c r="ABG26" s="193"/>
      <c r="ABH26" s="193"/>
      <c r="ABI26" s="193"/>
      <c r="ABJ26" s="193"/>
      <c r="ABK26" s="193"/>
      <c r="ABL26" s="193"/>
      <c r="ABM26" s="193"/>
      <c r="ABN26" s="193"/>
      <c r="ABO26" s="193"/>
      <c r="ABP26" s="193"/>
      <c r="ABQ26" s="193"/>
      <c r="ABR26" s="193"/>
      <c r="ABS26" s="193"/>
      <c r="ABT26" s="193"/>
      <c r="ABU26" s="193"/>
      <c r="ABV26" s="193"/>
      <c r="ABW26" s="193"/>
      <c r="ABX26" s="193"/>
      <c r="ABY26" s="193"/>
      <c r="ABZ26" s="193"/>
      <c r="ACA26" s="193"/>
      <c r="ACB26" s="193"/>
      <c r="ACC26" s="193"/>
      <c r="ACD26" s="193"/>
      <c r="ACE26" s="193"/>
      <c r="ACF26" s="193"/>
      <c r="ACG26" s="193"/>
      <c r="ACH26" s="193"/>
      <c r="ACI26" s="193"/>
      <c r="ACJ26" s="193"/>
      <c r="ACK26" s="193"/>
      <c r="ACL26" s="193"/>
      <c r="ACM26" s="193"/>
      <c r="ACN26" s="193"/>
      <c r="ACO26" s="193"/>
      <c r="ACP26" s="193"/>
      <c r="ACQ26" s="193"/>
      <c r="ACR26" s="193"/>
      <c r="ACS26" s="193"/>
      <c r="ACT26" s="193"/>
      <c r="ACU26" s="193"/>
      <c r="ACV26" s="193"/>
      <c r="ACW26" s="193"/>
      <c r="ACX26" s="193"/>
      <c r="ACY26" s="193"/>
      <c r="ACZ26" s="193"/>
      <c r="ADA26" s="193"/>
      <c r="ADB26" s="193"/>
      <c r="ADC26" s="193"/>
      <c r="ADD26" s="193"/>
      <c r="ADE26" s="193"/>
      <c r="ADF26" s="193"/>
      <c r="ADG26" s="193"/>
      <c r="ADH26" s="193"/>
      <c r="ADI26" s="193"/>
      <c r="ADJ26" s="193"/>
      <c r="ADK26" s="193"/>
      <c r="ADL26" s="193"/>
      <c r="ADM26" s="193"/>
      <c r="ADN26" s="193"/>
      <c r="ADO26" s="193"/>
      <c r="ADP26" s="193"/>
      <c r="ADQ26" s="193"/>
      <c r="ADR26" s="193"/>
      <c r="ADS26" s="193"/>
      <c r="ADT26" s="193"/>
      <c r="ADU26" s="193"/>
      <c r="ADV26" s="193"/>
      <c r="ADW26" s="193"/>
      <c r="ADX26" s="193"/>
      <c r="ADY26" s="193"/>
      <c r="ADZ26" s="193"/>
      <c r="AEA26" s="193"/>
      <c r="AEB26" s="193"/>
      <c r="AEC26" s="193"/>
      <c r="AED26" s="193"/>
      <c r="AEE26" s="193"/>
      <c r="AEF26" s="193"/>
      <c r="AEG26" s="193"/>
      <c r="AEH26" s="193"/>
      <c r="AEI26" s="193"/>
      <c r="AEJ26" s="193"/>
      <c r="AEK26" s="193"/>
      <c r="AEL26" s="193"/>
      <c r="AEM26" s="193"/>
      <c r="AEN26" s="193"/>
      <c r="AEO26" s="193"/>
      <c r="AEP26" s="193"/>
      <c r="AEQ26" s="193"/>
      <c r="AER26" s="193"/>
      <c r="AES26" s="193"/>
      <c r="AET26" s="193"/>
      <c r="AEU26" s="193"/>
      <c r="AEV26" s="193"/>
      <c r="AEW26" s="193"/>
      <c r="AEX26" s="193"/>
      <c r="AEY26" s="193"/>
      <c r="AEZ26" s="193"/>
      <c r="AFA26" s="193"/>
      <c r="AFB26" s="193"/>
      <c r="AFC26" s="193"/>
      <c r="AFD26" s="193"/>
      <c r="AFE26" s="193"/>
      <c r="AFF26" s="193"/>
      <c r="AFG26" s="193"/>
      <c r="AFH26" s="193"/>
      <c r="AFI26" s="193"/>
      <c r="AFJ26" s="193"/>
      <c r="AFK26" s="193"/>
      <c r="AFL26" s="193"/>
      <c r="AFM26" s="193"/>
      <c r="AFN26" s="193"/>
      <c r="AFO26" s="193"/>
      <c r="AFP26" s="193"/>
      <c r="AFQ26" s="193"/>
      <c r="AFR26" s="193"/>
      <c r="AFS26" s="193"/>
      <c r="AFT26" s="193"/>
      <c r="AFU26" s="193"/>
      <c r="AFV26" s="193"/>
      <c r="AFW26" s="193"/>
      <c r="AFX26" s="193"/>
      <c r="AFY26" s="193"/>
      <c r="AFZ26" s="193"/>
      <c r="AGA26" s="193"/>
      <c r="AGB26" s="193"/>
    </row>
    <row r="27" spans="1:860" s="200" customFormat="1" ht="25.5">
      <c r="A27" s="20" t="s">
        <v>117</v>
      </c>
      <c r="B27" s="8" t="s">
        <v>118</v>
      </c>
      <c r="C27" s="187">
        <f t="shared" si="3"/>
        <v>0</v>
      </c>
      <c r="D27" s="67">
        <f t="shared" si="9"/>
        <v>0</v>
      </c>
      <c r="E27" s="68"/>
      <c r="F27" s="473"/>
      <c r="G27" s="478"/>
      <c r="H27" s="187">
        <f t="shared" si="5"/>
        <v>0</v>
      </c>
      <c r="I27" s="68"/>
      <c r="J27" s="68"/>
      <c r="K27" s="68"/>
      <c r="L27" s="187"/>
      <c r="M27" s="68"/>
      <c r="N27" s="68"/>
      <c r="O27" s="187"/>
      <c r="P27" s="68"/>
      <c r="Q27" s="68"/>
      <c r="R27" s="187"/>
      <c r="S27" s="185">
        <f t="shared" si="6"/>
        <v>0</v>
      </c>
      <c r="T27" s="526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193"/>
      <c r="IH27" s="193"/>
      <c r="II27" s="193"/>
      <c r="IJ27" s="193"/>
      <c r="IK27" s="193"/>
      <c r="IL27" s="193"/>
      <c r="IM27" s="193"/>
      <c r="IN27" s="193"/>
      <c r="IO27" s="193"/>
      <c r="IP27" s="193"/>
      <c r="IQ27" s="193"/>
      <c r="IR27" s="193"/>
      <c r="IS27" s="193"/>
      <c r="IT27" s="193"/>
      <c r="IU27" s="193"/>
      <c r="IV27" s="193"/>
      <c r="IW27" s="193"/>
      <c r="IX27" s="193"/>
      <c r="IY27" s="193"/>
      <c r="IZ27" s="193"/>
      <c r="JA27" s="193"/>
      <c r="JB27" s="193"/>
      <c r="JC27" s="193"/>
      <c r="JD27" s="193"/>
      <c r="JE27" s="193"/>
      <c r="JF27" s="193"/>
      <c r="JG27" s="193"/>
      <c r="JH27" s="193"/>
      <c r="JI27" s="193"/>
      <c r="JJ27" s="193"/>
      <c r="JK27" s="193"/>
      <c r="JL27" s="193"/>
      <c r="JM27" s="193"/>
      <c r="JN27" s="193"/>
      <c r="JO27" s="193"/>
      <c r="JP27" s="193"/>
      <c r="JQ27" s="193"/>
      <c r="JR27" s="193"/>
      <c r="JS27" s="193"/>
      <c r="JT27" s="193"/>
      <c r="JU27" s="193"/>
      <c r="JV27" s="193"/>
      <c r="JW27" s="193"/>
      <c r="JX27" s="193"/>
      <c r="JY27" s="193"/>
      <c r="JZ27" s="193"/>
      <c r="KA27" s="193"/>
      <c r="KB27" s="193"/>
      <c r="KC27" s="193"/>
      <c r="KD27" s="193"/>
      <c r="KE27" s="193"/>
      <c r="KF27" s="193"/>
      <c r="KG27" s="193"/>
      <c r="KH27" s="193"/>
      <c r="KI27" s="193"/>
      <c r="KJ27" s="193"/>
      <c r="KK27" s="193"/>
      <c r="KL27" s="193"/>
      <c r="KM27" s="193"/>
      <c r="KN27" s="193"/>
      <c r="KO27" s="193"/>
      <c r="KP27" s="193"/>
      <c r="KQ27" s="193"/>
      <c r="KR27" s="193"/>
      <c r="KS27" s="193"/>
      <c r="KT27" s="193"/>
      <c r="KU27" s="193"/>
      <c r="KV27" s="193"/>
      <c r="KW27" s="193"/>
      <c r="KX27" s="193"/>
      <c r="KY27" s="193"/>
      <c r="KZ27" s="193"/>
      <c r="LA27" s="193"/>
      <c r="LB27" s="193"/>
      <c r="LC27" s="193"/>
      <c r="LD27" s="193"/>
      <c r="LE27" s="193"/>
      <c r="LF27" s="193"/>
      <c r="LG27" s="193"/>
      <c r="LH27" s="193"/>
      <c r="LI27" s="193"/>
      <c r="LJ27" s="193"/>
      <c r="LK27" s="193"/>
      <c r="LL27" s="193"/>
      <c r="LM27" s="193"/>
      <c r="LN27" s="193"/>
      <c r="LO27" s="193"/>
      <c r="LP27" s="193"/>
      <c r="LQ27" s="193"/>
      <c r="LR27" s="193"/>
      <c r="LS27" s="193"/>
      <c r="LT27" s="193"/>
      <c r="LU27" s="193"/>
      <c r="LV27" s="193"/>
      <c r="LW27" s="193"/>
      <c r="LX27" s="193"/>
      <c r="LY27" s="193"/>
      <c r="LZ27" s="193"/>
      <c r="MA27" s="193"/>
      <c r="MB27" s="193"/>
      <c r="MC27" s="193"/>
      <c r="MD27" s="193"/>
      <c r="ME27" s="193"/>
      <c r="MF27" s="193"/>
      <c r="MG27" s="193"/>
      <c r="MH27" s="193"/>
      <c r="MI27" s="193"/>
      <c r="MJ27" s="193"/>
      <c r="MK27" s="193"/>
      <c r="ML27" s="193"/>
      <c r="MM27" s="193"/>
      <c r="MN27" s="193"/>
      <c r="MO27" s="193"/>
      <c r="MP27" s="193"/>
      <c r="MQ27" s="193"/>
      <c r="MR27" s="193"/>
      <c r="MS27" s="193"/>
      <c r="MT27" s="193"/>
      <c r="MU27" s="193"/>
      <c r="MV27" s="193"/>
      <c r="MW27" s="193"/>
      <c r="MX27" s="193"/>
      <c r="MY27" s="193"/>
      <c r="MZ27" s="193"/>
      <c r="NA27" s="193"/>
      <c r="NB27" s="193"/>
      <c r="NC27" s="193"/>
      <c r="ND27" s="193"/>
      <c r="NE27" s="193"/>
      <c r="NF27" s="193"/>
      <c r="NG27" s="193"/>
      <c r="NH27" s="193"/>
      <c r="NI27" s="193"/>
      <c r="NJ27" s="193"/>
      <c r="NK27" s="193"/>
      <c r="NL27" s="193"/>
      <c r="NM27" s="193"/>
      <c r="NN27" s="193"/>
      <c r="NO27" s="193"/>
      <c r="NP27" s="193"/>
      <c r="NQ27" s="193"/>
      <c r="NR27" s="193"/>
      <c r="NS27" s="193"/>
      <c r="NT27" s="193"/>
      <c r="NU27" s="193"/>
      <c r="NV27" s="193"/>
      <c r="NW27" s="193"/>
      <c r="NX27" s="193"/>
      <c r="NY27" s="193"/>
      <c r="NZ27" s="193"/>
      <c r="OA27" s="193"/>
      <c r="OB27" s="193"/>
      <c r="OC27" s="193"/>
      <c r="OD27" s="193"/>
      <c r="OE27" s="193"/>
      <c r="OF27" s="193"/>
      <c r="OG27" s="193"/>
      <c r="OH27" s="193"/>
      <c r="OI27" s="193"/>
      <c r="OJ27" s="193"/>
      <c r="OK27" s="193"/>
      <c r="OL27" s="193"/>
      <c r="OM27" s="193"/>
      <c r="ON27" s="193"/>
      <c r="OO27" s="193"/>
      <c r="OP27" s="193"/>
      <c r="OQ27" s="193"/>
      <c r="OR27" s="193"/>
      <c r="OS27" s="193"/>
      <c r="OT27" s="193"/>
      <c r="OU27" s="193"/>
      <c r="OV27" s="193"/>
      <c r="OW27" s="193"/>
      <c r="OX27" s="193"/>
      <c r="OY27" s="193"/>
      <c r="OZ27" s="193"/>
      <c r="PA27" s="193"/>
      <c r="PB27" s="193"/>
      <c r="PC27" s="193"/>
      <c r="PD27" s="193"/>
      <c r="PE27" s="193"/>
      <c r="PF27" s="193"/>
      <c r="PG27" s="193"/>
      <c r="PH27" s="193"/>
      <c r="PI27" s="193"/>
      <c r="PJ27" s="193"/>
      <c r="PK27" s="193"/>
      <c r="PL27" s="193"/>
      <c r="PM27" s="193"/>
      <c r="PN27" s="193"/>
      <c r="PO27" s="193"/>
      <c r="PP27" s="193"/>
      <c r="PQ27" s="193"/>
      <c r="PR27" s="193"/>
      <c r="PS27" s="193"/>
      <c r="PT27" s="193"/>
      <c r="PU27" s="193"/>
      <c r="PV27" s="193"/>
      <c r="PW27" s="193"/>
      <c r="PX27" s="193"/>
      <c r="PY27" s="193"/>
      <c r="PZ27" s="193"/>
      <c r="QA27" s="193"/>
      <c r="QB27" s="193"/>
      <c r="QC27" s="193"/>
      <c r="QD27" s="193"/>
      <c r="QE27" s="193"/>
      <c r="QF27" s="193"/>
      <c r="QG27" s="193"/>
      <c r="QH27" s="193"/>
      <c r="QI27" s="193"/>
      <c r="QJ27" s="193"/>
      <c r="QK27" s="193"/>
      <c r="QL27" s="193"/>
      <c r="QM27" s="193"/>
      <c r="QN27" s="193"/>
      <c r="QO27" s="193"/>
      <c r="QP27" s="193"/>
      <c r="QQ27" s="193"/>
      <c r="QR27" s="193"/>
      <c r="QS27" s="193"/>
      <c r="QT27" s="193"/>
      <c r="QU27" s="193"/>
      <c r="QV27" s="193"/>
      <c r="QW27" s="193"/>
      <c r="QX27" s="193"/>
      <c r="QY27" s="193"/>
      <c r="QZ27" s="193"/>
      <c r="RA27" s="193"/>
      <c r="RB27" s="193"/>
      <c r="RC27" s="193"/>
      <c r="RD27" s="193"/>
      <c r="RE27" s="193"/>
      <c r="RF27" s="193"/>
      <c r="RG27" s="193"/>
      <c r="RH27" s="193"/>
      <c r="RI27" s="193"/>
      <c r="RJ27" s="193"/>
      <c r="RK27" s="193"/>
      <c r="RL27" s="193"/>
      <c r="RM27" s="193"/>
      <c r="RN27" s="193"/>
      <c r="RO27" s="193"/>
      <c r="RP27" s="193"/>
      <c r="RQ27" s="193"/>
      <c r="RR27" s="193"/>
      <c r="RS27" s="193"/>
      <c r="RT27" s="193"/>
      <c r="RU27" s="193"/>
      <c r="RV27" s="193"/>
      <c r="RW27" s="193"/>
      <c r="RX27" s="193"/>
      <c r="RY27" s="193"/>
      <c r="RZ27" s="193"/>
      <c r="SA27" s="193"/>
      <c r="SB27" s="193"/>
      <c r="SC27" s="193"/>
      <c r="SD27" s="193"/>
      <c r="SE27" s="193"/>
      <c r="SF27" s="193"/>
      <c r="SG27" s="193"/>
      <c r="SH27" s="193"/>
      <c r="SI27" s="193"/>
      <c r="SJ27" s="193"/>
      <c r="SK27" s="193"/>
      <c r="SL27" s="193"/>
      <c r="SM27" s="193"/>
      <c r="SN27" s="193"/>
      <c r="SO27" s="193"/>
      <c r="SP27" s="193"/>
      <c r="SQ27" s="193"/>
      <c r="SR27" s="193"/>
      <c r="SS27" s="193"/>
      <c r="ST27" s="193"/>
      <c r="SU27" s="193"/>
      <c r="SV27" s="193"/>
      <c r="SW27" s="193"/>
      <c r="SX27" s="193"/>
      <c r="SY27" s="193"/>
      <c r="SZ27" s="193"/>
      <c r="TA27" s="193"/>
      <c r="TB27" s="193"/>
      <c r="TC27" s="193"/>
      <c r="TD27" s="193"/>
      <c r="TE27" s="193"/>
      <c r="TF27" s="193"/>
      <c r="TG27" s="193"/>
      <c r="TH27" s="193"/>
      <c r="TI27" s="193"/>
      <c r="TJ27" s="193"/>
      <c r="TK27" s="193"/>
      <c r="TL27" s="193"/>
      <c r="TM27" s="193"/>
      <c r="TN27" s="193"/>
      <c r="TO27" s="193"/>
      <c r="TP27" s="193"/>
      <c r="TQ27" s="193"/>
      <c r="TR27" s="193"/>
      <c r="TS27" s="193"/>
      <c r="TT27" s="193"/>
      <c r="TU27" s="193"/>
      <c r="TV27" s="193"/>
      <c r="TW27" s="193"/>
      <c r="TX27" s="193"/>
      <c r="TY27" s="193"/>
      <c r="TZ27" s="193"/>
      <c r="UA27" s="193"/>
      <c r="UB27" s="193"/>
      <c r="UC27" s="193"/>
      <c r="UD27" s="193"/>
      <c r="UE27" s="193"/>
      <c r="UF27" s="193"/>
      <c r="UG27" s="193"/>
      <c r="UH27" s="193"/>
      <c r="UI27" s="193"/>
      <c r="UJ27" s="193"/>
      <c r="UK27" s="193"/>
      <c r="UL27" s="193"/>
      <c r="UM27" s="193"/>
      <c r="UN27" s="193"/>
      <c r="UO27" s="193"/>
      <c r="UP27" s="193"/>
      <c r="UQ27" s="193"/>
      <c r="UR27" s="193"/>
      <c r="US27" s="193"/>
      <c r="UT27" s="193"/>
      <c r="UU27" s="193"/>
      <c r="UV27" s="193"/>
      <c r="UW27" s="193"/>
      <c r="UX27" s="193"/>
      <c r="UY27" s="193"/>
      <c r="UZ27" s="193"/>
      <c r="VA27" s="193"/>
      <c r="VB27" s="193"/>
      <c r="VC27" s="193"/>
      <c r="VD27" s="193"/>
      <c r="VE27" s="193"/>
      <c r="VF27" s="193"/>
      <c r="VG27" s="193"/>
      <c r="VH27" s="193"/>
      <c r="VI27" s="193"/>
      <c r="VJ27" s="193"/>
      <c r="VK27" s="193"/>
      <c r="VL27" s="193"/>
      <c r="VM27" s="193"/>
      <c r="VN27" s="193"/>
      <c r="VO27" s="193"/>
      <c r="VP27" s="193"/>
      <c r="VQ27" s="193"/>
      <c r="VR27" s="193"/>
      <c r="VS27" s="193"/>
      <c r="VT27" s="193"/>
      <c r="VU27" s="193"/>
      <c r="VV27" s="193"/>
      <c r="VW27" s="193"/>
      <c r="VX27" s="193"/>
      <c r="VY27" s="193"/>
      <c r="VZ27" s="193"/>
      <c r="WA27" s="193"/>
      <c r="WB27" s="193"/>
      <c r="WC27" s="193"/>
      <c r="WD27" s="193"/>
      <c r="WE27" s="193"/>
      <c r="WF27" s="193"/>
      <c r="WG27" s="193"/>
      <c r="WH27" s="193"/>
      <c r="WI27" s="193"/>
      <c r="WJ27" s="193"/>
      <c r="WK27" s="193"/>
      <c r="WL27" s="193"/>
      <c r="WM27" s="193"/>
      <c r="WN27" s="193"/>
      <c r="WO27" s="193"/>
      <c r="WP27" s="193"/>
      <c r="WQ27" s="193"/>
      <c r="WR27" s="193"/>
      <c r="WS27" s="193"/>
      <c r="WT27" s="193"/>
      <c r="WU27" s="193"/>
      <c r="WV27" s="193"/>
      <c r="WW27" s="193"/>
      <c r="WX27" s="193"/>
      <c r="WY27" s="193"/>
      <c r="WZ27" s="193"/>
      <c r="XA27" s="193"/>
      <c r="XB27" s="193"/>
      <c r="XC27" s="193"/>
      <c r="XD27" s="193"/>
      <c r="XE27" s="193"/>
      <c r="XF27" s="193"/>
      <c r="XG27" s="193"/>
      <c r="XH27" s="193"/>
      <c r="XI27" s="193"/>
      <c r="XJ27" s="193"/>
      <c r="XK27" s="193"/>
      <c r="XL27" s="193"/>
      <c r="XM27" s="193"/>
      <c r="XN27" s="193"/>
      <c r="XO27" s="193"/>
      <c r="XP27" s="193"/>
      <c r="XQ27" s="193"/>
      <c r="XR27" s="193"/>
      <c r="XS27" s="193"/>
      <c r="XT27" s="193"/>
      <c r="XU27" s="193"/>
      <c r="XV27" s="193"/>
      <c r="XW27" s="193"/>
      <c r="XX27" s="193"/>
      <c r="XY27" s="193"/>
      <c r="XZ27" s="193"/>
      <c r="YA27" s="193"/>
      <c r="YB27" s="193"/>
      <c r="YC27" s="193"/>
      <c r="YD27" s="193"/>
      <c r="YE27" s="193"/>
      <c r="YF27" s="193"/>
      <c r="YG27" s="193"/>
      <c r="YH27" s="193"/>
      <c r="YI27" s="193"/>
      <c r="YJ27" s="193"/>
      <c r="YK27" s="193"/>
      <c r="YL27" s="193"/>
      <c r="YM27" s="193"/>
      <c r="YN27" s="193"/>
      <c r="YO27" s="193"/>
      <c r="YP27" s="193"/>
      <c r="YQ27" s="193"/>
      <c r="YR27" s="193"/>
      <c r="YS27" s="193"/>
      <c r="YT27" s="193"/>
      <c r="YU27" s="193"/>
      <c r="YV27" s="193"/>
      <c r="YW27" s="193"/>
      <c r="YX27" s="193"/>
      <c r="YY27" s="193"/>
      <c r="YZ27" s="193"/>
      <c r="ZA27" s="193"/>
      <c r="ZB27" s="193"/>
      <c r="ZC27" s="193"/>
      <c r="ZD27" s="193"/>
      <c r="ZE27" s="193"/>
      <c r="ZF27" s="193"/>
      <c r="ZG27" s="193"/>
      <c r="ZH27" s="193"/>
      <c r="ZI27" s="193"/>
      <c r="ZJ27" s="193"/>
      <c r="ZK27" s="193"/>
      <c r="ZL27" s="193"/>
      <c r="ZM27" s="193"/>
      <c r="ZN27" s="193"/>
      <c r="ZO27" s="193"/>
      <c r="ZP27" s="193"/>
      <c r="ZQ27" s="193"/>
      <c r="ZR27" s="193"/>
      <c r="ZS27" s="193"/>
      <c r="ZT27" s="193"/>
      <c r="ZU27" s="193"/>
      <c r="ZV27" s="193"/>
      <c r="ZW27" s="193"/>
      <c r="ZX27" s="193"/>
      <c r="ZY27" s="193"/>
      <c r="ZZ27" s="193"/>
      <c r="AAA27" s="193"/>
      <c r="AAB27" s="193"/>
      <c r="AAC27" s="193"/>
      <c r="AAD27" s="193"/>
      <c r="AAE27" s="193"/>
      <c r="AAF27" s="193"/>
      <c r="AAG27" s="193"/>
      <c r="AAH27" s="193"/>
      <c r="AAI27" s="193"/>
      <c r="AAJ27" s="193"/>
      <c r="AAK27" s="193"/>
      <c r="AAL27" s="193"/>
      <c r="AAM27" s="193"/>
      <c r="AAN27" s="193"/>
      <c r="AAO27" s="193"/>
      <c r="AAP27" s="193"/>
      <c r="AAQ27" s="193"/>
      <c r="AAR27" s="193"/>
      <c r="AAS27" s="193"/>
      <c r="AAT27" s="193"/>
      <c r="AAU27" s="193"/>
      <c r="AAV27" s="193"/>
      <c r="AAW27" s="193"/>
      <c r="AAX27" s="193"/>
      <c r="AAY27" s="193"/>
      <c r="AAZ27" s="193"/>
      <c r="ABA27" s="193"/>
      <c r="ABB27" s="193"/>
      <c r="ABC27" s="193"/>
      <c r="ABD27" s="193"/>
      <c r="ABE27" s="193"/>
      <c r="ABF27" s="193"/>
      <c r="ABG27" s="193"/>
      <c r="ABH27" s="193"/>
      <c r="ABI27" s="193"/>
      <c r="ABJ27" s="193"/>
      <c r="ABK27" s="193"/>
      <c r="ABL27" s="193"/>
      <c r="ABM27" s="193"/>
      <c r="ABN27" s="193"/>
      <c r="ABO27" s="193"/>
      <c r="ABP27" s="193"/>
      <c r="ABQ27" s="193"/>
      <c r="ABR27" s="193"/>
      <c r="ABS27" s="193"/>
      <c r="ABT27" s="193"/>
      <c r="ABU27" s="193"/>
      <c r="ABV27" s="193"/>
      <c r="ABW27" s="193"/>
      <c r="ABX27" s="193"/>
      <c r="ABY27" s="193"/>
      <c r="ABZ27" s="193"/>
      <c r="ACA27" s="193"/>
      <c r="ACB27" s="193"/>
      <c r="ACC27" s="193"/>
      <c r="ACD27" s="193"/>
      <c r="ACE27" s="193"/>
      <c r="ACF27" s="193"/>
      <c r="ACG27" s="193"/>
      <c r="ACH27" s="193"/>
      <c r="ACI27" s="193"/>
      <c r="ACJ27" s="193"/>
      <c r="ACK27" s="193"/>
      <c r="ACL27" s="193"/>
      <c r="ACM27" s="193"/>
      <c r="ACN27" s="193"/>
      <c r="ACO27" s="193"/>
      <c r="ACP27" s="193"/>
      <c r="ACQ27" s="193"/>
      <c r="ACR27" s="193"/>
      <c r="ACS27" s="193"/>
      <c r="ACT27" s="193"/>
      <c r="ACU27" s="193"/>
      <c r="ACV27" s="193"/>
      <c r="ACW27" s="193"/>
      <c r="ACX27" s="193"/>
      <c r="ACY27" s="193"/>
      <c r="ACZ27" s="193"/>
      <c r="ADA27" s="193"/>
      <c r="ADB27" s="193"/>
      <c r="ADC27" s="193"/>
      <c r="ADD27" s="193"/>
      <c r="ADE27" s="193"/>
      <c r="ADF27" s="193"/>
      <c r="ADG27" s="193"/>
      <c r="ADH27" s="193"/>
      <c r="ADI27" s="193"/>
      <c r="ADJ27" s="193"/>
      <c r="ADK27" s="193"/>
      <c r="ADL27" s="193"/>
      <c r="ADM27" s="193"/>
      <c r="ADN27" s="193"/>
      <c r="ADO27" s="193"/>
      <c r="ADP27" s="193"/>
      <c r="ADQ27" s="193"/>
      <c r="ADR27" s="193"/>
      <c r="ADS27" s="193"/>
      <c r="ADT27" s="193"/>
      <c r="ADU27" s="193"/>
      <c r="ADV27" s="193"/>
      <c r="ADW27" s="193"/>
      <c r="ADX27" s="193"/>
      <c r="ADY27" s="193"/>
      <c r="ADZ27" s="193"/>
      <c r="AEA27" s="193"/>
      <c r="AEB27" s="193"/>
      <c r="AEC27" s="193"/>
      <c r="AED27" s="193"/>
      <c r="AEE27" s="193"/>
      <c r="AEF27" s="193"/>
      <c r="AEG27" s="193"/>
      <c r="AEH27" s="193"/>
      <c r="AEI27" s="193"/>
      <c r="AEJ27" s="193"/>
      <c r="AEK27" s="193"/>
      <c r="AEL27" s="193"/>
      <c r="AEM27" s="193"/>
      <c r="AEN27" s="193"/>
      <c r="AEO27" s="193"/>
      <c r="AEP27" s="193"/>
      <c r="AEQ27" s="193"/>
      <c r="AER27" s="193"/>
      <c r="AES27" s="193"/>
      <c r="AET27" s="193"/>
      <c r="AEU27" s="193"/>
      <c r="AEV27" s="193"/>
      <c r="AEW27" s="193"/>
      <c r="AEX27" s="193"/>
      <c r="AEY27" s="193"/>
      <c r="AEZ27" s="193"/>
      <c r="AFA27" s="193"/>
      <c r="AFB27" s="193"/>
      <c r="AFC27" s="193"/>
      <c r="AFD27" s="193"/>
      <c r="AFE27" s="193"/>
      <c r="AFF27" s="193"/>
      <c r="AFG27" s="193"/>
      <c r="AFH27" s="193"/>
      <c r="AFI27" s="193"/>
      <c r="AFJ27" s="193"/>
      <c r="AFK27" s="193"/>
      <c r="AFL27" s="193"/>
      <c r="AFM27" s="193"/>
      <c r="AFN27" s="193"/>
      <c r="AFO27" s="193"/>
      <c r="AFP27" s="193"/>
      <c r="AFQ27" s="193"/>
      <c r="AFR27" s="193"/>
      <c r="AFS27" s="193"/>
      <c r="AFT27" s="193"/>
      <c r="AFU27" s="193"/>
      <c r="AFV27" s="193"/>
      <c r="AFW27" s="193"/>
      <c r="AFX27" s="193"/>
      <c r="AFY27" s="193"/>
      <c r="AFZ27" s="193"/>
      <c r="AGA27" s="193"/>
      <c r="AGB27" s="193"/>
    </row>
    <row r="28" spans="1:860" s="199" customFormat="1">
      <c r="A28" s="188" t="s">
        <v>119</v>
      </c>
      <c r="B28" s="188" t="s">
        <v>120</v>
      </c>
      <c r="C28" s="187">
        <f t="shared" si="3"/>
        <v>44246439.98551999</v>
      </c>
      <c r="D28" s="186">
        <f>E28+F28</f>
        <v>44246439.98551999</v>
      </c>
      <c r="E28" s="186">
        <f>E29+E30+E31</f>
        <v>43711680.601019993</v>
      </c>
      <c r="F28" s="186">
        <f>F29+F30+F31</f>
        <v>534759.38449999993</v>
      </c>
      <c r="G28" s="477"/>
      <c r="H28" s="185">
        <f t="shared" si="5"/>
        <v>0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>
        <f t="shared" si="6"/>
        <v>44246439.98551999</v>
      </c>
      <c r="T28" s="526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  <c r="IW28" s="217"/>
      <c r="IX28" s="217"/>
      <c r="IY28" s="217"/>
      <c r="IZ28" s="217"/>
      <c r="JA28" s="217"/>
      <c r="JB28" s="217"/>
      <c r="JC28" s="217"/>
      <c r="JD28" s="217"/>
      <c r="JE28" s="217"/>
      <c r="JF28" s="217"/>
      <c r="JG28" s="217"/>
      <c r="JH28" s="217"/>
      <c r="JI28" s="217"/>
      <c r="JJ28" s="217"/>
      <c r="JK28" s="217"/>
      <c r="JL28" s="217"/>
      <c r="JM28" s="217"/>
      <c r="JN28" s="217"/>
      <c r="JO28" s="217"/>
      <c r="JP28" s="217"/>
      <c r="JQ28" s="217"/>
      <c r="JR28" s="217"/>
      <c r="JS28" s="217"/>
      <c r="JT28" s="217"/>
      <c r="JU28" s="217"/>
      <c r="JV28" s="217"/>
      <c r="JW28" s="217"/>
      <c r="JX28" s="217"/>
      <c r="JY28" s="217"/>
      <c r="JZ28" s="217"/>
      <c r="KA28" s="217"/>
      <c r="KB28" s="217"/>
      <c r="KC28" s="217"/>
      <c r="KD28" s="217"/>
      <c r="KE28" s="217"/>
      <c r="KF28" s="217"/>
      <c r="KG28" s="217"/>
      <c r="KH28" s="217"/>
      <c r="KI28" s="217"/>
      <c r="KJ28" s="217"/>
      <c r="KK28" s="217"/>
      <c r="KL28" s="217"/>
      <c r="KM28" s="217"/>
      <c r="KN28" s="217"/>
      <c r="KO28" s="217"/>
      <c r="KP28" s="217"/>
      <c r="KQ28" s="217"/>
      <c r="KR28" s="217"/>
      <c r="KS28" s="217"/>
      <c r="KT28" s="217"/>
      <c r="KU28" s="217"/>
      <c r="KV28" s="217"/>
      <c r="KW28" s="217"/>
      <c r="KX28" s="217"/>
      <c r="KY28" s="217"/>
      <c r="KZ28" s="217"/>
      <c r="LA28" s="217"/>
      <c r="LB28" s="217"/>
      <c r="LC28" s="217"/>
      <c r="LD28" s="217"/>
      <c r="LE28" s="217"/>
      <c r="LF28" s="217"/>
      <c r="LG28" s="217"/>
      <c r="LH28" s="217"/>
      <c r="LI28" s="217"/>
      <c r="LJ28" s="217"/>
      <c r="LK28" s="217"/>
      <c r="LL28" s="217"/>
      <c r="LM28" s="217"/>
      <c r="LN28" s="217"/>
      <c r="LO28" s="217"/>
      <c r="LP28" s="217"/>
      <c r="LQ28" s="217"/>
      <c r="LR28" s="217"/>
      <c r="LS28" s="217"/>
      <c r="LT28" s="217"/>
      <c r="LU28" s="217"/>
      <c r="LV28" s="217"/>
      <c r="LW28" s="217"/>
      <c r="LX28" s="217"/>
      <c r="LY28" s="217"/>
      <c r="LZ28" s="217"/>
      <c r="MA28" s="217"/>
      <c r="MB28" s="217"/>
      <c r="MC28" s="217"/>
      <c r="MD28" s="217"/>
      <c r="ME28" s="217"/>
      <c r="MF28" s="217"/>
      <c r="MG28" s="217"/>
      <c r="MH28" s="217"/>
      <c r="MI28" s="217"/>
      <c r="MJ28" s="217"/>
      <c r="MK28" s="217"/>
      <c r="ML28" s="217"/>
      <c r="MM28" s="217"/>
      <c r="MN28" s="217"/>
      <c r="MO28" s="217"/>
      <c r="MP28" s="217"/>
      <c r="MQ28" s="217"/>
      <c r="MR28" s="217"/>
      <c r="MS28" s="217"/>
      <c r="MT28" s="217"/>
      <c r="MU28" s="217"/>
      <c r="MV28" s="217"/>
      <c r="MW28" s="217"/>
      <c r="MX28" s="217"/>
      <c r="MY28" s="217"/>
      <c r="MZ28" s="217"/>
      <c r="NA28" s="217"/>
      <c r="NB28" s="217"/>
      <c r="NC28" s="217"/>
      <c r="ND28" s="217"/>
      <c r="NE28" s="217"/>
      <c r="NF28" s="217"/>
      <c r="NG28" s="217"/>
      <c r="NH28" s="217"/>
      <c r="NI28" s="217"/>
      <c r="NJ28" s="217"/>
      <c r="NK28" s="217"/>
      <c r="NL28" s="217"/>
      <c r="NM28" s="217"/>
      <c r="NN28" s="217"/>
      <c r="NO28" s="217"/>
      <c r="NP28" s="217"/>
      <c r="NQ28" s="217"/>
      <c r="NR28" s="217"/>
      <c r="NS28" s="217"/>
      <c r="NT28" s="217"/>
      <c r="NU28" s="217"/>
      <c r="NV28" s="217"/>
      <c r="NW28" s="217"/>
      <c r="NX28" s="217"/>
      <c r="NY28" s="217"/>
      <c r="NZ28" s="217"/>
      <c r="OA28" s="217"/>
      <c r="OB28" s="217"/>
      <c r="OC28" s="217"/>
      <c r="OD28" s="217"/>
      <c r="OE28" s="217"/>
      <c r="OF28" s="217"/>
      <c r="OG28" s="217"/>
      <c r="OH28" s="217"/>
      <c r="OI28" s="217"/>
      <c r="OJ28" s="217"/>
      <c r="OK28" s="217"/>
      <c r="OL28" s="217"/>
      <c r="OM28" s="217"/>
      <c r="ON28" s="217"/>
      <c r="OO28" s="217"/>
      <c r="OP28" s="217"/>
      <c r="OQ28" s="217"/>
      <c r="OR28" s="217"/>
      <c r="OS28" s="217"/>
      <c r="OT28" s="217"/>
      <c r="OU28" s="217"/>
      <c r="OV28" s="217"/>
      <c r="OW28" s="217"/>
      <c r="OX28" s="217"/>
      <c r="OY28" s="217"/>
      <c r="OZ28" s="217"/>
      <c r="PA28" s="217"/>
      <c r="PB28" s="217"/>
      <c r="PC28" s="217"/>
      <c r="PD28" s="217"/>
      <c r="PE28" s="217"/>
      <c r="PF28" s="217"/>
      <c r="PG28" s="217"/>
      <c r="PH28" s="217"/>
      <c r="PI28" s="217"/>
      <c r="PJ28" s="217"/>
      <c r="PK28" s="217"/>
      <c r="PL28" s="217"/>
      <c r="PM28" s="217"/>
      <c r="PN28" s="217"/>
      <c r="PO28" s="217"/>
      <c r="PP28" s="217"/>
      <c r="PQ28" s="217"/>
      <c r="PR28" s="217"/>
      <c r="PS28" s="217"/>
      <c r="PT28" s="217"/>
      <c r="PU28" s="217"/>
      <c r="PV28" s="217"/>
      <c r="PW28" s="217"/>
      <c r="PX28" s="217"/>
      <c r="PY28" s="217"/>
      <c r="PZ28" s="217"/>
      <c r="QA28" s="217"/>
      <c r="QB28" s="217"/>
      <c r="QC28" s="217"/>
      <c r="QD28" s="217"/>
      <c r="QE28" s="217"/>
      <c r="QF28" s="217"/>
      <c r="QG28" s="217"/>
      <c r="QH28" s="217"/>
      <c r="QI28" s="217"/>
      <c r="QJ28" s="217"/>
      <c r="QK28" s="217"/>
      <c r="QL28" s="217"/>
      <c r="QM28" s="217"/>
      <c r="QN28" s="217"/>
      <c r="QO28" s="217"/>
      <c r="QP28" s="217"/>
      <c r="QQ28" s="217"/>
      <c r="QR28" s="217"/>
      <c r="QS28" s="217"/>
      <c r="QT28" s="217"/>
      <c r="QU28" s="217"/>
      <c r="QV28" s="217"/>
      <c r="QW28" s="217"/>
      <c r="QX28" s="217"/>
      <c r="QY28" s="217"/>
      <c r="QZ28" s="217"/>
      <c r="RA28" s="217"/>
      <c r="RB28" s="217"/>
      <c r="RC28" s="217"/>
      <c r="RD28" s="217"/>
      <c r="RE28" s="217"/>
      <c r="RF28" s="217"/>
      <c r="RG28" s="217"/>
      <c r="RH28" s="217"/>
      <c r="RI28" s="217"/>
      <c r="RJ28" s="217"/>
      <c r="RK28" s="217"/>
      <c r="RL28" s="217"/>
      <c r="RM28" s="217"/>
      <c r="RN28" s="217"/>
      <c r="RO28" s="217"/>
      <c r="RP28" s="217"/>
      <c r="RQ28" s="217"/>
      <c r="RR28" s="217"/>
      <c r="RS28" s="217"/>
      <c r="RT28" s="217"/>
      <c r="RU28" s="217"/>
      <c r="RV28" s="217"/>
      <c r="RW28" s="217"/>
      <c r="RX28" s="217"/>
      <c r="RY28" s="217"/>
      <c r="RZ28" s="217"/>
      <c r="SA28" s="217"/>
      <c r="SB28" s="217"/>
      <c r="SC28" s="217"/>
      <c r="SD28" s="217"/>
      <c r="SE28" s="217"/>
      <c r="SF28" s="217"/>
      <c r="SG28" s="217"/>
      <c r="SH28" s="217"/>
      <c r="SI28" s="217"/>
      <c r="SJ28" s="217"/>
      <c r="SK28" s="217"/>
      <c r="SL28" s="217"/>
      <c r="SM28" s="217"/>
      <c r="SN28" s="217"/>
      <c r="SO28" s="217"/>
      <c r="SP28" s="217"/>
      <c r="SQ28" s="217"/>
      <c r="SR28" s="217"/>
      <c r="SS28" s="217"/>
      <c r="ST28" s="217"/>
      <c r="SU28" s="217"/>
      <c r="SV28" s="217"/>
      <c r="SW28" s="217"/>
      <c r="SX28" s="217"/>
      <c r="SY28" s="217"/>
      <c r="SZ28" s="217"/>
      <c r="TA28" s="217"/>
      <c r="TB28" s="217"/>
      <c r="TC28" s="217"/>
      <c r="TD28" s="217"/>
      <c r="TE28" s="217"/>
      <c r="TF28" s="217"/>
      <c r="TG28" s="217"/>
      <c r="TH28" s="217"/>
      <c r="TI28" s="217"/>
      <c r="TJ28" s="217"/>
      <c r="TK28" s="217"/>
      <c r="TL28" s="217"/>
      <c r="TM28" s="217"/>
      <c r="TN28" s="217"/>
      <c r="TO28" s="217"/>
      <c r="TP28" s="217"/>
      <c r="TQ28" s="217"/>
      <c r="TR28" s="217"/>
      <c r="TS28" s="217"/>
      <c r="TT28" s="217"/>
      <c r="TU28" s="217"/>
      <c r="TV28" s="217"/>
      <c r="TW28" s="217"/>
      <c r="TX28" s="217"/>
      <c r="TY28" s="217"/>
      <c r="TZ28" s="217"/>
      <c r="UA28" s="217"/>
      <c r="UB28" s="217"/>
      <c r="UC28" s="217"/>
      <c r="UD28" s="217"/>
      <c r="UE28" s="217"/>
      <c r="UF28" s="217"/>
      <c r="UG28" s="217"/>
      <c r="UH28" s="217"/>
      <c r="UI28" s="217"/>
      <c r="UJ28" s="217"/>
      <c r="UK28" s="217"/>
      <c r="UL28" s="217"/>
      <c r="UM28" s="217"/>
      <c r="UN28" s="217"/>
      <c r="UO28" s="217"/>
      <c r="UP28" s="217"/>
      <c r="UQ28" s="217"/>
      <c r="UR28" s="217"/>
      <c r="US28" s="217"/>
      <c r="UT28" s="217"/>
      <c r="UU28" s="217"/>
      <c r="UV28" s="217"/>
      <c r="UW28" s="217"/>
      <c r="UX28" s="217"/>
      <c r="UY28" s="217"/>
      <c r="UZ28" s="217"/>
      <c r="VA28" s="217"/>
      <c r="VB28" s="217"/>
      <c r="VC28" s="217"/>
      <c r="VD28" s="217"/>
      <c r="VE28" s="217"/>
      <c r="VF28" s="217"/>
      <c r="VG28" s="217"/>
      <c r="VH28" s="217"/>
      <c r="VI28" s="217"/>
      <c r="VJ28" s="217"/>
      <c r="VK28" s="217"/>
      <c r="VL28" s="217"/>
      <c r="VM28" s="217"/>
      <c r="VN28" s="217"/>
      <c r="VO28" s="217"/>
      <c r="VP28" s="217"/>
      <c r="VQ28" s="217"/>
      <c r="VR28" s="217"/>
      <c r="VS28" s="217"/>
      <c r="VT28" s="217"/>
      <c r="VU28" s="217"/>
      <c r="VV28" s="217"/>
      <c r="VW28" s="217"/>
      <c r="VX28" s="217"/>
      <c r="VY28" s="217"/>
      <c r="VZ28" s="217"/>
      <c r="WA28" s="217"/>
      <c r="WB28" s="217"/>
      <c r="WC28" s="217"/>
      <c r="WD28" s="217"/>
      <c r="WE28" s="217"/>
      <c r="WF28" s="217"/>
      <c r="WG28" s="217"/>
      <c r="WH28" s="217"/>
      <c r="WI28" s="217"/>
      <c r="WJ28" s="217"/>
      <c r="WK28" s="217"/>
      <c r="WL28" s="217"/>
      <c r="WM28" s="217"/>
      <c r="WN28" s="217"/>
      <c r="WO28" s="217"/>
      <c r="WP28" s="217"/>
      <c r="WQ28" s="217"/>
      <c r="WR28" s="217"/>
      <c r="WS28" s="217"/>
      <c r="WT28" s="217"/>
      <c r="WU28" s="217"/>
      <c r="WV28" s="217"/>
      <c r="WW28" s="217"/>
      <c r="WX28" s="217"/>
      <c r="WY28" s="217"/>
      <c r="WZ28" s="217"/>
      <c r="XA28" s="217"/>
      <c r="XB28" s="217"/>
      <c r="XC28" s="217"/>
      <c r="XD28" s="217"/>
      <c r="XE28" s="217"/>
      <c r="XF28" s="217"/>
      <c r="XG28" s="217"/>
      <c r="XH28" s="217"/>
      <c r="XI28" s="217"/>
      <c r="XJ28" s="217"/>
      <c r="XK28" s="217"/>
      <c r="XL28" s="217"/>
      <c r="XM28" s="217"/>
      <c r="XN28" s="217"/>
      <c r="XO28" s="217"/>
      <c r="XP28" s="217"/>
      <c r="XQ28" s="217"/>
      <c r="XR28" s="217"/>
      <c r="XS28" s="217"/>
      <c r="XT28" s="217"/>
      <c r="XU28" s="217"/>
      <c r="XV28" s="217"/>
      <c r="XW28" s="217"/>
      <c r="XX28" s="217"/>
      <c r="XY28" s="217"/>
      <c r="XZ28" s="217"/>
      <c r="YA28" s="217"/>
      <c r="YB28" s="217"/>
      <c r="YC28" s="217"/>
      <c r="YD28" s="217"/>
      <c r="YE28" s="217"/>
      <c r="YF28" s="217"/>
      <c r="YG28" s="217"/>
      <c r="YH28" s="217"/>
      <c r="YI28" s="217"/>
      <c r="YJ28" s="217"/>
      <c r="YK28" s="217"/>
      <c r="YL28" s="217"/>
      <c r="YM28" s="217"/>
      <c r="YN28" s="217"/>
      <c r="YO28" s="217"/>
      <c r="YP28" s="217"/>
      <c r="YQ28" s="217"/>
      <c r="YR28" s="217"/>
      <c r="YS28" s="217"/>
      <c r="YT28" s="217"/>
      <c r="YU28" s="217"/>
      <c r="YV28" s="217"/>
      <c r="YW28" s="217"/>
      <c r="YX28" s="217"/>
      <c r="YY28" s="217"/>
      <c r="YZ28" s="217"/>
      <c r="ZA28" s="217"/>
      <c r="ZB28" s="217"/>
      <c r="ZC28" s="217"/>
      <c r="ZD28" s="217"/>
      <c r="ZE28" s="217"/>
      <c r="ZF28" s="217"/>
      <c r="ZG28" s="217"/>
      <c r="ZH28" s="217"/>
      <c r="ZI28" s="217"/>
      <c r="ZJ28" s="217"/>
      <c r="ZK28" s="217"/>
      <c r="ZL28" s="217"/>
      <c r="ZM28" s="217"/>
      <c r="ZN28" s="217"/>
      <c r="ZO28" s="217"/>
      <c r="ZP28" s="217"/>
      <c r="ZQ28" s="217"/>
      <c r="ZR28" s="217"/>
      <c r="ZS28" s="217"/>
      <c r="ZT28" s="217"/>
      <c r="ZU28" s="217"/>
      <c r="ZV28" s="217"/>
      <c r="ZW28" s="217"/>
      <c r="ZX28" s="217"/>
      <c r="ZY28" s="217"/>
      <c r="ZZ28" s="217"/>
      <c r="AAA28" s="217"/>
      <c r="AAB28" s="217"/>
      <c r="AAC28" s="217"/>
      <c r="AAD28" s="217"/>
      <c r="AAE28" s="217"/>
      <c r="AAF28" s="217"/>
      <c r="AAG28" s="217"/>
      <c r="AAH28" s="217"/>
      <c r="AAI28" s="217"/>
      <c r="AAJ28" s="217"/>
      <c r="AAK28" s="217"/>
      <c r="AAL28" s="217"/>
      <c r="AAM28" s="217"/>
      <c r="AAN28" s="217"/>
      <c r="AAO28" s="217"/>
      <c r="AAP28" s="217"/>
      <c r="AAQ28" s="217"/>
      <c r="AAR28" s="217"/>
      <c r="AAS28" s="217"/>
      <c r="AAT28" s="217"/>
      <c r="AAU28" s="217"/>
      <c r="AAV28" s="217"/>
      <c r="AAW28" s="217"/>
      <c r="AAX28" s="217"/>
      <c r="AAY28" s="217"/>
      <c r="AAZ28" s="217"/>
      <c r="ABA28" s="217"/>
      <c r="ABB28" s="217"/>
      <c r="ABC28" s="217"/>
      <c r="ABD28" s="217"/>
      <c r="ABE28" s="217"/>
      <c r="ABF28" s="217"/>
      <c r="ABG28" s="217"/>
      <c r="ABH28" s="217"/>
      <c r="ABI28" s="217"/>
      <c r="ABJ28" s="217"/>
      <c r="ABK28" s="217"/>
      <c r="ABL28" s="217"/>
      <c r="ABM28" s="217"/>
      <c r="ABN28" s="217"/>
      <c r="ABO28" s="217"/>
      <c r="ABP28" s="217"/>
      <c r="ABQ28" s="217"/>
      <c r="ABR28" s="217"/>
      <c r="ABS28" s="217"/>
      <c r="ABT28" s="217"/>
      <c r="ABU28" s="217"/>
      <c r="ABV28" s="217"/>
      <c r="ABW28" s="217"/>
      <c r="ABX28" s="217"/>
      <c r="ABY28" s="217"/>
      <c r="ABZ28" s="217"/>
      <c r="ACA28" s="217"/>
      <c r="ACB28" s="217"/>
      <c r="ACC28" s="217"/>
      <c r="ACD28" s="217"/>
      <c r="ACE28" s="217"/>
      <c r="ACF28" s="217"/>
      <c r="ACG28" s="217"/>
      <c r="ACH28" s="217"/>
      <c r="ACI28" s="217"/>
      <c r="ACJ28" s="217"/>
      <c r="ACK28" s="217"/>
      <c r="ACL28" s="217"/>
      <c r="ACM28" s="217"/>
      <c r="ACN28" s="217"/>
      <c r="ACO28" s="217"/>
      <c r="ACP28" s="217"/>
      <c r="ACQ28" s="217"/>
      <c r="ACR28" s="217"/>
      <c r="ACS28" s="217"/>
      <c r="ACT28" s="217"/>
      <c r="ACU28" s="217"/>
      <c r="ACV28" s="217"/>
      <c r="ACW28" s="217"/>
      <c r="ACX28" s="217"/>
      <c r="ACY28" s="217"/>
      <c r="ACZ28" s="217"/>
      <c r="ADA28" s="217"/>
      <c r="ADB28" s="217"/>
      <c r="ADC28" s="217"/>
      <c r="ADD28" s="217"/>
      <c r="ADE28" s="217"/>
      <c r="ADF28" s="217"/>
      <c r="ADG28" s="217"/>
      <c r="ADH28" s="217"/>
      <c r="ADI28" s="217"/>
      <c r="ADJ28" s="217"/>
      <c r="ADK28" s="217"/>
      <c r="ADL28" s="217"/>
      <c r="ADM28" s="217"/>
      <c r="ADN28" s="217"/>
      <c r="ADO28" s="217"/>
      <c r="ADP28" s="217"/>
      <c r="ADQ28" s="217"/>
      <c r="ADR28" s="217"/>
      <c r="ADS28" s="217"/>
      <c r="ADT28" s="217"/>
      <c r="ADU28" s="217"/>
      <c r="ADV28" s="217"/>
      <c r="ADW28" s="217"/>
      <c r="ADX28" s="217"/>
      <c r="ADY28" s="217"/>
      <c r="ADZ28" s="217"/>
      <c r="AEA28" s="217"/>
      <c r="AEB28" s="217"/>
      <c r="AEC28" s="217"/>
      <c r="AED28" s="217"/>
      <c r="AEE28" s="217"/>
      <c r="AEF28" s="217"/>
      <c r="AEG28" s="217"/>
      <c r="AEH28" s="217"/>
      <c r="AEI28" s="217"/>
      <c r="AEJ28" s="217"/>
      <c r="AEK28" s="217"/>
      <c r="AEL28" s="217"/>
      <c r="AEM28" s="217"/>
      <c r="AEN28" s="217"/>
      <c r="AEO28" s="217"/>
      <c r="AEP28" s="217"/>
      <c r="AEQ28" s="217"/>
      <c r="AER28" s="217"/>
      <c r="AES28" s="217"/>
      <c r="AET28" s="217"/>
      <c r="AEU28" s="217"/>
      <c r="AEV28" s="217"/>
      <c r="AEW28" s="217"/>
      <c r="AEX28" s="217"/>
      <c r="AEY28" s="217"/>
      <c r="AEZ28" s="217"/>
      <c r="AFA28" s="217"/>
      <c r="AFB28" s="217"/>
      <c r="AFC28" s="217"/>
      <c r="AFD28" s="217"/>
      <c r="AFE28" s="217"/>
      <c r="AFF28" s="217"/>
      <c r="AFG28" s="217"/>
      <c r="AFH28" s="217"/>
      <c r="AFI28" s="217"/>
      <c r="AFJ28" s="217"/>
      <c r="AFK28" s="217"/>
      <c r="AFL28" s="217"/>
      <c r="AFM28" s="217"/>
      <c r="AFN28" s="217"/>
      <c r="AFO28" s="217"/>
      <c r="AFP28" s="217"/>
      <c r="AFQ28" s="217"/>
      <c r="AFR28" s="217"/>
      <c r="AFS28" s="217"/>
      <c r="AFT28" s="217"/>
      <c r="AFU28" s="217"/>
      <c r="AFV28" s="217"/>
      <c r="AFW28" s="217"/>
      <c r="AFX28" s="217"/>
      <c r="AFY28" s="217"/>
      <c r="AFZ28" s="217"/>
      <c r="AGA28" s="217"/>
      <c r="AGB28" s="217"/>
    </row>
    <row r="29" spans="1:860" s="200" customFormat="1">
      <c r="A29" s="20" t="s">
        <v>121</v>
      </c>
      <c r="B29" s="8" t="s">
        <v>122</v>
      </c>
      <c r="C29" s="187">
        <f t="shared" si="3"/>
        <v>0</v>
      </c>
      <c r="D29" s="67">
        <f>E29+F29</f>
        <v>0</v>
      </c>
      <c r="E29" s="68"/>
      <c r="F29" s="473"/>
      <c r="G29" s="478"/>
      <c r="H29" s="187">
        <f t="shared" si="5"/>
        <v>0</v>
      </c>
      <c r="I29" s="68"/>
      <c r="J29" s="68"/>
      <c r="K29" s="68"/>
      <c r="L29" s="187"/>
      <c r="M29" s="68"/>
      <c r="N29" s="68"/>
      <c r="O29" s="187"/>
      <c r="P29" s="68"/>
      <c r="Q29" s="68"/>
      <c r="R29" s="187"/>
      <c r="S29" s="185">
        <f t="shared" si="6"/>
        <v>0</v>
      </c>
      <c r="T29" s="526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3"/>
      <c r="IR29" s="193"/>
      <c r="IS29" s="193"/>
      <c r="IT29" s="193"/>
      <c r="IU29" s="193"/>
      <c r="IV29" s="193"/>
      <c r="IW29" s="193"/>
      <c r="IX29" s="193"/>
      <c r="IY29" s="193"/>
      <c r="IZ29" s="193"/>
      <c r="JA29" s="193"/>
      <c r="JB29" s="193"/>
      <c r="JC29" s="193"/>
      <c r="JD29" s="193"/>
      <c r="JE29" s="193"/>
      <c r="JF29" s="193"/>
      <c r="JG29" s="193"/>
      <c r="JH29" s="193"/>
      <c r="JI29" s="193"/>
      <c r="JJ29" s="193"/>
      <c r="JK29" s="193"/>
      <c r="JL29" s="193"/>
      <c r="JM29" s="193"/>
      <c r="JN29" s="193"/>
      <c r="JO29" s="193"/>
      <c r="JP29" s="193"/>
      <c r="JQ29" s="193"/>
      <c r="JR29" s="193"/>
      <c r="JS29" s="193"/>
      <c r="JT29" s="193"/>
      <c r="JU29" s="193"/>
      <c r="JV29" s="193"/>
      <c r="JW29" s="193"/>
      <c r="JX29" s="193"/>
      <c r="JY29" s="193"/>
      <c r="JZ29" s="193"/>
      <c r="KA29" s="193"/>
      <c r="KB29" s="193"/>
      <c r="KC29" s="193"/>
      <c r="KD29" s="193"/>
      <c r="KE29" s="193"/>
      <c r="KF29" s="193"/>
      <c r="KG29" s="193"/>
      <c r="KH29" s="193"/>
      <c r="KI29" s="193"/>
      <c r="KJ29" s="193"/>
      <c r="KK29" s="193"/>
      <c r="KL29" s="193"/>
      <c r="KM29" s="193"/>
      <c r="KN29" s="193"/>
      <c r="KO29" s="193"/>
      <c r="KP29" s="193"/>
      <c r="KQ29" s="193"/>
      <c r="KR29" s="193"/>
      <c r="KS29" s="193"/>
      <c r="KT29" s="193"/>
      <c r="KU29" s="193"/>
      <c r="KV29" s="193"/>
      <c r="KW29" s="193"/>
      <c r="KX29" s="193"/>
      <c r="KY29" s="193"/>
      <c r="KZ29" s="193"/>
      <c r="LA29" s="193"/>
      <c r="LB29" s="193"/>
      <c r="LC29" s="193"/>
      <c r="LD29" s="193"/>
      <c r="LE29" s="193"/>
      <c r="LF29" s="193"/>
      <c r="LG29" s="193"/>
      <c r="LH29" s="193"/>
      <c r="LI29" s="193"/>
      <c r="LJ29" s="193"/>
      <c r="LK29" s="193"/>
      <c r="LL29" s="193"/>
      <c r="LM29" s="193"/>
      <c r="LN29" s="193"/>
      <c r="LO29" s="193"/>
      <c r="LP29" s="193"/>
      <c r="LQ29" s="193"/>
      <c r="LR29" s="193"/>
      <c r="LS29" s="193"/>
      <c r="LT29" s="193"/>
      <c r="LU29" s="193"/>
      <c r="LV29" s="193"/>
      <c r="LW29" s="193"/>
      <c r="LX29" s="193"/>
      <c r="LY29" s="193"/>
      <c r="LZ29" s="193"/>
      <c r="MA29" s="193"/>
      <c r="MB29" s="193"/>
      <c r="MC29" s="193"/>
      <c r="MD29" s="193"/>
      <c r="ME29" s="193"/>
      <c r="MF29" s="193"/>
      <c r="MG29" s="193"/>
      <c r="MH29" s="193"/>
      <c r="MI29" s="193"/>
      <c r="MJ29" s="193"/>
      <c r="MK29" s="193"/>
      <c r="ML29" s="193"/>
      <c r="MM29" s="193"/>
      <c r="MN29" s="193"/>
      <c r="MO29" s="193"/>
      <c r="MP29" s="193"/>
      <c r="MQ29" s="193"/>
      <c r="MR29" s="193"/>
      <c r="MS29" s="193"/>
      <c r="MT29" s="193"/>
      <c r="MU29" s="193"/>
      <c r="MV29" s="193"/>
      <c r="MW29" s="193"/>
      <c r="MX29" s="193"/>
      <c r="MY29" s="193"/>
      <c r="MZ29" s="193"/>
      <c r="NA29" s="193"/>
      <c r="NB29" s="193"/>
      <c r="NC29" s="193"/>
      <c r="ND29" s="193"/>
      <c r="NE29" s="193"/>
      <c r="NF29" s="193"/>
      <c r="NG29" s="193"/>
      <c r="NH29" s="193"/>
      <c r="NI29" s="193"/>
      <c r="NJ29" s="193"/>
      <c r="NK29" s="193"/>
      <c r="NL29" s="193"/>
      <c r="NM29" s="193"/>
      <c r="NN29" s="193"/>
      <c r="NO29" s="193"/>
      <c r="NP29" s="193"/>
      <c r="NQ29" s="193"/>
      <c r="NR29" s="193"/>
      <c r="NS29" s="193"/>
      <c r="NT29" s="193"/>
      <c r="NU29" s="193"/>
      <c r="NV29" s="193"/>
      <c r="NW29" s="193"/>
      <c r="NX29" s="193"/>
      <c r="NY29" s="193"/>
      <c r="NZ29" s="193"/>
      <c r="OA29" s="193"/>
      <c r="OB29" s="193"/>
      <c r="OC29" s="193"/>
      <c r="OD29" s="193"/>
      <c r="OE29" s="193"/>
      <c r="OF29" s="193"/>
      <c r="OG29" s="193"/>
      <c r="OH29" s="193"/>
      <c r="OI29" s="193"/>
      <c r="OJ29" s="193"/>
      <c r="OK29" s="193"/>
      <c r="OL29" s="193"/>
      <c r="OM29" s="193"/>
      <c r="ON29" s="193"/>
      <c r="OO29" s="193"/>
      <c r="OP29" s="193"/>
      <c r="OQ29" s="193"/>
      <c r="OR29" s="193"/>
      <c r="OS29" s="193"/>
      <c r="OT29" s="193"/>
      <c r="OU29" s="193"/>
      <c r="OV29" s="193"/>
      <c r="OW29" s="193"/>
      <c r="OX29" s="193"/>
      <c r="OY29" s="193"/>
      <c r="OZ29" s="193"/>
      <c r="PA29" s="193"/>
      <c r="PB29" s="193"/>
      <c r="PC29" s="193"/>
      <c r="PD29" s="193"/>
      <c r="PE29" s="193"/>
      <c r="PF29" s="193"/>
      <c r="PG29" s="193"/>
      <c r="PH29" s="193"/>
      <c r="PI29" s="193"/>
      <c r="PJ29" s="193"/>
      <c r="PK29" s="193"/>
      <c r="PL29" s="193"/>
      <c r="PM29" s="193"/>
      <c r="PN29" s="193"/>
      <c r="PO29" s="193"/>
      <c r="PP29" s="193"/>
      <c r="PQ29" s="193"/>
      <c r="PR29" s="193"/>
      <c r="PS29" s="193"/>
      <c r="PT29" s="193"/>
      <c r="PU29" s="193"/>
      <c r="PV29" s="193"/>
      <c r="PW29" s="193"/>
      <c r="PX29" s="193"/>
      <c r="PY29" s="193"/>
      <c r="PZ29" s="193"/>
      <c r="QA29" s="193"/>
      <c r="QB29" s="193"/>
      <c r="QC29" s="193"/>
      <c r="QD29" s="193"/>
      <c r="QE29" s="193"/>
      <c r="QF29" s="193"/>
      <c r="QG29" s="193"/>
      <c r="QH29" s="193"/>
      <c r="QI29" s="193"/>
      <c r="QJ29" s="193"/>
      <c r="QK29" s="193"/>
      <c r="QL29" s="193"/>
      <c r="QM29" s="193"/>
      <c r="QN29" s="193"/>
      <c r="QO29" s="193"/>
      <c r="QP29" s="193"/>
      <c r="QQ29" s="193"/>
      <c r="QR29" s="193"/>
      <c r="QS29" s="193"/>
      <c r="QT29" s="193"/>
      <c r="QU29" s="193"/>
      <c r="QV29" s="193"/>
      <c r="QW29" s="193"/>
      <c r="QX29" s="193"/>
      <c r="QY29" s="193"/>
      <c r="QZ29" s="193"/>
      <c r="RA29" s="193"/>
      <c r="RB29" s="193"/>
      <c r="RC29" s="193"/>
      <c r="RD29" s="193"/>
      <c r="RE29" s="193"/>
      <c r="RF29" s="193"/>
      <c r="RG29" s="193"/>
      <c r="RH29" s="193"/>
      <c r="RI29" s="193"/>
      <c r="RJ29" s="193"/>
      <c r="RK29" s="193"/>
      <c r="RL29" s="193"/>
      <c r="RM29" s="193"/>
      <c r="RN29" s="193"/>
      <c r="RO29" s="193"/>
      <c r="RP29" s="193"/>
      <c r="RQ29" s="193"/>
      <c r="RR29" s="193"/>
      <c r="RS29" s="193"/>
      <c r="RT29" s="193"/>
      <c r="RU29" s="193"/>
      <c r="RV29" s="193"/>
      <c r="RW29" s="193"/>
      <c r="RX29" s="193"/>
      <c r="RY29" s="193"/>
      <c r="RZ29" s="193"/>
      <c r="SA29" s="193"/>
      <c r="SB29" s="193"/>
      <c r="SC29" s="193"/>
      <c r="SD29" s="193"/>
      <c r="SE29" s="193"/>
      <c r="SF29" s="193"/>
      <c r="SG29" s="193"/>
      <c r="SH29" s="193"/>
      <c r="SI29" s="193"/>
      <c r="SJ29" s="193"/>
      <c r="SK29" s="193"/>
      <c r="SL29" s="193"/>
      <c r="SM29" s="193"/>
      <c r="SN29" s="193"/>
      <c r="SO29" s="193"/>
      <c r="SP29" s="193"/>
      <c r="SQ29" s="193"/>
      <c r="SR29" s="193"/>
      <c r="SS29" s="193"/>
      <c r="ST29" s="193"/>
      <c r="SU29" s="193"/>
      <c r="SV29" s="193"/>
      <c r="SW29" s="193"/>
      <c r="SX29" s="193"/>
      <c r="SY29" s="193"/>
      <c r="SZ29" s="193"/>
      <c r="TA29" s="193"/>
      <c r="TB29" s="193"/>
      <c r="TC29" s="193"/>
      <c r="TD29" s="193"/>
      <c r="TE29" s="193"/>
      <c r="TF29" s="193"/>
      <c r="TG29" s="193"/>
      <c r="TH29" s="193"/>
      <c r="TI29" s="193"/>
      <c r="TJ29" s="193"/>
      <c r="TK29" s="193"/>
      <c r="TL29" s="193"/>
      <c r="TM29" s="193"/>
      <c r="TN29" s="193"/>
      <c r="TO29" s="193"/>
      <c r="TP29" s="193"/>
      <c r="TQ29" s="193"/>
      <c r="TR29" s="193"/>
      <c r="TS29" s="193"/>
      <c r="TT29" s="193"/>
      <c r="TU29" s="193"/>
      <c r="TV29" s="193"/>
      <c r="TW29" s="193"/>
      <c r="TX29" s="193"/>
      <c r="TY29" s="193"/>
      <c r="TZ29" s="193"/>
      <c r="UA29" s="193"/>
      <c r="UB29" s="193"/>
      <c r="UC29" s="193"/>
      <c r="UD29" s="193"/>
      <c r="UE29" s="193"/>
      <c r="UF29" s="193"/>
      <c r="UG29" s="193"/>
      <c r="UH29" s="193"/>
      <c r="UI29" s="193"/>
      <c r="UJ29" s="193"/>
      <c r="UK29" s="193"/>
      <c r="UL29" s="193"/>
      <c r="UM29" s="193"/>
      <c r="UN29" s="193"/>
      <c r="UO29" s="193"/>
      <c r="UP29" s="193"/>
      <c r="UQ29" s="193"/>
      <c r="UR29" s="193"/>
      <c r="US29" s="193"/>
      <c r="UT29" s="193"/>
      <c r="UU29" s="193"/>
      <c r="UV29" s="193"/>
      <c r="UW29" s="193"/>
      <c r="UX29" s="193"/>
      <c r="UY29" s="193"/>
      <c r="UZ29" s="193"/>
      <c r="VA29" s="193"/>
      <c r="VB29" s="193"/>
      <c r="VC29" s="193"/>
      <c r="VD29" s="193"/>
      <c r="VE29" s="193"/>
      <c r="VF29" s="193"/>
      <c r="VG29" s="193"/>
      <c r="VH29" s="193"/>
      <c r="VI29" s="193"/>
      <c r="VJ29" s="193"/>
      <c r="VK29" s="193"/>
      <c r="VL29" s="193"/>
      <c r="VM29" s="193"/>
      <c r="VN29" s="193"/>
      <c r="VO29" s="193"/>
      <c r="VP29" s="193"/>
      <c r="VQ29" s="193"/>
      <c r="VR29" s="193"/>
      <c r="VS29" s="193"/>
      <c r="VT29" s="193"/>
      <c r="VU29" s="193"/>
      <c r="VV29" s="193"/>
      <c r="VW29" s="193"/>
      <c r="VX29" s="193"/>
      <c r="VY29" s="193"/>
      <c r="VZ29" s="193"/>
      <c r="WA29" s="193"/>
      <c r="WB29" s="193"/>
      <c r="WC29" s="193"/>
      <c r="WD29" s="193"/>
      <c r="WE29" s="193"/>
      <c r="WF29" s="193"/>
      <c r="WG29" s="193"/>
      <c r="WH29" s="193"/>
      <c r="WI29" s="193"/>
      <c r="WJ29" s="193"/>
      <c r="WK29" s="193"/>
      <c r="WL29" s="193"/>
      <c r="WM29" s="193"/>
      <c r="WN29" s="193"/>
      <c r="WO29" s="193"/>
      <c r="WP29" s="193"/>
      <c r="WQ29" s="193"/>
      <c r="WR29" s="193"/>
      <c r="WS29" s="193"/>
      <c r="WT29" s="193"/>
      <c r="WU29" s="193"/>
      <c r="WV29" s="193"/>
      <c r="WW29" s="193"/>
      <c r="WX29" s="193"/>
      <c r="WY29" s="193"/>
      <c r="WZ29" s="193"/>
      <c r="XA29" s="193"/>
      <c r="XB29" s="193"/>
      <c r="XC29" s="193"/>
      <c r="XD29" s="193"/>
      <c r="XE29" s="193"/>
      <c r="XF29" s="193"/>
      <c r="XG29" s="193"/>
      <c r="XH29" s="193"/>
      <c r="XI29" s="193"/>
      <c r="XJ29" s="193"/>
      <c r="XK29" s="193"/>
      <c r="XL29" s="193"/>
      <c r="XM29" s="193"/>
      <c r="XN29" s="193"/>
      <c r="XO29" s="193"/>
      <c r="XP29" s="193"/>
      <c r="XQ29" s="193"/>
      <c r="XR29" s="193"/>
      <c r="XS29" s="193"/>
      <c r="XT29" s="193"/>
      <c r="XU29" s="193"/>
      <c r="XV29" s="193"/>
      <c r="XW29" s="193"/>
      <c r="XX29" s="193"/>
      <c r="XY29" s="193"/>
      <c r="XZ29" s="193"/>
      <c r="YA29" s="193"/>
      <c r="YB29" s="193"/>
      <c r="YC29" s="193"/>
      <c r="YD29" s="193"/>
      <c r="YE29" s="193"/>
      <c r="YF29" s="193"/>
      <c r="YG29" s="193"/>
      <c r="YH29" s="193"/>
      <c r="YI29" s="193"/>
      <c r="YJ29" s="193"/>
      <c r="YK29" s="193"/>
      <c r="YL29" s="193"/>
      <c r="YM29" s="193"/>
      <c r="YN29" s="193"/>
      <c r="YO29" s="193"/>
      <c r="YP29" s="193"/>
      <c r="YQ29" s="193"/>
      <c r="YR29" s="193"/>
      <c r="YS29" s="193"/>
      <c r="YT29" s="193"/>
      <c r="YU29" s="193"/>
      <c r="YV29" s="193"/>
      <c r="YW29" s="193"/>
      <c r="YX29" s="193"/>
      <c r="YY29" s="193"/>
      <c r="YZ29" s="193"/>
      <c r="ZA29" s="193"/>
      <c r="ZB29" s="193"/>
      <c r="ZC29" s="193"/>
      <c r="ZD29" s="193"/>
      <c r="ZE29" s="193"/>
      <c r="ZF29" s="193"/>
      <c r="ZG29" s="193"/>
      <c r="ZH29" s="193"/>
      <c r="ZI29" s="193"/>
      <c r="ZJ29" s="193"/>
      <c r="ZK29" s="193"/>
      <c r="ZL29" s="193"/>
      <c r="ZM29" s="193"/>
      <c r="ZN29" s="193"/>
      <c r="ZO29" s="193"/>
      <c r="ZP29" s="193"/>
      <c r="ZQ29" s="193"/>
      <c r="ZR29" s="193"/>
      <c r="ZS29" s="193"/>
      <c r="ZT29" s="193"/>
      <c r="ZU29" s="193"/>
      <c r="ZV29" s="193"/>
      <c r="ZW29" s="193"/>
      <c r="ZX29" s="193"/>
      <c r="ZY29" s="193"/>
      <c r="ZZ29" s="193"/>
      <c r="AAA29" s="193"/>
      <c r="AAB29" s="193"/>
      <c r="AAC29" s="193"/>
      <c r="AAD29" s="193"/>
      <c r="AAE29" s="193"/>
      <c r="AAF29" s="193"/>
      <c r="AAG29" s="193"/>
      <c r="AAH29" s="193"/>
      <c r="AAI29" s="193"/>
      <c r="AAJ29" s="193"/>
      <c r="AAK29" s="193"/>
      <c r="AAL29" s="193"/>
      <c r="AAM29" s="193"/>
      <c r="AAN29" s="193"/>
      <c r="AAO29" s="193"/>
      <c r="AAP29" s="193"/>
      <c r="AAQ29" s="193"/>
      <c r="AAR29" s="193"/>
      <c r="AAS29" s="193"/>
      <c r="AAT29" s="193"/>
      <c r="AAU29" s="193"/>
      <c r="AAV29" s="193"/>
      <c r="AAW29" s="193"/>
      <c r="AAX29" s="193"/>
      <c r="AAY29" s="193"/>
      <c r="AAZ29" s="193"/>
      <c r="ABA29" s="193"/>
      <c r="ABB29" s="193"/>
      <c r="ABC29" s="193"/>
      <c r="ABD29" s="193"/>
      <c r="ABE29" s="193"/>
      <c r="ABF29" s="193"/>
      <c r="ABG29" s="193"/>
      <c r="ABH29" s="193"/>
      <c r="ABI29" s="193"/>
      <c r="ABJ29" s="193"/>
      <c r="ABK29" s="193"/>
      <c r="ABL29" s="193"/>
      <c r="ABM29" s="193"/>
      <c r="ABN29" s="193"/>
      <c r="ABO29" s="193"/>
      <c r="ABP29" s="193"/>
      <c r="ABQ29" s="193"/>
      <c r="ABR29" s="193"/>
      <c r="ABS29" s="193"/>
      <c r="ABT29" s="193"/>
      <c r="ABU29" s="193"/>
      <c r="ABV29" s="193"/>
      <c r="ABW29" s="193"/>
      <c r="ABX29" s="193"/>
      <c r="ABY29" s="193"/>
      <c r="ABZ29" s="193"/>
      <c r="ACA29" s="193"/>
      <c r="ACB29" s="193"/>
      <c r="ACC29" s="193"/>
      <c r="ACD29" s="193"/>
      <c r="ACE29" s="193"/>
      <c r="ACF29" s="193"/>
      <c r="ACG29" s="193"/>
      <c r="ACH29" s="193"/>
      <c r="ACI29" s="193"/>
      <c r="ACJ29" s="193"/>
      <c r="ACK29" s="193"/>
      <c r="ACL29" s="193"/>
      <c r="ACM29" s="193"/>
      <c r="ACN29" s="193"/>
      <c r="ACO29" s="193"/>
      <c r="ACP29" s="193"/>
      <c r="ACQ29" s="193"/>
      <c r="ACR29" s="193"/>
      <c r="ACS29" s="193"/>
      <c r="ACT29" s="193"/>
      <c r="ACU29" s="193"/>
      <c r="ACV29" s="193"/>
      <c r="ACW29" s="193"/>
      <c r="ACX29" s="193"/>
      <c r="ACY29" s="193"/>
      <c r="ACZ29" s="193"/>
      <c r="ADA29" s="193"/>
      <c r="ADB29" s="193"/>
      <c r="ADC29" s="193"/>
      <c r="ADD29" s="193"/>
      <c r="ADE29" s="193"/>
      <c r="ADF29" s="193"/>
      <c r="ADG29" s="193"/>
      <c r="ADH29" s="193"/>
      <c r="ADI29" s="193"/>
      <c r="ADJ29" s="193"/>
      <c r="ADK29" s="193"/>
      <c r="ADL29" s="193"/>
      <c r="ADM29" s="193"/>
      <c r="ADN29" s="193"/>
      <c r="ADO29" s="193"/>
      <c r="ADP29" s="193"/>
      <c r="ADQ29" s="193"/>
      <c r="ADR29" s="193"/>
      <c r="ADS29" s="193"/>
      <c r="ADT29" s="193"/>
      <c r="ADU29" s="193"/>
      <c r="ADV29" s="193"/>
      <c r="ADW29" s="193"/>
      <c r="ADX29" s="193"/>
      <c r="ADY29" s="193"/>
      <c r="ADZ29" s="193"/>
      <c r="AEA29" s="193"/>
      <c r="AEB29" s="193"/>
      <c r="AEC29" s="193"/>
      <c r="AED29" s="193"/>
      <c r="AEE29" s="193"/>
      <c r="AEF29" s="193"/>
      <c r="AEG29" s="193"/>
      <c r="AEH29" s="193"/>
      <c r="AEI29" s="193"/>
      <c r="AEJ29" s="193"/>
      <c r="AEK29" s="193"/>
      <c r="AEL29" s="193"/>
      <c r="AEM29" s="193"/>
      <c r="AEN29" s="193"/>
      <c r="AEO29" s="193"/>
      <c r="AEP29" s="193"/>
      <c r="AEQ29" s="193"/>
      <c r="AER29" s="193"/>
      <c r="AES29" s="193"/>
      <c r="AET29" s="193"/>
      <c r="AEU29" s="193"/>
      <c r="AEV29" s="193"/>
      <c r="AEW29" s="193"/>
      <c r="AEX29" s="193"/>
      <c r="AEY29" s="193"/>
      <c r="AEZ29" s="193"/>
      <c r="AFA29" s="193"/>
      <c r="AFB29" s="193"/>
      <c r="AFC29" s="193"/>
      <c r="AFD29" s="193"/>
      <c r="AFE29" s="193"/>
      <c r="AFF29" s="193"/>
      <c r="AFG29" s="193"/>
      <c r="AFH29" s="193"/>
      <c r="AFI29" s="193"/>
      <c r="AFJ29" s="193"/>
      <c r="AFK29" s="193"/>
      <c r="AFL29" s="193"/>
      <c r="AFM29" s="193"/>
      <c r="AFN29" s="193"/>
      <c r="AFO29" s="193"/>
      <c r="AFP29" s="193"/>
      <c r="AFQ29" s="193"/>
      <c r="AFR29" s="193"/>
      <c r="AFS29" s="193"/>
      <c r="AFT29" s="193"/>
      <c r="AFU29" s="193"/>
      <c r="AFV29" s="193"/>
      <c r="AFW29" s="193"/>
      <c r="AFX29" s="193"/>
      <c r="AFY29" s="193"/>
      <c r="AFZ29" s="193"/>
      <c r="AGA29" s="193"/>
      <c r="AGB29" s="193"/>
    </row>
    <row r="30" spans="1:860" s="200" customFormat="1">
      <c r="A30" s="81" t="s">
        <v>123</v>
      </c>
      <c r="B30" s="69" t="s">
        <v>124</v>
      </c>
      <c r="C30" s="187">
        <f t="shared" si="3"/>
        <v>0</v>
      </c>
      <c r="D30" s="67">
        <f t="shared" ref="D30:D31" si="10">E30+F30</f>
        <v>0</v>
      </c>
      <c r="E30" s="68"/>
      <c r="F30" s="470"/>
      <c r="G30" s="478"/>
      <c r="H30" s="187">
        <f t="shared" si="5"/>
        <v>0</v>
      </c>
      <c r="I30" s="68"/>
      <c r="J30" s="68"/>
      <c r="K30" s="68"/>
      <c r="L30" s="187"/>
      <c r="M30" s="68"/>
      <c r="N30" s="68"/>
      <c r="O30" s="187"/>
      <c r="P30" s="68"/>
      <c r="Q30" s="68"/>
      <c r="R30" s="187"/>
      <c r="S30" s="185">
        <f t="shared" si="6"/>
        <v>0</v>
      </c>
      <c r="T30" s="526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  <c r="IQ30" s="193"/>
      <c r="IR30" s="193"/>
      <c r="IS30" s="193"/>
      <c r="IT30" s="193"/>
      <c r="IU30" s="193"/>
      <c r="IV30" s="193"/>
      <c r="IW30" s="193"/>
      <c r="IX30" s="193"/>
      <c r="IY30" s="193"/>
      <c r="IZ30" s="193"/>
      <c r="JA30" s="193"/>
      <c r="JB30" s="193"/>
      <c r="JC30" s="193"/>
      <c r="JD30" s="193"/>
      <c r="JE30" s="193"/>
      <c r="JF30" s="193"/>
      <c r="JG30" s="193"/>
      <c r="JH30" s="193"/>
      <c r="JI30" s="193"/>
      <c r="JJ30" s="193"/>
      <c r="JK30" s="193"/>
      <c r="JL30" s="193"/>
      <c r="JM30" s="193"/>
      <c r="JN30" s="193"/>
      <c r="JO30" s="193"/>
      <c r="JP30" s="193"/>
      <c r="JQ30" s="193"/>
      <c r="JR30" s="193"/>
      <c r="JS30" s="193"/>
      <c r="JT30" s="193"/>
      <c r="JU30" s="193"/>
      <c r="JV30" s="193"/>
      <c r="JW30" s="193"/>
      <c r="JX30" s="193"/>
      <c r="JY30" s="193"/>
      <c r="JZ30" s="193"/>
      <c r="KA30" s="193"/>
      <c r="KB30" s="193"/>
      <c r="KC30" s="193"/>
      <c r="KD30" s="193"/>
      <c r="KE30" s="193"/>
      <c r="KF30" s="193"/>
      <c r="KG30" s="193"/>
      <c r="KH30" s="193"/>
      <c r="KI30" s="193"/>
      <c r="KJ30" s="193"/>
      <c r="KK30" s="193"/>
      <c r="KL30" s="193"/>
      <c r="KM30" s="193"/>
      <c r="KN30" s="193"/>
      <c r="KO30" s="193"/>
      <c r="KP30" s="193"/>
      <c r="KQ30" s="193"/>
      <c r="KR30" s="193"/>
      <c r="KS30" s="193"/>
      <c r="KT30" s="193"/>
      <c r="KU30" s="193"/>
      <c r="KV30" s="193"/>
      <c r="KW30" s="193"/>
      <c r="KX30" s="193"/>
      <c r="KY30" s="193"/>
      <c r="KZ30" s="193"/>
      <c r="LA30" s="193"/>
      <c r="LB30" s="193"/>
      <c r="LC30" s="193"/>
      <c r="LD30" s="193"/>
      <c r="LE30" s="193"/>
      <c r="LF30" s="193"/>
      <c r="LG30" s="193"/>
      <c r="LH30" s="193"/>
      <c r="LI30" s="193"/>
      <c r="LJ30" s="193"/>
      <c r="LK30" s="193"/>
      <c r="LL30" s="193"/>
      <c r="LM30" s="193"/>
      <c r="LN30" s="193"/>
      <c r="LO30" s="193"/>
      <c r="LP30" s="193"/>
      <c r="LQ30" s="193"/>
      <c r="LR30" s="193"/>
      <c r="LS30" s="193"/>
      <c r="LT30" s="193"/>
      <c r="LU30" s="193"/>
      <c r="LV30" s="193"/>
      <c r="LW30" s="193"/>
      <c r="LX30" s="193"/>
      <c r="LY30" s="193"/>
      <c r="LZ30" s="193"/>
      <c r="MA30" s="193"/>
      <c r="MB30" s="193"/>
      <c r="MC30" s="193"/>
      <c r="MD30" s="193"/>
      <c r="ME30" s="193"/>
      <c r="MF30" s="193"/>
      <c r="MG30" s="193"/>
      <c r="MH30" s="193"/>
      <c r="MI30" s="193"/>
      <c r="MJ30" s="193"/>
      <c r="MK30" s="193"/>
      <c r="ML30" s="193"/>
      <c r="MM30" s="193"/>
      <c r="MN30" s="193"/>
      <c r="MO30" s="193"/>
      <c r="MP30" s="193"/>
      <c r="MQ30" s="193"/>
      <c r="MR30" s="193"/>
      <c r="MS30" s="193"/>
      <c r="MT30" s="193"/>
      <c r="MU30" s="193"/>
      <c r="MV30" s="193"/>
      <c r="MW30" s="193"/>
      <c r="MX30" s="193"/>
      <c r="MY30" s="193"/>
      <c r="MZ30" s="193"/>
      <c r="NA30" s="193"/>
      <c r="NB30" s="193"/>
      <c r="NC30" s="193"/>
      <c r="ND30" s="193"/>
      <c r="NE30" s="193"/>
      <c r="NF30" s="193"/>
      <c r="NG30" s="193"/>
      <c r="NH30" s="193"/>
      <c r="NI30" s="193"/>
      <c r="NJ30" s="193"/>
      <c r="NK30" s="193"/>
      <c r="NL30" s="193"/>
      <c r="NM30" s="193"/>
      <c r="NN30" s="193"/>
      <c r="NO30" s="193"/>
      <c r="NP30" s="193"/>
      <c r="NQ30" s="193"/>
      <c r="NR30" s="193"/>
      <c r="NS30" s="193"/>
      <c r="NT30" s="193"/>
      <c r="NU30" s="193"/>
      <c r="NV30" s="193"/>
      <c r="NW30" s="193"/>
      <c r="NX30" s="193"/>
      <c r="NY30" s="193"/>
      <c r="NZ30" s="193"/>
      <c r="OA30" s="193"/>
      <c r="OB30" s="193"/>
      <c r="OC30" s="193"/>
      <c r="OD30" s="193"/>
      <c r="OE30" s="193"/>
      <c r="OF30" s="193"/>
      <c r="OG30" s="193"/>
      <c r="OH30" s="193"/>
      <c r="OI30" s="193"/>
      <c r="OJ30" s="193"/>
      <c r="OK30" s="193"/>
      <c r="OL30" s="193"/>
      <c r="OM30" s="193"/>
      <c r="ON30" s="193"/>
      <c r="OO30" s="193"/>
      <c r="OP30" s="193"/>
      <c r="OQ30" s="193"/>
      <c r="OR30" s="193"/>
      <c r="OS30" s="193"/>
      <c r="OT30" s="193"/>
      <c r="OU30" s="193"/>
      <c r="OV30" s="193"/>
      <c r="OW30" s="193"/>
      <c r="OX30" s="193"/>
      <c r="OY30" s="193"/>
      <c r="OZ30" s="193"/>
      <c r="PA30" s="193"/>
      <c r="PB30" s="193"/>
      <c r="PC30" s="193"/>
      <c r="PD30" s="193"/>
      <c r="PE30" s="193"/>
      <c r="PF30" s="193"/>
      <c r="PG30" s="193"/>
      <c r="PH30" s="193"/>
      <c r="PI30" s="193"/>
      <c r="PJ30" s="193"/>
      <c r="PK30" s="193"/>
      <c r="PL30" s="193"/>
      <c r="PM30" s="193"/>
      <c r="PN30" s="193"/>
      <c r="PO30" s="193"/>
      <c r="PP30" s="193"/>
      <c r="PQ30" s="193"/>
      <c r="PR30" s="193"/>
      <c r="PS30" s="193"/>
      <c r="PT30" s="193"/>
      <c r="PU30" s="193"/>
      <c r="PV30" s="193"/>
      <c r="PW30" s="193"/>
      <c r="PX30" s="193"/>
      <c r="PY30" s="193"/>
      <c r="PZ30" s="193"/>
      <c r="QA30" s="193"/>
      <c r="QB30" s="193"/>
      <c r="QC30" s="193"/>
      <c r="QD30" s="193"/>
      <c r="QE30" s="193"/>
      <c r="QF30" s="193"/>
      <c r="QG30" s="193"/>
      <c r="QH30" s="193"/>
      <c r="QI30" s="193"/>
      <c r="QJ30" s="193"/>
      <c r="QK30" s="193"/>
      <c r="QL30" s="193"/>
      <c r="QM30" s="193"/>
      <c r="QN30" s="193"/>
      <c r="QO30" s="193"/>
      <c r="QP30" s="193"/>
      <c r="QQ30" s="193"/>
      <c r="QR30" s="193"/>
      <c r="QS30" s="193"/>
      <c r="QT30" s="193"/>
      <c r="QU30" s="193"/>
      <c r="QV30" s="193"/>
      <c r="QW30" s="193"/>
      <c r="QX30" s="193"/>
      <c r="QY30" s="193"/>
      <c r="QZ30" s="193"/>
      <c r="RA30" s="193"/>
      <c r="RB30" s="193"/>
      <c r="RC30" s="193"/>
      <c r="RD30" s="193"/>
      <c r="RE30" s="193"/>
      <c r="RF30" s="193"/>
      <c r="RG30" s="193"/>
      <c r="RH30" s="193"/>
      <c r="RI30" s="193"/>
      <c r="RJ30" s="193"/>
      <c r="RK30" s="193"/>
      <c r="RL30" s="193"/>
      <c r="RM30" s="193"/>
      <c r="RN30" s="193"/>
      <c r="RO30" s="193"/>
      <c r="RP30" s="193"/>
      <c r="RQ30" s="193"/>
      <c r="RR30" s="193"/>
      <c r="RS30" s="193"/>
      <c r="RT30" s="193"/>
      <c r="RU30" s="193"/>
      <c r="RV30" s="193"/>
      <c r="RW30" s="193"/>
      <c r="RX30" s="193"/>
      <c r="RY30" s="193"/>
      <c r="RZ30" s="193"/>
      <c r="SA30" s="193"/>
      <c r="SB30" s="193"/>
      <c r="SC30" s="193"/>
      <c r="SD30" s="193"/>
      <c r="SE30" s="193"/>
      <c r="SF30" s="193"/>
      <c r="SG30" s="193"/>
      <c r="SH30" s="193"/>
      <c r="SI30" s="193"/>
      <c r="SJ30" s="193"/>
      <c r="SK30" s="193"/>
      <c r="SL30" s="193"/>
      <c r="SM30" s="193"/>
      <c r="SN30" s="193"/>
      <c r="SO30" s="193"/>
      <c r="SP30" s="193"/>
      <c r="SQ30" s="193"/>
      <c r="SR30" s="193"/>
      <c r="SS30" s="193"/>
      <c r="ST30" s="193"/>
      <c r="SU30" s="193"/>
      <c r="SV30" s="193"/>
      <c r="SW30" s="193"/>
      <c r="SX30" s="193"/>
      <c r="SY30" s="193"/>
      <c r="SZ30" s="193"/>
      <c r="TA30" s="193"/>
      <c r="TB30" s="193"/>
      <c r="TC30" s="193"/>
      <c r="TD30" s="193"/>
      <c r="TE30" s="193"/>
      <c r="TF30" s="193"/>
      <c r="TG30" s="193"/>
      <c r="TH30" s="193"/>
      <c r="TI30" s="193"/>
      <c r="TJ30" s="193"/>
      <c r="TK30" s="193"/>
      <c r="TL30" s="193"/>
      <c r="TM30" s="193"/>
      <c r="TN30" s="193"/>
      <c r="TO30" s="193"/>
      <c r="TP30" s="193"/>
      <c r="TQ30" s="193"/>
      <c r="TR30" s="193"/>
      <c r="TS30" s="193"/>
      <c r="TT30" s="193"/>
      <c r="TU30" s="193"/>
      <c r="TV30" s="193"/>
      <c r="TW30" s="193"/>
      <c r="TX30" s="193"/>
      <c r="TY30" s="193"/>
      <c r="TZ30" s="193"/>
      <c r="UA30" s="193"/>
      <c r="UB30" s="193"/>
      <c r="UC30" s="193"/>
      <c r="UD30" s="193"/>
      <c r="UE30" s="193"/>
      <c r="UF30" s="193"/>
      <c r="UG30" s="193"/>
      <c r="UH30" s="193"/>
      <c r="UI30" s="193"/>
      <c r="UJ30" s="193"/>
      <c r="UK30" s="193"/>
      <c r="UL30" s="193"/>
      <c r="UM30" s="193"/>
      <c r="UN30" s="193"/>
      <c r="UO30" s="193"/>
      <c r="UP30" s="193"/>
      <c r="UQ30" s="193"/>
      <c r="UR30" s="193"/>
      <c r="US30" s="193"/>
      <c r="UT30" s="193"/>
      <c r="UU30" s="193"/>
      <c r="UV30" s="193"/>
      <c r="UW30" s="193"/>
      <c r="UX30" s="193"/>
      <c r="UY30" s="193"/>
      <c r="UZ30" s="193"/>
      <c r="VA30" s="193"/>
      <c r="VB30" s="193"/>
      <c r="VC30" s="193"/>
      <c r="VD30" s="193"/>
      <c r="VE30" s="193"/>
      <c r="VF30" s="193"/>
      <c r="VG30" s="193"/>
      <c r="VH30" s="193"/>
      <c r="VI30" s="193"/>
      <c r="VJ30" s="193"/>
      <c r="VK30" s="193"/>
      <c r="VL30" s="193"/>
      <c r="VM30" s="193"/>
      <c r="VN30" s="193"/>
      <c r="VO30" s="193"/>
      <c r="VP30" s="193"/>
      <c r="VQ30" s="193"/>
      <c r="VR30" s="193"/>
      <c r="VS30" s="193"/>
      <c r="VT30" s="193"/>
      <c r="VU30" s="193"/>
      <c r="VV30" s="193"/>
      <c r="VW30" s="193"/>
      <c r="VX30" s="193"/>
      <c r="VY30" s="193"/>
      <c r="VZ30" s="193"/>
      <c r="WA30" s="193"/>
      <c r="WB30" s="193"/>
      <c r="WC30" s="193"/>
      <c r="WD30" s="193"/>
      <c r="WE30" s="193"/>
      <c r="WF30" s="193"/>
      <c r="WG30" s="193"/>
      <c r="WH30" s="193"/>
      <c r="WI30" s="193"/>
      <c r="WJ30" s="193"/>
      <c r="WK30" s="193"/>
      <c r="WL30" s="193"/>
      <c r="WM30" s="193"/>
      <c r="WN30" s="193"/>
      <c r="WO30" s="193"/>
      <c r="WP30" s="193"/>
      <c r="WQ30" s="193"/>
      <c r="WR30" s="193"/>
      <c r="WS30" s="193"/>
      <c r="WT30" s="193"/>
      <c r="WU30" s="193"/>
      <c r="WV30" s="193"/>
      <c r="WW30" s="193"/>
      <c r="WX30" s="193"/>
      <c r="WY30" s="193"/>
      <c r="WZ30" s="193"/>
      <c r="XA30" s="193"/>
      <c r="XB30" s="193"/>
      <c r="XC30" s="193"/>
      <c r="XD30" s="193"/>
      <c r="XE30" s="193"/>
      <c r="XF30" s="193"/>
      <c r="XG30" s="193"/>
      <c r="XH30" s="193"/>
      <c r="XI30" s="193"/>
      <c r="XJ30" s="193"/>
      <c r="XK30" s="193"/>
      <c r="XL30" s="193"/>
      <c r="XM30" s="193"/>
      <c r="XN30" s="193"/>
      <c r="XO30" s="193"/>
      <c r="XP30" s="193"/>
      <c r="XQ30" s="193"/>
      <c r="XR30" s="193"/>
      <c r="XS30" s="193"/>
      <c r="XT30" s="193"/>
      <c r="XU30" s="193"/>
      <c r="XV30" s="193"/>
      <c r="XW30" s="193"/>
      <c r="XX30" s="193"/>
      <c r="XY30" s="193"/>
      <c r="XZ30" s="193"/>
      <c r="YA30" s="193"/>
      <c r="YB30" s="193"/>
      <c r="YC30" s="193"/>
      <c r="YD30" s="193"/>
      <c r="YE30" s="193"/>
      <c r="YF30" s="193"/>
      <c r="YG30" s="193"/>
      <c r="YH30" s="193"/>
      <c r="YI30" s="193"/>
      <c r="YJ30" s="193"/>
      <c r="YK30" s="193"/>
      <c r="YL30" s="193"/>
      <c r="YM30" s="193"/>
      <c r="YN30" s="193"/>
      <c r="YO30" s="193"/>
      <c r="YP30" s="193"/>
      <c r="YQ30" s="193"/>
      <c r="YR30" s="193"/>
      <c r="YS30" s="193"/>
      <c r="YT30" s="193"/>
      <c r="YU30" s="193"/>
      <c r="YV30" s="193"/>
      <c r="YW30" s="193"/>
      <c r="YX30" s="193"/>
      <c r="YY30" s="193"/>
      <c r="YZ30" s="193"/>
      <c r="ZA30" s="193"/>
      <c r="ZB30" s="193"/>
      <c r="ZC30" s="193"/>
      <c r="ZD30" s="193"/>
      <c r="ZE30" s="193"/>
      <c r="ZF30" s="193"/>
      <c r="ZG30" s="193"/>
      <c r="ZH30" s="193"/>
      <c r="ZI30" s="193"/>
      <c r="ZJ30" s="193"/>
      <c r="ZK30" s="193"/>
      <c r="ZL30" s="193"/>
      <c r="ZM30" s="193"/>
      <c r="ZN30" s="193"/>
      <c r="ZO30" s="193"/>
      <c r="ZP30" s="193"/>
      <c r="ZQ30" s="193"/>
      <c r="ZR30" s="193"/>
      <c r="ZS30" s="193"/>
      <c r="ZT30" s="193"/>
      <c r="ZU30" s="193"/>
      <c r="ZV30" s="193"/>
      <c r="ZW30" s="193"/>
      <c r="ZX30" s="193"/>
      <c r="ZY30" s="193"/>
      <c r="ZZ30" s="193"/>
      <c r="AAA30" s="193"/>
      <c r="AAB30" s="193"/>
      <c r="AAC30" s="193"/>
      <c r="AAD30" s="193"/>
      <c r="AAE30" s="193"/>
      <c r="AAF30" s="193"/>
      <c r="AAG30" s="193"/>
      <c r="AAH30" s="193"/>
      <c r="AAI30" s="193"/>
      <c r="AAJ30" s="193"/>
      <c r="AAK30" s="193"/>
      <c r="AAL30" s="193"/>
      <c r="AAM30" s="193"/>
      <c r="AAN30" s="193"/>
      <c r="AAO30" s="193"/>
      <c r="AAP30" s="193"/>
      <c r="AAQ30" s="193"/>
      <c r="AAR30" s="193"/>
      <c r="AAS30" s="193"/>
      <c r="AAT30" s="193"/>
      <c r="AAU30" s="193"/>
      <c r="AAV30" s="193"/>
      <c r="AAW30" s="193"/>
      <c r="AAX30" s="193"/>
      <c r="AAY30" s="193"/>
      <c r="AAZ30" s="193"/>
      <c r="ABA30" s="193"/>
      <c r="ABB30" s="193"/>
      <c r="ABC30" s="193"/>
      <c r="ABD30" s="193"/>
      <c r="ABE30" s="193"/>
      <c r="ABF30" s="193"/>
      <c r="ABG30" s="193"/>
      <c r="ABH30" s="193"/>
      <c r="ABI30" s="193"/>
      <c r="ABJ30" s="193"/>
      <c r="ABK30" s="193"/>
      <c r="ABL30" s="193"/>
      <c r="ABM30" s="193"/>
      <c r="ABN30" s="193"/>
      <c r="ABO30" s="193"/>
      <c r="ABP30" s="193"/>
      <c r="ABQ30" s="193"/>
      <c r="ABR30" s="193"/>
      <c r="ABS30" s="193"/>
      <c r="ABT30" s="193"/>
      <c r="ABU30" s="193"/>
      <c r="ABV30" s="193"/>
      <c r="ABW30" s="193"/>
      <c r="ABX30" s="193"/>
      <c r="ABY30" s="193"/>
      <c r="ABZ30" s="193"/>
      <c r="ACA30" s="193"/>
      <c r="ACB30" s="193"/>
      <c r="ACC30" s="193"/>
      <c r="ACD30" s="193"/>
      <c r="ACE30" s="193"/>
      <c r="ACF30" s="193"/>
      <c r="ACG30" s="193"/>
      <c r="ACH30" s="193"/>
      <c r="ACI30" s="193"/>
      <c r="ACJ30" s="193"/>
      <c r="ACK30" s="193"/>
      <c r="ACL30" s="193"/>
      <c r="ACM30" s="193"/>
      <c r="ACN30" s="193"/>
      <c r="ACO30" s="193"/>
      <c r="ACP30" s="193"/>
      <c r="ACQ30" s="193"/>
      <c r="ACR30" s="193"/>
      <c r="ACS30" s="193"/>
      <c r="ACT30" s="193"/>
      <c r="ACU30" s="193"/>
      <c r="ACV30" s="193"/>
      <c r="ACW30" s="193"/>
      <c r="ACX30" s="193"/>
      <c r="ACY30" s="193"/>
      <c r="ACZ30" s="193"/>
      <c r="ADA30" s="193"/>
      <c r="ADB30" s="193"/>
      <c r="ADC30" s="193"/>
      <c r="ADD30" s="193"/>
      <c r="ADE30" s="193"/>
      <c r="ADF30" s="193"/>
      <c r="ADG30" s="193"/>
      <c r="ADH30" s="193"/>
      <c r="ADI30" s="193"/>
      <c r="ADJ30" s="193"/>
      <c r="ADK30" s="193"/>
      <c r="ADL30" s="193"/>
      <c r="ADM30" s="193"/>
      <c r="ADN30" s="193"/>
      <c r="ADO30" s="193"/>
      <c r="ADP30" s="193"/>
      <c r="ADQ30" s="193"/>
      <c r="ADR30" s="193"/>
      <c r="ADS30" s="193"/>
      <c r="ADT30" s="193"/>
      <c r="ADU30" s="193"/>
      <c r="ADV30" s="193"/>
      <c r="ADW30" s="193"/>
      <c r="ADX30" s="193"/>
      <c r="ADY30" s="193"/>
      <c r="ADZ30" s="193"/>
      <c r="AEA30" s="193"/>
      <c r="AEB30" s="193"/>
      <c r="AEC30" s="193"/>
      <c r="AED30" s="193"/>
      <c r="AEE30" s="193"/>
      <c r="AEF30" s="193"/>
      <c r="AEG30" s="193"/>
      <c r="AEH30" s="193"/>
      <c r="AEI30" s="193"/>
      <c r="AEJ30" s="193"/>
      <c r="AEK30" s="193"/>
      <c r="AEL30" s="193"/>
      <c r="AEM30" s="193"/>
      <c r="AEN30" s="193"/>
      <c r="AEO30" s="193"/>
      <c r="AEP30" s="193"/>
      <c r="AEQ30" s="193"/>
      <c r="AER30" s="193"/>
      <c r="AES30" s="193"/>
      <c r="AET30" s="193"/>
      <c r="AEU30" s="193"/>
      <c r="AEV30" s="193"/>
      <c r="AEW30" s="193"/>
      <c r="AEX30" s="193"/>
      <c r="AEY30" s="193"/>
      <c r="AEZ30" s="193"/>
      <c r="AFA30" s="193"/>
      <c r="AFB30" s="193"/>
      <c r="AFC30" s="193"/>
      <c r="AFD30" s="193"/>
      <c r="AFE30" s="193"/>
      <c r="AFF30" s="193"/>
      <c r="AFG30" s="193"/>
      <c r="AFH30" s="193"/>
      <c r="AFI30" s="193"/>
      <c r="AFJ30" s="193"/>
      <c r="AFK30" s="193"/>
      <c r="AFL30" s="193"/>
      <c r="AFM30" s="193"/>
      <c r="AFN30" s="193"/>
      <c r="AFO30" s="193"/>
      <c r="AFP30" s="193"/>
      <c r="AFQ30" s="193"/>
      <c r="AFR30" s="193"/>
      <c r="AFS30" s="193"/>
      <c r="AFT30" s="193"/>
      <c r="AFU30" s="193"/>
      <c r="AFV30" s="193"/>
      <c r="AFW30" s="193"/>
      <c r="AFX30" s="193"/>
      <c r="AFY30" s="193"/>
      <c r="AFZ30" s="193"/>
      <c r="AGA30" s="193"/>
      <c r="AGB30" s="193"/>
    </row>
    <row r="31" spans="1:860" s="200" customFormat="1">
      <c r="A31" s="81" t="s">
        <v>125</v>
      </c>
      <c r="B31" s="69" t="s">
        <v>126</v>
      </c>
      <c r="C31" s="187">
        <f t="shared" si="3"/>
        <v>44246439.98551999</v>
      </c>
      <c r="D31" s="67">
        <f t="shared" si="10"/>
        <v>44246439.98551999</v>
      </c>
      <c r="E31" s="68">
        <f>GETPIVOTDATA("Summ",'067свод'!$A$3,"HC","HC 4.3")+GETPIVOTDATA("сумм",'РБ НС'!$A$3,"HC","HC 4.3")</f>
        <v>43711680.601019993</v>
      </c>
      <c r="F31" s="470">
        <f>МБ!G85+МБ!G87+МБ!G93+МБ!G110+МБ!G122</f>
        <v>534759.38449999993</v>
      </c>
      <c r="G31" s="478"/>
      <c r="H31" s="187">
        <f t="shared" si="5"/>
        <v>0</v>
      </c>
      <c r="I31" s="68"/>
      <c r="J31" s="68"/>
      <c r="K31" s="68"/>
      <c r="L31" s="187"/>
      <c r="M31" s="68"/>
      <c r="N31" s="68"/>
      <c r="O31" s="187"/>
      <c r="P31" s="68"/>
      <c r="Q31" s="68"/>
      <c r="R31" s="187"/>
      <c r="S31" s="185">
        <f t="shared" si="6"/>
        <v>44246439.98551999</v>
      </c>
      <c r="T31" s="526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3"/>
      <c r="GN31" s="193"/>
      <c r="GO31" s="193"/>
      <c r="GP31" s="193"/>
      <c r="GQ31" s="193"/>
      <c r="GR31" s="193"/>
      <c r="GS31" s="193"/>
      <c r="GT31" s="193"/>
      <c r="GU31" s="193"/>
      <c r="GV31" s="193"/>
      <c r="GW31" s="193"/>
      <c r="GX31" s="193"/>
      <c r="GY31" s="193"/>
      <c r="GZ31" s="193"/>
      <c r="HA31" s="193"/>
      <c r="HB31" s="193"/>
      <c r="HC31" s="193"/>
      <c r="HD31" s="193"/>
      <c r="HE31" s="193"/>
      <c r="HF31" s="193"/>
      <c r="HG31" s="193"/>
      <c r="HH31" s="193"/>
      <c r="HI31" s="193"/>
      <c r="HJ31" s="193"/>
      <c r="HK31" s="193"/>
      <c r="HL31" s="193"/>
      <c r="HM31" s="193"/>
      <c r="HN31" s="193"/>
      <c r="HO31" s="193"/>
      <c r="HP31" s="193"/>
      <c r="HQ31" s="193"/>
      <c r="HR31" s="193"/>
      <c r="HS31" s="193"/>
      <c r="HT31" s="193"/>
      <c r="HU31" s="193"/>
      <c r="HV31" s="193"/>
      <c r="HW31" s="193"/>
      <c r="HX31" s="193"/>
      <c r="HY31" s="193"/>
      <c r="HZ31" s="193"/>
      <c r="IA31" s="193"/>
      <c r="IB31" s="193"/>
      <c r="IC31" s="193"/>
      <c r="ID31" s="193"/>
      <c r="IE31" s="193"/>
      <c r="IF31" s="193"/>
      <c r="IG31" s="193"/>
      <c r="IH31" s="193"/>
      <c r="II31" s="193"/>
      <c r="IJ31" s="193"/>
      <c r="IK31" s="193"/>
      <c r="IL31" s="193"/>
      <c r="IM31" s="193"/>
      <c r="IN31" s="193"/>
      <c r="IO31" s="193"/>
      <c r="IP31" s="193"/>
      <c r="IQ31" s="193"/>
      <c r="IR31" s="193"/>
      <c r="IS31" s="193"/>
      <c r="IT31" s="193"/>
      <c r="IU31" s="193"/>
      <c r="IV31" s="193"/>
      <c r="IW31" s="193"/>
      <c r="IX31" s="193"/>
      <c r="IY31" s="193"/>
      <c r="IZ31" s="193"/>
      <c r="JA31" s="193"/>
      <c r="JB31" s="193"/>
      <c r="JC31" s="193"/>
      <c r="JD31" s="193"/>
      <c r="JE31" s="193"/>
      <c r="JF31" s="193"/>
      <c r="JG31" s="193"/>
      <c r="JH31" s="193"/>
      <c r="JI31" s="193"/>
      <c r="JJ31" s="193"/>
      <c r="JK31" s="193"/>
      <c r="JL31" s="193"/>
      <c r="JM31" s="193"/>
      <c r="JN31" s="193"/>
      <c r="JO31" s="193"/>
      <c r="JP31" s="193"/>
      <c r="JQ31" s="193"/>
      <c r="JR31" s="193"/>
      <c r="JS31" s="193"/>
      <c r="JT31" s="193"/>
      <c r="JU31" s="193"/>
      <c r="JV31" s="193"/>
      <c r="JW31" s="193"/>
      <c r="JX31" s="193"/>
      <c r="JY31" s="193"/>
      <c r="JZ31" s="193"/>
      <c r="KA31" s="193"/>
      <c r="KB31" s="193"/>
      <c r="KC31" s="193"/>
      <c r="KD31" s="193"/>
      <c r="KE31" s="193"/>
      <c r="KF31" s="193"/>
      <c r="KG31" s="193"/>
      <c r="KH31" s="193"/>
      <c r="KI31" s="193"/>
      <c r="KJ31" s="193"/>
      <c r="KK31" s="193"/>
      <c r="KL31" s="193"/>
      <c r="KM31" s="193"/>
      <c r="KN31" s="193"/>
      <c r="KO31" s="193"/>
      <c r="KP31" s="193"/>
      <c r="KQ31" s="193"/>
      <c r="KR31" s="193"/>
      <c r="KS31" s="193"/>
      <c r="KT31" s="193"/>
      <c r="KU31" s="193"/>
      <c r="KV31" s="193"/>
      <c r="KW31" s="193"/>
      <c r="KX31" s="193"/>
      <c r="KY31" s="193"/>
      <c r="KZ31" s="193"/>
      <c r="LA31" s="193"/>
      <c r="LB31" s="193"/>
      <c r="LC31" s="193"/>
      <c r="LD31" s="193"/>
      <c r="LE31" s="193"/>
      <c r="LF31" s="193"/>
      <c r="LG31" s="193"/>
      <c r="LH31" s="193"/>
      <c r="LI31" s="193"/>
      <c r="LJ31" s="193"/>
      <c r="LK31" s="193"/>
      <c r="LL31" s="193"/>
      <c r="LM31" s="193"/>
      <c r="LN31" s="193"/>
      <c r="LO31" s="193"/>
      <c r="LP31" s="193"/>
      <c r="LQ31" s="193"/>
      <c r="LR31" s="193"/>
      <c r="LS31" s="193"/>
      <c r="LT31" s="193"/>
      <c r="LU31" s="193"/>
      <c r="LV31" s="193"/>
      <c r="LW31" s="193"/>
      <c r="LX31" s="193"/>
      <c r="LY31" s="193"/>
      <c r="LZ31" s="193"/>
      <c r="MA31" s="193"/>
      <c r="MB31" s="193"/>
      <c r="MC31" s="193"/>
      <c r="MD31" s="193"/>
      <c r="ME31" s="193"/>
      <c r="MF31" s="193"/>
      <c r="MG31" s="193"/>
      <c r="MH31" s="193"/>
      <c r="MI31" s="193"/>
      <c r="MJ31" s="193"/>
      <c r="MK31" s="193"/>
      <c r="ML31" s="193"/>
      <c r="MM31" s="193"/>
      <c r="MN31" s="193"/>
      <c r="MO31" s="193"/>
      <c r="MP31" s="193"/>
      <c r="MQ31" s="193"/>
      <c r="MR31" s="193"/>
      <c r="MS31" s="193"/>
      <c r="MT31" s="193"/>
      <c r="MU31" s="193"/>
      <c r="MV31" s="193"/>
      <c r="MW31" s="193"/>
      <c r="MX31" s="193"/>
      <c r="MY31" s="193"/>
      <c r="MZ31" s="193"/>
      <c r="NA31" s="193"/>
      <c r="NB31" s="193"/>
      <c r="NC31" s="193"/>
      <c r="ND31" s="193"/>
      <c r="NE31" s="193"/>
      <c r="NF31" s="193"/>
      <c r="NG31" s="193"/>
      <c r="NH31" s="193"/>
      <c r="NI31" s="193"/>
      <c r="NJ31" s="193"/>
      <c r="NK31" s="193"/>
      <c r="NL31" s="193"/>
      <c r="NM31" s="193"/>
      <c r="NN31" s="193"/>
      <c r="NO31" s="193"/>
      <c r="NP31" s="193"/>
      <c r="NQ31" s="193"/>
      <c r="NR31" s="193"/>
      <c r="NS31" s="193"/>
      <c r="NT31" s="193"/>
      <c r="NU31" s="193"/>
      <c r="NV31" s="193"/>
      <c r="NW31" s="193"/>
      <c r="NX31" s="193"/>
      <c r="NY31" s="193"/>
      <c r="NZ31" s="193"/>
      <c r="OA31" s="193"/>
      <c r="OB31" s="193"/>
      <c r="OC31" s="193"/>
      <c r="OD31" s="193"/>
      <c r="OE31" s="193"/>
      <c r="OF31" s="193"/>
      <c r="OG31" s="193"/>
      <c r="OH31" s="193"/>
      <c r="OI31" s="193"/>
      <c r="OJ31" s="193"/>
      <c r="OK31" s="193"/>
      <c r="OL31" s="193"/>
      <c r="OM31" s="193"/>
      <c r="ON31" s="193"/>
      <c r="OO31" s="193"/>
      <c r="OP31" s="193"/>
      <c r="OQ31" s="193"/>
      <c r="OR31" s="193"/>
      <c r="OS31" s="193"/>
      <c r="OT31" s="193"/>
      <c r="OU31" s="193"/>
      <c r="OV31" s="193"/>
      <c r="OW31" s="193"/>
      <c r="OX31" s="193"/>
      <c r="OY31" s="193"/>
      <c r="OZ31" s="193"/>
      <c r="PA31" s="193"/>
      <c r="PB31" s="193"/>
      <c r="PC31" s="193"/>
      <c r="PD31" s="193"/>
      <c r="PE31" s="193"/>
      <c r="PF31" s="193"/>
      <c r="PG31" s="193"/>
      <c r="PH31" s="193"/>
      <c r="PI31" s="193"/>
      <c r="PJ31" s="193"/>
      <c r="PK31" s="193"/>
      <c r="PL31" s="193"/>
      <c r="PM31" s="193"/>
      <c r="PN31" s="193"/>
      <c r="PO31" s="193"/>
      <c r="PP31" s="193"/>
      <c r="PQ31" s="193"/>
      <c r="PR31" s="193"/>
      <c r="PS31" s="193"/>
      <c r="PT31" s="193"/>
      <c r="PU31" s="193"/>
      <c r="PV31" s="193"/>
      <c r="PW31" s="193"/>
      <c r="PX31" s="193"/>
      <c r="PY31" s="193"/>
      <c r="PZ31" s="193"/>
      <c r="QA31" s="193"/>
      <c r="QB31" s="193"/>
      <c r="QC31" s="193"/>
      <c r="QD31" s="193"/>
      <c r="QE31" s="193"/>
      <c r="QF31" s="193"/>
      <c r="QG31" s="193"/>
      <c r="QH31" s="193"/>
      <c r="QI31" s="193"/>
      <c r="QJ31" s="193"/>
      <c r="QK31" s="193"/>
      <c r="QL31" s="193"/>
      <c r="QM31" s="193"/>
      <c r="QN31" s="193"/>
      <c r="QO31" s="193"/>
      <c r="QP31" s="193"/>
      <c r="QQ31" s="193"/>
      <c r="QR31" s="193"/>
      <c r="QS31" s="193"/>
      <c r="QT31" s="193"/>
      <c r="QU31" s="193"/>
      <c r="QV31" s="193"/>
      <c r="QW31" s="193"/>
      <c r="QX31" s="193"/>
      <c r="QY31" s="193"/>
      <c r="QZ31" s="193"/>
      <c r="RA31" s="193"/>
      <c r="RB31" s="193"/>
      <c r="RC31" s="193"/>
      <c r="RD31" s="193"/>
      <c r="RE31" s="193"/>
      <c r="RF31" s="193"/>
      <c r="RG31" s="193"/>
      <c r="RH31" s="193"/>
      <c r="RI31" s="193"/>
      <c r="RJ31" s="193"/>
      <c r="RK31" s="193"/>
      <c r="RL31" s="193"/>
      <c r="RM31" s="193"/>
      <c r="RN31" s="193"/>
      <c r="RO31" s="193"/>
      <c r="RP31" s="193"/>
      <c r="RQ31" s="193"/>
      <c r="RR31" s="193"/>
      <c r="RS31" s="193"/>
      <c r="RT31" s="193"/>
      <c r="RU31" s="193"/>
      <c r="RV31" s="193"/>
      <c r="RW31" s="193"/>
      <c r="RX31" s="193"/>
      <c r="RY31" s="193"/>
      <c r="RZ31" s="193"/>
      <c r="SA31" s="193"/>
      <c r="SB31" s="193"/>
      <c r="SC31" s="193"/>
      <c r="SD31" s="193"/>
      <c r="SE31" s="193"/>
      <c r="SF31" s="193"/>
      <c r="SG31" s="193"/>
      <c r="SH31" s="193"/>
      <c r="SI31" s="193"/>
      <c r="SJ31" s="193"/>
      <c r="SK31" s="193"/>
      <c r="SL31" s="193"/>
      <c r="SM31" s="193"/>
      <c r="SN31" s="193"/>
      <c r="SO31" s="193"/>
      <c r="SP31" s="193"/>
      <c r="SQ31" s="193"/>
      <c r="SR31" s="193"/>
      <c r="SS31" s="193"/>
      <c r="ST31" s="193"/>
      <c r="SU31" s="193"/>
      <c r="SV31" s="193"/>
      <c r="SW31" s="193"/>
      <c r="SX31" s="193"/>
      <c r="SY31" s="193"/>
      <c r="SZ31" s="193"/>
      <c r="TA31" s="193"/>
      <c r="TB31" s="193"/>
      <c r="TC31" s="193"/>
      <c r="TD31" s="193"/>
      <c r="TE31" s="193"/>
      <c r="TF31" s="193"/>
      <c r="TG31" s="193"/>
      <c r="TH31" s="193"/>
      <c r="TI31" s="193"/>
      <c r="TJ31" s="193"/>
      <c r="TK31" s="193"/>
      <c r="TL31" s="193"/>
      <c r="TM31" s="193"/>
      <c r="TN31" s="193"/>
      <c r="TO31" s="193"/>
      <c r="TP31" s="193"/>
      <c r="TQ31" s="193"/>
      <c r="TR31" s="193"/>
      <c r="TS31" s="193"/>
      <c r="TT31" s="193"/>
      <c r="TU31" s="193"/>
      <c r="TV31" s="193"/>
      <c r="TW31" s="193"/>
      <c r="TX31" s="193"/>
      <c r="TY31" s="193"/>
      <c r="TZ31" s="193"/>
      <c r="UA31" s="193"/>
      <c r="UB31" s="193"/>
      <c r="UC31" s="193"/>
      <c r="UD31" s="193"/>
      <c r="UE31" s="193"/>
      <c r="UF31" s="193"/>
      <c r="UG31" s="193"/>
      <c r="UH31" s="193"/>
      <c r="UI31" s="193"/>
      <c r="UJ31" s="193"/>
      <c r="UK31" s="193"/>
      <c r="UL31" s="193"/>
      <c r="UM31" s="193"/>
      <c r="UN31" s="193"/>
      <c r="UO31" s="193"/>
      <c r="UP31" s="193"/>
      <c r="UQ31" s="193"/>
      <c r="UR31" s="193"/>
      <c r="US31" s="193"/>
      <c r="UT31" s="193"/>
      <c r="UU31" s="193"/>
      <c r="UV31" s="193"/>
      <c r="UW31" s="193"/>
      <c r="UX31" s="193"/>
      <c r="UY31" s="193"/>
      <c r="UZ31" s="193"/>
      <c r="VA31" s="193"/>
      <c r="VB31" s="193"/>
      <c r="VC31" s="193"/>
      <c r="VD31" s="193"/>
      <c r="VE31" s="193"/>
      <c r="VF31" s="193"/>
      <c r="VG31" s="193"/>
      <c r="VH31" s="193"/>
      <c r="VI31" s="193"/>
      <c r="VJ31" s="193"/>
      <c r="VK31" s="193"/>
      <c r="VL31" s="193"/>
      <c r="VM31" s="193"/>
      <c r="VN31" s="193"/>
      <c r="VO31" s="193"/>
      <c r="VP31" s="193"/>
      <c r="VQ31" s="193"/>
      <c r="VR31" s="193"/>
      <c r="VS31" s="193"/>
      <c r="VT31" s="193"/>
      <c r="VU31" s="193"/>
      <c r="VV31" s="193"/>
      <c r="VW31" s="193"/>
      <c r="VX31" s="193"/>
      <c r="VY31" s="193"/>
      <c r="VZ31" s="193"/>
      <c r="WA31" s="193"/>
      <c r="WB31" s="193"/>
      <c r="WC31" s="193"/>
      <c r="WD31" s="193"/>
      <c r="WE31" s="193"/>
      <c r="WF31" s="193"/>
      <c r="WG31" s="193"/>
      <c r="WH31" s="193"/>
      <c r="WI31" s="193"/>
      <c r="WJ31" s="193"/>
      <c r="WK31" s="193"/>
      <c r="WL31" s="193"/>
      <c r="WM31" s="193"/>
      <c r="WN31" s="193"/>
      <c r="WO31" s="193"/>
      <c r="WP31" s="193"/>
      <c r="WQ31" s="193"/>
      <c r="WR31" s="193"/>
      <c r="WS31" s="193"/>
      <c r="WT31" s="193"/>
      <c r="WU31" s="193"/>
      <c r="WV31" s="193"/>
      <c r="WW31" s="193"/>
      <c r="WX31" s="193"/>
      <c r="WY31" s="193"/>
      <c r="WZ31" s="193"/>
      <c r="XA31" s="193"/>
      <c r="XB31" s="193"/>
      <c r="XC31" s="193"/>
      <c r="XD31" s="193"/>
      <c r="XE31" s="193"/>
      <c r="XF31" s="193"/>
      <c r="XG31" s="193"/>
      <c r="XH31" s="193"/>
      <c r="XI31" s="193"/>
      <c r="XJ31" s="193"/>
      <c r="XK31" s="193"/>
      <c r="XL31" s="193"/>
      <c r="XM31" s="193"/>
      <c r="XN31" s="193"/>
      <c r="XO31" s="193"/>
      <c r="XP31" s="193"/>
      <c r="XQ31" s="193"/>
      <c r="XR31" s="193"/>
      <c r="XS31" s="193"/>
      <c r="XT31" s="193"/>
      <c r="XU31" s="193"/>
      <c r="XV31" s="193"/>
      <c r="XW31" s="193"/>
      <c r="XX31" s="193"/>
      <c r="XY31" s="193"/>
      <c r="XZ31" s="193"/>
      <c r="YA31" s="193"/>
      <c r="YB31" s="193"/>
      <c r="YC31" s="193"/>
      <c r="YD31" s="193"/>
      <c r="YE31" s="193"/>
      <c r="YF31" s="193"/>
      <c r="YG31" s="193"/>
      <c r="YH31" s="193"/>
      <c r="YI31" s="193"/>
      <c r="YJ31" s="193"/>
      <c r="YK31" s="193"/>
      <c r="YL31" s="193"/>
      <c r="YM31" s="193"/>
      <c r="YN31" s="193"/>
      <c r="YO31" s="193"/>
      <c r="YP31" s="193"/>
      <c r="YQ31" s="193"/>
      <c r="YR31" s="193"/>
      <c r="YS31" s="193"/>
      <c r="YT31" s="193"/>
      <c r="YU31" s="193"/>
      <c r="YV31" s="193"/>
      <c r="YW31" s="193"/>
      <c r="YX31" s="193"/>
      <c r="YY31" s="193"/>
      <c r="YZ31" s="193"/>
      <c r="ZA31" s="193"/>
      <c r="ZB31" s="193"/>
      <c r="ZC31" s="193"/>
      <c r="ZD31" s="193"/>
      <c r="ZE31" s="193"/>
      <c r="ZF31" s="193"/>
      <c r="ZG31" s="193"/>
      <c r="ZH31" s="193"/>
      <c r="ZI31" s="193"/>
      <c r="ZJ31" s="193"/>
      <c r="ZK31" s="193"/>
      <c r="ZL31" s="193"/>
      <c r="ZM31" s="193"/>
      <c r="ZN31" s="193"/>
      <c r="ZO31" s="193"/>
      <c r="ZP31" s="193"/>
      <c r="ZQ31" s="193"/>
      <c r="ZR31" s="193"/>
      <c r="ZS31" s="193"/>
      <c r="ZT31" s="193"/>
      <c r="ZU31" s="193"/>
      <c r="ZV31" s="193"/>
      <c r="ZW31" s="193"/>
      <c r="ZX31" s="193"/>
      <c r="ZY31" s="193"/>
      <c r="ZZ31" s="193"/>
      <c r="AAA31" s="193"/>
      <c r="AAB31" s="193"/>
      <c r="AAC31" s="193"/>
      <c r="AAD31" s="193"/>
      <c r="AAE31" s="193"/>
      <c r="AAF31" s="193"/>
      <c r="AAG31" s="193"/>
      <c r="AAH31" s="193"/>
      <c r="AAI31" s="193"/>
      <c r="AAJ31" s="193"/>
      <c r="AAK31" s="193"/>
      <c r="AAL31" s="193"/>
      <c r="AAM31" s="193"/>
      <c r="AAN31" s="193"/>
      <c r="AAO31" s="193"/>
      <c r="AAP31" s="193"/>
      <c r="AAQ31" s="193"/>
      <c r="AAR31" s="193"/>
      <c r="AAS31" s="193"/>
      <c r="AAT31" s="193"/>
      <c r="AAU31" s="193"/>
      <c r="AAV31" s="193"/>
      <c r="AAW31" s="193"/>
      <c r="AAX31" s="193"/>
      <c r="AAY31" s="193"/>
      <c r="AAZ31" s="193"/>
      <c r="ABA31" s="193"/>
      <c r="ABB31" s="193"/>
      <c r="ABC31" s="193"/>
      <c r="ABD31" s="193"/>
      <c r="ABE31" s="193"/>
      <c r="ABF31" s="193"/>
      <c r="ABG31" s="193"/>
      <c r="ABH31" s="193"/>
      <c r="ABI31" s="193"/>
      <c r="ABJ31" s="193"/>
      <c r="ABK31" s="193"/>
      <c r="ABL31" s="193"/>
      <c r="ABM31" s="193"/>
      <c r="ABN31" s="193"/>
      <c r="ABO31" s="193"/>
      <c r="ABP31" s="193"/>
      <c r="ABQ31" s="193"/>
      <c r="ABR31" s="193"/>
      <c r="ABS31" s="193"/>
      <c r="ABT31" s="193"/>
      <c r="ABU31" s="193"/>
      <c r="ABV31" s="193"/>
      <c r="ABW31" s="193"/>
      <c r="ABX31" s="193"/>
      <c r="ABY31" s="193"/>
      <c r="ABZ31" s="193"/>
      <c r="ACA31" s="193"/>
      <c r="ACB31" s="193"/>
      <c r="ACC31" s="193"/>
      <c r="ACD31" s="193"/>
      <c r="ACE31" s="193"/>
      <c r="ACF31" s="193"/>
      <c r="ACG31" s="193"/>
      <c r="ACH31" s="193"/>
      <c r="ACI31" s="193"/>
      <c r="ACJ31" s="193"/>
      <c r="ACK31" s="193"/>
      <c r="ACL31" s="193"/>
      <c r="ACM31" s="193"/>
      <c r="ACN31" s="193"/>
      <c r="ACO31" s="193"/>
      <c r="ACP31" s="193"/>
      <c r="ACQ31" s="193"/>
      <c r="ACR31" s="193"/>
      <c r="ACS31" s="193"/>
      <c r="ACT31" s="193"/>
      <c r="ACU31" s="193"/>
      <c r="ACV31" s="193"/>
      <c r="ACW31" s="193"/>
      <c r="ACX31" s="193"/>
      <c r="ACY31" s="193"/>
      <c r="ACZ31" s="193"/>
      <c r="ADA31" s="193"/>
      <c r="ADB31" s="193"/>
      <c r="ADC31" s="193"/>
      <c r="ADD31" s="193"/>
      <c r="ADE31" s="193"/>
      <c r="ADF31" s="193"/>
      <c r="ADG31" s="193"/>
      <c r="ADH31" s="193"/>
      <c r="ADI31" s="193"/>
      <c r="ADJ31" s="193"/>
      <c r="ADK31" s="193"/>
      <c r="ADL31" s="193"/>
      <c r="ADM31" s="193"/>
      <c r="ADN31" s="193"/>
      <c r="ADO31" s="193"/>
      <c r="ADP31" s="193"/>
      <c r="ADQ31" s="193"/>
      <c r="ADR31" s="193"/>
      <c r="ADS31" s="193"/>
      <c r="ADT31" s="193"/>
      <c r="ADU31" s="193"/>
      <c r="ADV31" s="193"/>
      <c r="ADW31" s="193"/>
      <c r="ADX31" s="193"/>
      <c r="ADY31" s="193"/>
      <c r="ADZ31" s="193"/>
      <c r="AEA31" s="193"/>
      <c r="AEB31" s="193"/>
      <c r="AEC31" s="193"/>
      <c r="AED31" s="193"/>
      <c r="AEE31" s="193"/>
      <c r="AEF31" s="193"/>
      <c r="AEG31" s="193"/>
      <c r="AEH31" s="193"/>
      <c r="AEI31" s="193"/>
      <c r="AEJ31" s="193"/>
      <c r="AEK31" s="193"/>
      <c r="AEL31" s="193"/>
      <c r="AEM31" s="193"/>
      <c r="AEN31" s="193"/>
      <c r="AEO31" s="193"/>
      <c r="AEP31" s="193"/>
      <c r="AEQ31" s="193"/>
      <c r="AER31" s="193"/>
      <c r="AES31" s="193"/>
      <c r="AET31" s="193"/>
      <c r="AEU31" s="193"/>
      <c r="AEV31" s="193"/>
      <c r="AEW31" s="193"/>
      <c r="AEX31" s="193"/>
      <c r="AEY31" s="193"/>
      <c r="AEZ31" s="193"/>
      <c r="AFA31" s="193"/>
      <c r="AFB31" s="193"/>
      <c r="AFC31" s="193"/>
      <c r="AFD31" s="193"/>
      <c r="AFE31" s="193"/>
      <c r="AFF31" s="193"/>
      <c r="AFG31" s="193"/>
      <c r="AFH31" s="193"/>
      <c r="AFI31" s="193"/>
      <c r="AFJ31" s="193"/>
      <c r="AFK31" s="193"/>
      <c r="AFL31" s="193"/>
      <c r="AFM31" s="193"/>
      <c r="AFN31" s="193"/>
      <c r="AFO31" s="193"/>
      <c r="AFP31" s="193"/>
      <c r="AFQ31" s="193"/>
      <c r="AFR31" s="193"/>
      <c r="AFS31" s="193"/>
      <c r="AFT31" s="193"/>
      <c r="AFU31" s="193"/>
      <c r="AFV31" s="193"/>
      <c r="AFW31" s="193"/>
      <c r="AFX31" s="193"/>
      <c r="AFY31" s="193"/>
      <c r="AFZ31" s="193"/>
      <c r="AGA31" s="193"/>
      <c r="AGB31" s="193"/>
    </row>
    <row r="32" spans="1:860" s="199" customFormat="1" ht="25.5">
      <c r="A32" s="188" t="s">
        <v>127</v>
      </c>
      <c r="B32" s="188" t="s">
        <v>128</v>
      </c>
      <c r="C32" s="187">
        <f t="shared" si="3"/>
        <v>98193232.584639996</v>
      </c>
      <c r="D32" s="186">
        <f>E32+F32</f>
        <v>98193232.584639996</v>
      </c>
      <c r="E32" s="185">
        <f>E33+E37</f>
        <v>90273015.841940001</v>
      </c>
      <c r="F32" s="185">
        <f>F33+F37</f>
        <v>7920216.7426999994</v>
      </c>
      <c r="G32" s="477"/>
      <c r="H32" s="185">
        <f t="shared" si="5"/>
        <v>0</v>
      </c>
      <c r="I32" s="185"/>
      <c r="J32" s="185"/>
      <c r="K32" s="185"/>
      <c r="L32" s="185">
        <f>L33+L37</f>
        <v>353765243</v>
      </c>
      <c r="M32" s="185"/>
      <c r="N32" s="185"/>
      <c r="O32" s="185"/>
      <c r="P32" s="185"/>
      <c r="Q32" s="185"/>
      <c r="R32" s="185"/>
      <c r="S32" s="185">
        <f t="shared" si="6"/>
        <v>451958475.58464003</v>
      </c>
      <c r="T32" s="526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  <c r="IT32" s="217"/>
      <c r="IU32" s="217"/>
      <c r="IV32" s="217"/>
      <c r="IW32" s="217"/>
      <c r="IX32" s="217"/>
      <c r="IY32" s="217"/>
      <c r="IZ32" s="217"/>
      <c r="JA32" s="217"/>
      <c r="JB32" s="217"/>
      <c r="JC32" s="217"/>
      <c r="JD32" s="217"/>
      <c r="JE32" s="217"/>
      <c r="JF32" s="217"/>
      <c r="JG32" s="217"/>
      <c r="JH32" s="217"/>
      <c r="JI32" s="217"/>
      <c r="JJ32" s="217"/>
      <c r="JK32" s="217"/>
      <c r="JL32" s="217"/>
      <c r="JM32" s="217"/>
      <c r="JN32" s="217"/>
      <c r="JO32" s="217"/>
      <c r="JP32" s="217"/>
      <c r="JQ32" s="217"/>
      <c r="JR32" s="217"/>
      <c r="JS32" s="217"/>
      <c r="JT32" s="217"/>
      <c r="JU32" s="217"/>
      <c r="JV32" s="217"/>
      <c r="JW32" s="217"/>
      <c r="JX32" s="217"/>
      <c r="JY32" s="217"/>
      <c r="JZ32" s="217"/>
      <c r="KA32" s="217"/>
      <c r="KB32" s="217"/>
      <c r="KC32" s="217"/>
      <c r="KD32" s="217"/>
      <c r="KE32" s="217"/>
      <c r="KF32" s="217"/>
      <c r="KG32" s="217"/>
      <c r="KH32" s="217"/>
      <c r="KI32" s="217"/>
      <c r="KJ32" s="217"/>
      <c r="KK32" s="217"/>
      <c r="KL32" s="217"/>
      <c r="KM32" s="217"/>
      <c r="KN32" s="217"/>
      <c r="KO32" s="217"/>
      <c r="KP32" s="217"/>
      <c r="KQ32" s="217"/>
      <c r="KR32" s="217"/>
      <c r="KS32" s="217"/>
      <c r="KT32" s="217"/>
      <c r="KU32" s="217"/>
      <c r="KV32" s="217"/>
      <c r="KW32" s="217"/>
      <c r="KX32" s="217"/>
      <c r="KY32" s="217"/>
      <c r="KZ32" s="217"/>
      <c r="LA32" s="217"/>
      <c r="LB32" s="217"/>
      <c r="LC32" s="217"/>
      <c r="LD32" s="217"/>
      <c r="LE32" s="217"/>
      <c r="LF32" s="217"/>
      <c r="LG32" s="217"/>
      <c r="LH32" s="217"/>
      <c r="LI32" s="217"/>
      <c r="LJ32" s="217"/>
      <c r="LK32" s="217"/>
      <c r="LL32" s="217"/>
      <c r="LM32" s="217"/>
      <c r="LN32" s="217"/>
      <c r="LO32" s="217"/>
      <c r="LP32" s="217"/>
      <c r="LQ32" s="217"/>
      <c r="LR32" s="217"/>
      <c r="LS32" s="217"/>
      <c r="LT32" s="217"/>
      <c r="LU32" s="217"/>
      <c r="LV32" s="217"/>
      <c r="LW32" s="217"/>
      <c r="LX32" s="217"/>
      <c r="LY32" s="217"/>
      <c r="LZ32" s="217"/>
      <c r="MA32" s="217"/>
      <c r="MB32" s="217"/>
      <c r="MC32" s="217"/>
      <c r="MD32" s="217"/>
      <c r="ME32" s="217"/>
      <c r="MF32" s="217"/>
      <c r="MG32" s="217"/>
      <c r="MH32" s="217"/>
      <c r="MI32" s="217"/>
      <c r="MJ32" s="217"/>
      <c r="MK32" s="217"/>
      <c r="ML32" s="217"/>
      <c r="MM32" s="217"/>
      <c r="MN32" s="217"/>
      <c r="MO32" s="217"/>
      <c r="MP32" s="217"/>
      <c r="MQ32" s="217"/>
      <c r="MR32" s="217"/>
      <c r="MS32" s="217"/>
      <c r="MT32" s="217"/>
      <c r="MU32" s="217"/>
      <c r="MV32" s="217"/>
      <c r="MW32" s="217"/>
      <c r="MX32" s="217"/>
      <c r="MY32" s="217"/>
      <c r="MZ32" s="217"/>
      <c r="NA32" s="217"/>
      <c r="NB32" s="217"/>
      <c r="NC32" s="217"/>
      <c r="ND32" s="217"/>
      <c r="NE32" s="217"/>
      <c r="NF32" s="217"/>
      <c r="NG32" s="217"/>
      <c r="NH32" s="217"/>
      <c r="NI32" s="217"/>
      <c r="NJ32" s="217"/>
      <c r="NK32" s="217"/>
      <c r="NL32" s="217"/>
      <c r="NM32" s="217"/>
      <c r="NN32" s="217"/>
      <c r="NO32" s="217"/>
      <c r="NP32" s="217"/>
      <c r="NQ32" s="217"/>
      <c r="NR32" s="217"/>
      <c r="NS32" s="217"/>
      <c r="NT32" s="217"/>
      <c r="NU32" s="217"/>
      <c r="NV32" s="217"/>
      <c r="NW32" s="217"/>
      <c r="NX32" s="217"/>
      <c r="NY32" s="217"/>
      <c r="NZ32" s="217"/>
      <c r="OA32" s="217"/>
      <c r="OB32" s="217"/>
      <c r="OC32" s="217"/>
      <c r="OD32" s="217"/>
      <c r="OE32" s="217"/>
      <c r="OF32" s="217"/>
      <c r="OG32" s="217"/>
      <c r="OH32" s="217"/>
      <c r="OI32" s="217"/>
      <c r="OJ32" s="217"/>
      <c r="OK32" s="217"/>
      <c r="OL32" s="217"/>
      <c r="OM32" s="217"/>
      <c r="ON32" s="217"/>
      <c r="OO32" s="217"/>
      <c r="OP32" s="217"/>
      <c r="OQ32" s="217"/>
      <c r="OR32" s="217"/>
      <c r="OS32" s="217"/>
      <c r="OT32" s="217"/>
      <c r="OU32" s="217"/>
      <c r="OV32" s="217"/>
      <c r="OW32" s="217"/>
      <c r="OX32" s="217"/>
      <c r="OY32" s="217"/>
      <c r="OZ32" s="217"/>
      <c r="PA32" s="217"/>
      <c r="PB32" s="217"/>
      <c r="PC32" s="217"/>
      <c r="PD32" s="217"/>
      <c r="PE32" s="217"/>
      <c r="PF32" s="217"/>
      <c r="PG32" s="217"/>
      <c r="PH32" s="217"/>
      <c r="PI32" s="217"/>
      <c r="PJ32" s="217"/>
      <c r="PK32" s="217"/>
      <c r="PL32" s="217"/>
      <c r="PM32" s="217"/>
      <c r="PN32" s="217"/>
      <c r="PO32" s="217"/>
      <c r="PP32" s="217"/>
      <c r="PQ32" s="217"/>
      <c r="PR32" s="217"/>
      <c r="PS32" s="217"/>
      <c r="PT32" s="217"/>
      <c r="PU32" s="217"/>
      <c r="PV32" s="217"/>
      <c r="PW32" s="217"/>
      <c r="PX32" s="217"/>
      <c r="PY32" s="217"/>
      <c r="PZ32" s="217"/>
      <c r="QA32" s="217"/>
      <c r="QB32" s="217"/>
      <c r="QC32" s="217"/>
      <c r="QD32" s="217"/>
      <c r="QE32" s="217"/>
      <c r="QF32" s="217"/>
      <c r="QG32" s="217"/>
      <c r="QH32" s="217"/>
      <c r="QI32" s="217"/>
      <c r="QJ32" s="217"/>
      <c r="QK32" s="217"/>
      <c r="QL32" s="217"/>
      <c r="QM32" s="217"/>
      <c r="QN32" s="217"/>
      <c r="QO32" s="217"/>
      <c r="QP32" s="217"/>
      <c r="QQ32" s="217"/>
      <c r="QR32" s="217"/>
      <c r="QS32" s="217"/>
      <c r="QT32" s="217"/>
      <c r="QU32" s="217"/>
      <c r="QV32" s="217"/>
      <c r="QW32" s="217"/>
      <c r="QX32" s="217"/>
      <c r="QY32" s="217"/>
      <c r="QZ32" s="217"/>
      <c r="RA32" s="217"/>
      <c r="RB32" s="217"/>
      <c r="RC32" s="217"/>
      <c r="RD32" s="217"/>
      <c r="RE32" s="217"/>
      <c r="RF32" s="217"/>
      <c r="RG32" s="217"/>
      <c r="RH32" s="217"/>
      <c r="RI32" s="217"/>
      <c r="RJ32" s="217"/>
      <c r="RK32" s="217"/>
      <c r="RL32" s="217"/>
      <c r="RM32" s="217"/>
      <c r="RN32" s="217"/>
      <c r="RO32" s="217"/>
      <c r="RP32" s="217"/>
      <c r="RQ32" s="217"/>
      <c r="RR32" s="217"/>
      <c r="RS32" s="217"/>
      <c r="RT32" s="217"/>
      <c r="RU32" s="217"/>
      <c r="RV32" s="217"/>
      <c r="RW32" s="217"/>
      <c r="RX32" s="217"/>
      <c r="RY32" s="217"/>
      <c r="RZ32" s="217"/>
      <c r="SA32" s="217"/>
      <c r="SB32" s="217"/>
      <c r="SC32" s="217"/>
      <c r="SD32" s="217"/>
      <c r="SE32" s="217"/>
      <c r="SF32" s="217"/>
      <c r="SG32" s="217"/>
      <c r="SH32" s="217"/>
      <c r="SI32" s="217"/>
      <c r="SJ32" s="217"/>
      <c r="SK32" s="217"/>
      <c r="SL32" s="217"/>
      <c r="SM32" s="217"/>
      <c r="SN32" s="217"/>
      <c r="SO32" s="217"/>
      <c r="SP32" s="217"/>
      <c r="SQ32" s="217"/>
      <c r="SR32" s="217"/>
      <c r="SS32" s="217"/>
      <c r="ST32" s="217"/>
      <c r="SU32" s="217"/>
      <c r="SV32" s="217"/>
      <c r="SW32" s="217"/>
      <c r="SX32" s="217"/>
      <c r="SY32" s="217"/>
      <c r="SZ32" s="217"/>
      <c r="TA32" s="217"/>
      <c r="TB32" s="217"/>
      <c r="TC32" s="217"/>
      <c r="TD32" s="217"/>
      <c r="TE32" s="217"/>
      <c r="TF32" s="217"/>
      <c r="TG32" s="217"/>
      <c r="TH32" s="217"/>
      <c r="TI32" s="217"/>
      <c r="TJ32" s="217"/>
      <c r="TK32" s="217"/>
      <c r="TL32" s="217"/>
      <c r="TM32" s="217"/>
      <c r="TN32" s="217"/>
      <c r="TO32" s="217"/>
      <c r="TP32" s="217"/>
      <c r="TQ32" s="217"/>
      <c r="TR32" s="217"/>
      <c r="TS32" s="217"/>
      <c r="TT32" s="217"/>
      <c r="TU32" s="217"/>
      <c r="TV32" s="217"/>
      <c r="TW32" s="217"/>
      <c r="TX32" s="217"/>
      <c r="TY32" s="217"/>
      <c r="TZ32" s="217"/>
      <c r="UA32" s="217"/>
      <c r="UB32" s="217"/>
      <c r="UC32" s="217"/>
      <c r="UD32" s="217"/>
      <c r="UE32" s="217"/>
      <c r="UF32" s="217"/>
      <c r="UG32" s="217"/>
      <c r="UH32" s="217"/>
      <c r="UI32" s="217"/>
      <c r="UJ32" s="217"/>
      <c r="UK32" s="217"/>
      <c r="UL32" s="217"/>
      <c r="UM32" s="217"/>
      <c r="UN32" s="217"/>
      <c r="UO32" s="217"/>
      <c r="UP32" s="217"/>
      <c r="UQ32" s="217"/>
      <c r="UR32" s="217"/>
      <c r="US32" s="217"/>
      <c r="UT32" s="217"/>
      <c r="UU32" s="217"/>
      <c r="UV32" s="217"/>
      <c r="UW32" s="217"/>
      <c r="UX32" s="217"/>
      <c r="UY32" s="217"/>
      <c r="UZ32" s="217"/>
      <c r="VA32" s="217"/>
      <c r="VB32" s="217"/>
      <c r="VC32" s="217"/>
      <c r="VD32" s="217"/>
      <c r="VE32" s="217"/>
      <c r="VF32" s="217"/>
      <c r="VG32" s="217"/>
      <c r="VH32" s="217"/>
      <c r="VI32" s="217"/>
      <c r="VJ32" s="217"/>
      <c r="VK32" s="217"/>
      <c r="VL32" s="217"/>
      <c r="VM32" s="217"/>
      <c r="VN32" s="217"/>
      <c r="VO32" s="217"/>
      <c r="VP32" s="217"/>
      <c r="VQ32" s="217"/>
      <c r="VR32" s="217"/>
      <c r="VS32" s="217"/>
      <c r="VT32" s="217"/>
      <c r="VU32" s="217"/>
      <c r="VV32" s="217"/>
      <c r="VW32" s="217"/>
      <c r="VX32" s="217"/>
      <c r="VY32" s="217"/>
      <c r="VZ32" s="217"/>
      <c r="WA32" s="217"/>
      <c r="WB32" s="217"/>
      <c r="WC32" s="217"/>
      <c r="WD32" s="217"/>
      <c r="WE32" s="217"/>
      <c r="WF32" s="217"/>
      <c r="WG32" s="217"/>
      <c r="WH32" s="217"/>
      <c r="WI32" s="217"/>
      <c r="WJ32" s="217"/>
      <c r="WK32" s="217"/>
      <c r="WL32" s="217"/>
      <c r="WM32" s="217"/>
      <c r="WN32" s="217"/>
      <c r="WO32" s="217"/>
      <c r="WP32" s="217"/>
      <c r="WQ32" s="217"/>
      <c r="WR32" s="217"/>
      <c r="WS32" s="217"/>
      <c r="WT32" s="217"/>
      <c r="WU32" s="217"/>
      <c r="WV32" s="217"/>
      <c r="WW32" s="217"/>
      <c r="WX32" s="217"/>
      <c r="WY32" s="217"/>
      <c r="WZ32" s="217"/>
      <c r="XA32" s="217"/>
      <c r="XB32" s="217"/>
      <c r="XC32" s="217"/>
      <c r="XD32" s="217"/>
      <c r="XE32" s="217"/>
      <c r="XF32" s="217"/>
      <c r="XG32" s="217"/>
      <c r="XH32" s="217"/>
      <c r="XI32" s="217"/>
      <c r="XJ32" s="217"/>
      <c r="XK32" s="217"/>
      <c r="XL32" s="217"/>
      <c r="XM32" s="217"/>
      <c r="XN32" s="217"/>
      <c r="XO32" s="217"/>
      <c r="XP32" s="217"/>
      <c r="XQ32" s="217"/>
      <c r="XR32" s="217"/>
      <c r="XS32" s="217"/>
      <c r="XT32" s="217"/>
      <c r="XU32" s="217"/>
      <c r="XV32" s="217"/>
      <c r="XW32" s="217"/>
      <c r="XX32" s="217"/>
      <c r="XY32" s="217"/>
      <c r="XZ32" s="217"/>
      <c r="YA32" s="217"/>
      <c r="YB32" s="217"/>
      <c r="YC32" s="217"/>
      <c r="YD32" s="217"/>
      <c r="YE32" s="217"/>
      <c r="YF32" s="217"/>
      <c r="YG32" s="217"/>
      <c r="YH32" s="217"/>
      <c r="YI32" s="217"/>
      <c r="YJ32" s="217"/>
      <c r="YK32" s="217"/>
      <c r="YL32" s="217"/>
      <c r="YM32" s="217"/>
      <c r="YN32" s="217"/>
      <c r="YO32" s="217"/>
      <c r="YP32" s="217"/>
      <c r="YQ32" s="217"/>
      <c r="YR32" s="217"/>
      <c r="YS32" s="217"/>
      <c r="YT32" s="217"/>
      <c r="YU32" s="217"/>
      <c r="YV32" s="217"/>
      <c r="YW32" s="217"/>
      <c r="YX32" s="217"/>
      <c r="YY32" s="217"/>
      <c r="YZ32" s="217"/>
      <c r="ZA32" s="217"/>
      <c r="ZB32" s="217"/>
      <c r="ZC32" s="217"/>
      <c r="ZD32" s="217"/>
      <c r="ZE32" s="217"/>
      <c r="ZF32" s="217"/>
      <c r="ZG32" s="217"/>
      <c r="ZH32" s="217"/>
      <c r="ZI32" s="217"/>
      <c r="ZJ32" s="217"/>
      <c r="ZK32" s="217"/>
      <c r="ZL32" s="217"/>
      <c r="ZM32" s="217"/>
      <c r="ZN32" s="217"/>
      <c r="ZO32" s="217"/>
      <c r="ZP32" s="217"/>
      <c r="ZQ32" s="217"/>
      <c r="ZR32" s="217"/>
      <c r="ZS32" s="217"/>
      <c r="ZT32" s="217"/>
      <c r="ZU32" s="217"/>
      <c r="ZV32" s="217"/>
      <c r="ZW32" s="217"/>
      <c r="ZX32" s="217"/>
      <c r="ZY32" s="217"/>
      <c r="ZZ32" s="217"/>
      <c r="AAA32" s="217"/>
      <c r="AAB32" s="217"/>
      <c r="AAC32" s="217"/>
      <c r="AAD32" s="217"/>
      <c r="AAE32" s="217"/>
      <c r="AAF32" s="217"/>
      <c r="AAG32" s="217"/>
      <c r="AAH32" s="217"/>
      <c r="AAI32" s="217"/>
      <c r="AAJ32" s="217"/>
      <c r="AAK32" s="217"/>
      <c r="AAL32" s="217"/>
      <c r="AAM32" s="217"/>
      <c r="AAN32" s="217"/>
      <c r="AAO32" s="217"/>
      <c r="AAP32" s="217"/>
      <c r="AAQ32" s="217"/>
      <c r="AAR32" s="217"/>
      <c r="AAS32" s="217"/>
      <c r="AAT32" s="217"/>
      <c r="AAU32" s="217"/>
      <c r="AAV32" s="217"/>
      <c r="AAW32" s="217"/>
      <c r="AAX32" s="217"/>
      <c r="AAY32" s="217"/>
      <c r="AAZ32" s="217"/>
      <c r="ABA32" s="217"/>
      <c r="ABB32" s="217"/>
      <c r="ABC32" s="217"/>
      <c r="ABD32" s="217"/>
      <c r="ABE32" s="217"/>
      <c r="ABF32" s="217"/>
      <c r="ABG32" s="217"/>
      <c r="ABH32" s="217"/>
      <c r="ABI32" s="217"/>
      <c r="ABJ32" s="217"/>
      <c r="ABK32" s="217"/>
      <c r="ABL32" s="217"/>
      <c r="ABM32" s="217"/>
      <c r="ABN32" s="217"/>
      <c r="ABO32" s="217"/>
      <c r="ABP32" s="217"/>
      <c r="ABQ32" s="217"/>
      <c r="ABR32" s="217"/>
      <c r="ABS32" s="217"/>
      <c r="ABT32" s="217"/>
      <c r="ABU32" s="217"/>
      <c r="ABV32" s="217"/>
      <c r="ABW32" s="217"/>
      <c r="ABX32" s="217"/>
      <c r="ABY32" s="217"/>
      <c r="ABZ32" s="217"/>
      <c r="ACA32" s="217"/>
      <c r="ACB32" s="217"/>
      <c r="ACC32" s="217"/>
      <c r="ACD32" s="217"/>
      <c r="ACE32" s="217"/>
      <c r="ACF32" s="217"/>
      <c r="ACG32" s="217"/>
      <c r="ACH32" s="217"/>
      <c r="ACI32" s="217"/>
      <c r="ACJ32" s="217"/>
      <c r="ACK32" s="217"/>
      <c r="ACL32" s="217"/>
      <c r="ACM32" s="217"/>
      <c r="ACN32" s="217"/>
      <c r="ACO32" s="217"/>
      <c r="ACP32" s="217"/>
      <c r="ACQ32" s="217"/>
      <c r="ACR32" s="217"/>
      <c r="ACS32" s="217"/>
      <c r="ACT32" s="217"/>
      <c r="ACU32" s="217"/>
      <c r="ACV32" s="217"/>
      <c r="ACW32" s="217"/>
      <c r="ACX32" s="217"/>
      <c r="ACY32" s="217"/>
      <c r="ACZ32" s="217"/>
      <c r="ADA32" s="217"/>
      <c r="ADB32" s="217"/>
      <c r="ADC32" s="217"/>
      <c r="ADD32" s="217"/>
      <c r="ADE32" s="217"/>
      <c r="ADF32" s="217"/>
      <c r="ADG32" s="217"/>
      <c r="ADH32" s="217"/>
      <c r="ADI32" s="217"/>
      <c r="ADJ32" s="217"/>
      <c r="ADK32" s="217"/>
      <c r="ADL32" s="217"/>
      <c r="ADM32" s="217"/>
      <c r="ADN32" s="217"/>
      <c r="ADO32" s="217"/>
      <c r="ADP32" s="217"/>
      <c r="ADQ32" s="217"/>
      <c r="ADR32" s="217"/>
      <c r="ADS32" s="217"/>
      <c r="ADT32" s="217"/>
      <c r="ADU32" s="217"/>
      <c r="ADV32" s="217"/>
      <c r="ADW32" s="217"/>
      <c r="ADX32" s="217"/>
      <c r="ADY32" s="217"/>
      <c r="ADZ32" s="217"/>
      <c r="AEA32" s="217"/>
      <c r="AEB32" s="217"/>
      <c r="AEC32" s="217"/>
      <c r="AED32" s="217"/>
      <c r="AEE32" s="217"/>
      <c r="AEF32" s="217"/>
      <c r="AEG32" s="217"/>
      <c r="AEH32" s="217"/>
      <c r="AEI32" s="217"/>
      <c r="AEJ32" s="217"/>
      <c r="AEK32" s="217"/>
      <c r="AEL32" s="217"/>
      <c r="AEM32" s="217"/>
      <c r="AEN32" s="217"/>
      <c r="AEO32" s="217"/>
      <c r="AEP32" s="217"/>
      <c r="AEQ32" s="217"/>
      <c r="AER32" s="217"/>
      <c r="AES32" s="217"/>
      <c r="AET32" s="217"/>
      <c r="AEU32" s="217"/>
      <c r="AEV32" s="217"/>
      <c r="AEW32" s="217"/>
      <c r="AEX32" s="217"/>
      <c r="AEY32" s="217"/>
      <c r="AEZ32" s="217"/>
      <c r="AFA32" s="217"/>
      <c r="AFB32" s="217"/>
      <c r="AFC32" s="217"/>
      <c r="AFD32" s="217"/>
      <c r="AFE32" s="217"/>
      <c r="AFF32" s="217"/>
      <c r="AFG32" s="217"/>
      <c r="AFH32" s="217"/>
      <c r="AFI32" s="217"/>
      <c r="AFJ32" s="217"/>
      <c r="AFK32" s="217"/>
      <c r="AFL32" s="217"/>
      <c r="AFM32" s="217"/>
      <c r="AFN32" s="217"/>
      <c r="AFO32" s="217"/>
      <c r="AFP32" s="217"/>
      <c r="AFQ32" s="217"/>
      <c r="AFR32" s="217"/>
      <c r="AFS32" s="217"/>
      <c r="AFT32" s="217"/>
      <c r="AFU32" s="217"/>
      <c r="AFV32" s="217"/>
      <c r="AFW32" s="217"/>
      <c r="AFX32" s="217"/>
      <c r="AFY32" s="217"/>
      <c r="AFZ32" s="217"/>
      <c r="AGA32" s="217"/>
      <c r="AGB32" s="217"/>
    </row>
    <row r="33" spans="1:860" s="200" customFormat="1" ht="38.25">
      <c r="A33" s="81" t="s">
        <v>129</v>
      </c>
      <c r="B33" s="69" t="s">
        <v>130</v>
      </c>
      <c r="C33" s="187">
        <f t="shared" si="3"/>
        <v>98193232.584639996</v>
      </c>
      <c r="D33" s="67">
        <f>E33+F33</f>
        <v>98193232.584639996</v>
      </c>
      <c r="E33" s="68">
        <f>GETPIVOTDATA("Summ",'067свод'!$A$3,"HC","НС 5.1")</f>
        <v>90273015.841940001</v>
      </c>
      <c r="F33" s="470">
        <f>МБ!G16+МБ!G36+МБ!G46</f>
        <v>7920216.7426999994</v>
      </c>
      <c r="G33" s="478"/>
      <c r="H33" s="187">
        <f t="shared" si="5"/>
        <v>0</v>
      </c>
      <c r="I33" s="68"/>
      <c r="J33" s="68"/>
      <c r="K33" s="68"/>
      <c r="L33" s="187">
        <f>розница!Q26</f>
        <v>248585427</v>
      </c>
      <c r="M33" s="68"/>
      <c r="N33" s="68"/>
      <c r="O33" s="187"/>
      <c r="P33" s="68"/>
      <c r="Q33" s="68"/>
      <c r="R33" s="187"/>
      <c r="S33" s="185">
        <f t="shared" si="6"/>
        <v>346778659.58464003</v>
      </c>
      <c r="T33" s="526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  <c r="IA33" s="193"/>
      <c r="IB33" s="193"/>
      <c r="IC33" s="193"/>
      <c r="ID33" s="193"/>
      <c r="IE33" s="193"/>
      <c r="IF33" s="193"/>
      <c r="IG33" s="193"/>
      <c r="IH33" s="193"/>
      <c r="II33" s="193"/>
      <c r="IJ33" s="193"/>
      <c r="IK33" s="193"/>
      <c r="IL33" s="193"/>
      <c r="IM33" s="193"/>
      <c r="IN33" s="193"/>
      <c r="IO33" s="193"/>
      <c r="IP33" s="193"/>
      <c r="IQ33" s="193"/>
      <c r="IR33" s="193"/>
      <c r="IS33" s="193"/>
      <c r="IT33" s="193"/>
      <c r="IU33" s="193"/>
      <c r="IV33" s="193"/>
      <c r="IW33" s="193"/>
      <c r="IX33" s="193"/>
      <c r="IY33" s="193"/>
      <c r="IZ33" s="193"/>
      <c r="JA33" s="193"/>
      <c r="JB33" s="193"/>
      <c r="JC33" s="193"/>
      <c r="JD33" s="193"/>
      <c r="JE33" s="193"/>
      <c r="JF33" s="193"/>
      <c r="JG33" s="193"/>
      <c r="JH33" s="193"/>
      <c r="JI33" s="193"/>
      <c r="JJ33" s="193"/>
      <c r="JK33" s="193"/>
      <c r="JL33" s="193"/>
      <c r="JM33" s="193"/>
      <c r="JN33" s="193"/>
      <c r="JO33" s="193"/>
      <c r="JP33" s="193"/>
      <c r="JQ33" s="193"/>
      <c r="JR33" s="193"/>
      <c r="JS33" s="193"/>
      <c r="JT33" s="193"/>
      <c r="JU33" s="193"/>
      <c r="JV33" s="193"/>
      <c r="JW33" s="193"/>
      <c r="JX33" s="193"/>
      <c r="JY33" s="193"/>
      <c r="JZ33" s="193"/>
      <c r="KA33" s="193"/>
      <c r="KB33" s="193"/>
      <c r="KC33" s="193"/>
      <c r="KD33" s="193"/>
      <c r="KE33" s="193"/>
      <c r="KF33" s="193"/>
      <c r="KG33" s="193"/>
      <c r="KH33" s="193"/>
      <c r="KI33" s="193"/>
      <c r="KJ33" s="193"/>
      <c r="KK33" s="193"/>
      <c r="KL33" s="193"/>
      <c r="KM33" s="193"/>
      <c r="KN33" s="193"/>
      <c r="KO33" s="193"/>
      <c r="KP33" s="193"/>
      <c r="KQ33" s="193"/>
      <c r="KR33" s="193"/>
      <c r="KS33" s="193"/>
      <c r="KT33" s="193"/>
      <c r="KU33" s="193"/>
      <c r="KV33" s="193"/>
      <c r="KW33" s="193"/>
      <c r="KX33" s="193"/>
      <c r="KY33" s="193"/>
      <c r="KZ33" s="193"/>
      <c r="LA33" s="193"/>
      <c r="LB33" s="193"/>
      <c r="LC33" s="193"/>
      <c r="LD33" s="193"/>
      <c r="LE33" s="193"/>
      <c r="LF33" s="193"/>
      <c r="LG33" s="193"/>
      <c r="LH33" s="193"/>
      <c r="LI33" s="193"/>
      <c r="LJ33" s="193"/>
      <c r="LK33" s="193"/>
      <c r="LL33" s="193"/>
      <c r="LM33" s="193"/>
      <c r="LN33" s="193"/>
      <c r="LO33" s="193"/>
      <c r="LP33" s="193"/>
      <c r="LQ33" s="193"/>
      <c r="LR33" s="193"/>
      <c r="LS33" s="193"/>
      <c r="LT33" s="193"/>
      <c r="LU33" s="193"/>
      <c r="LV33" s="193"/>
      <c r="LW33" s="193"/>
      <c r="LX33" s="193"/>
      <c r="LY33" s="193"/>
      <c r="LZ33" s="193"/>
      <c r="MA33" s="193"/>
      <c r="MB33" s="193"/>
      <c r="MC33" s="193"/>
      <c r="MD33" s="193"/>
      <c r="ME33" s="193"/>
      <c r="MF33" s="193"/>
      <c r="MG33" s="193"/>
      <c r="MH33" s="193"/>
      <c r="MI33" s="193"/>
      <c r="MJ33" s="193"/>
      <c r="MK33" s="193"/>
      <c r="ML33" s="193"/>
      <c r="MM33" s="193"/>
      <c r="MN33" s="193"/>
      <c r="MO33" s="193"/>
      <c r="MP33" s="193"/>
      <c r="MQ33" s="193"/>
      <c r="MR33" s="193"/>
      <c r="MS33" s="193"/>
      <c r="MT33" s="193"/>
      <c r="MU33" s="193"/>
      <c r="MV33" s="193"/>
      <c r="MW33" s="193"/>
      <c r="MX33" s="193"/>
      <c r="MY33" s="193"/>
      <c r="MZ33" s="193"/>
      <c r="NA33" s="193"/>
      <c r="NB33" s="193"/>
      <c r="NC33" s="193"/>
      <c r="ND33" s="193"/>
      <c r="NE33" s="193"/>
      <c r="NF33" s="193"/>
      <c r="NG33" s="193"/>
      <c r="NH33" s="193"/>
      <c r="NI33" s="193"/>
      <c r="NJ33" s="193"/>
      <c r="NK33" s="193"/>
      <c r="NL33" s="193"/>
      <c r="NM33" s="193"/>
      <c r="NN33" s="193"/>
      <c r="NO33" s="193"/>
      <c r="NP33" s="193"/>
      <c r="NQ33" s="193"/>
      <c r="NR33" s="193"/>
      <c r="NS33" s="193"/>
      <c r="NT33" s="193"/>
      <c r="NU33" s="193"/>
      <c r="NV33" s="193"/>
      <c r="NW33" s="193"/>
      <c r="NX33" s="193"/>
      <c r="NY33" s="193"/>
      <c r="NZ33" s="193"/>
      <c r="OA33" s="193"/>
      <c r="OB33" s="193"/>
      <c r="OC33" s="193"/>
      <c r="OD33" s="193"/>
      <c r="OE33" s="193"/>
      <c r="OF33" s="193"/>
      <c r="OG33" s="193"/>
      <c r="OH33" s="193"/>
      <c r="OI33" s="193"/>
      <c r="OJ33" s="193"/>
      <c r="OK33" s="193"/>
      <c r="OL33" s="193"/>
      <c r="OM33" s="193"/>
      <c r="ON33" s="193"/>
      <c r="OO33" s="193"/>
      <c r="OP33" s="193"/>
      <c r="OQ33" s="193"/>
      <c r="OR33" s="193"/>
      <c r="OS33" s="193"/>
      <c r="OT33" s="193"/>
      <c r="OU33" s="193"/>
      <c r="OV33" s="193"/>
      <c r="OW33" s="193"/>
      <c r="OX33" s="193"/>
      <c r="OY33" s="193"/>
      <c r="OZ33" s="193"/>
      <c r="PA33" s="193"/>
      <c r="PB33" s="193"/>
      <c r="PC33" s="193"/>
      <c r="PD33" s="193"/>
      <c r="PE33" s="193"/>
      <c r="PF33" s="193"/>
      <c r="PG33" s="193"/>
      <c r="PH33" s="193"/>
      <c r="PI33" s="193"/>
      <c r="PJ33" s="193"/>
      <c r="PK33" s="193"/>
      <c r="PL33" s="193"/>
      <c r="PM33" s="193"/>
      <c r="PN33" s="193"/>
      <c r="PO33" s="193"/>
      <c r="PP33" s="193"/>
      <c r="PQ33" s="193"/>
      <c r="PR33" s="193"/>
      <c r="PS33" s="193"/>
      <c r="PT33" s="193"/>
      <c r="PU33" s="193"/>
      <c r="PV33" s="193"/>
      <c r="PW33" s="193"/>
      <c r="PX33" s="193"/>
      <c r="PY33" s="193"/>
      <c r="PZ33" s="193"/>
      <c r="QA33" s="193"/>
      <c r="QB33" s="193"/>
      <c r="QC33" s="193"/>
      <c r="QD33" s="193"/>
      <c r="QE33" s="193"/>
      <c r="QF33" s="193"/>
      <c r="QG33" s="193"/>
      <c r="QH33" s="193"/>
      <c r="QI33" s="193"/>
      <c r="QJ33" s="193"/>
      <c r="QK33" s="193"/>
      <c r="QL33" s="193"/>
      <c r="QM33" s="193"/>
      <c r="QN33" s="193"/>
      <c r="QO33" s="193"/>
      <c r="QP33" s="193"/>
      <c r="QQ33" s="193"/>
      <c r="QR33" s="193"/>
      <c r="QS33" s="193"/>
      <c r="QT33" s="193"/>
      <c r="QU33" s="193"/>
      <c r="QV33" s="193"/>
      <c r="QW33" s="193"/>
      <c r="QX33" s="193"/>
      <c r="QY33" s="193"/>
      <c r="QZ33" s="193"/>
      <c r="RA33" s="193"/>
      <c r="RB33" s="193"/>
      <c r="RC33" s="193"/>
      <c r="RD33" s="193"/>
      <c r="RE33" s="193"/>
      <c r="RF33" s="193"/>
      <c r="RG33" s="193"/>
      <c r="RH33" s="193"/>
      <c r="RI33" s="193"/>
      <c r="RJ33" s="193"/>
      <c r="RK33" s="193"/>
      <c r="RL33" s="193"/>
      <c r="RM33" s="193"/>
      <c r="RN33" s="193"/>
      <c r="RO33" s="193"/>
      <c r="RP33" s="193"/>
      <c r="RQ33" s="193"/>
      <c r="RR33" s="193"/>
      <c r="RS33" s="193"/>
      <c r="RT33" s="193"/>
      <c r="RU33" s="193"/>
      <c r="RV33" s="193"/>
      <c r="RW33" s="193"/>
      <c r="RX33" s="193"/>
      <c r="RY33" s="193"/>
      <c r="RZ33" s="193"/>
      <c r="SA33" s="193"/>
      <c r="SB33" s="193"/>
      <c r="SC33" s="193"/>
      <c r="SD33" s="193"/>
      <c r="SE33" s="193"/>
      <c r="SF33" s="193"/>
      <c r="SG33" s="193"/>
      <c r="SH33" s="193"/>
      <c r="SI33" s="193"/>
      <c r="SJ33" s="193"/>
      <c r="SK33" s="193"/>
      <c r="SL33" s="193"/>
      <c r="SM33" s="193"/>
      <c r="SN33" s="193"/>
      <c r="SO33" s="193"/>
      <c r="SP33" s="193"/>
      <c r="SQ33" s="193"/>
      <c r="SR33" s="193"/>
      <c r="SS33" s="193"/>
      <c r="ST33" s="193"/>
      <c r="SU33" s="193"/>
      <c r="SV33" s="193"/>
      <c r="SW33" s="193"/>
      <c r="SX33" s="193"/>
      <c r="SY33" s="193"/>
      <c r="SZ33" s="193"/>
      <c r="TA33" s="193"/>
      <c r="TB33" s="193"/>
      <c r="TC33" s="193"/>
      <c r="TD33" s="193"/>
      <c r="TE33" s="193"/>
      <c r="TF33" s="193"/>
      <c r="TG33" s="193"/>
      <c r="TH33" s="193"/>
      <c r="TI33" s="193"/>
      <c r="TJ33" s="193"/>
      <c r="TK33" s="193"/>
      <c r="TL33" s="193"/>
      <c r="TM33" s="193"/>
      <c r="TN33" s="193"/>
      <c r="TO33" s="193"/>
      <c r="TP33" s="193"/>
      <c r="TQ33" s="193"/>
      <c r="TR33" s="193"/>
      <c r="TS33" s="193"/>
      <c r="TT33" s="193"/>
      <c r="TU33" s="193"/>
      <c r="TV33" s="193"/>
      <c r="TW33" s="193"/>
      <c r="TX33" s="193"/>
      <c r="TY33" s="193"/>
      <c r="TZ33" s="193"/>
      <c r="UA33" s="193"/>
      <c r="UB33" s="193"/>
      <c r="UC33" s="193"/>
      <c r="UD33" s="193"/>
      <c r="UE33" s="193"/>
      <c r="UF33" s="193"/>
      <c r="UG33" s="193"/>
      <c r="UH33" s="193"/>
      <c r="UI33" s="193"/>
      <c r="UJ33" s="193"/>
      <c r="UK33" s="193"/>
      <c r="UL33" s="193"/>
      <c r="UM33" s="193"/>
      <c r="UN33" s="193"/>
      <c r="UO33" s="193"/>
      <c r="UP33" s="193"/>
      <c r="UQ33" s="193"/>
      <c r="UR33" s="193"/>
      <c r="US33" s="193"/>
      <c r="UT33" s="193"/>
      <c r="UU33" s="193"/>
      <c r="UV33" s="193"/>
      <c r="UW33" s="193"/>
      <c r="UX33" s="193"/>
      <c r="UY33" s="193"/>
      <c r="UZ33" s="193"/>
      <c r="VA33" s="193"/>
      <c r="VB33" s="193"/>
      <c r="VC33" s="193"/>
      <c r="VD33" s="193"/>
      <c r="VE33" s="193"/>
      <c r="VF33" s="193"/>
      <c r="VG33" s="193"/>
      <c r="VH33" s="193"/>
      <c r="VI33" s="193"/>
      <c r="VJ33" s="193"/>
      <c r="VK33" s="193"/>
      <c r="VL33" s="193"/>
      <c r="VM33" s="193"/>
      <c r="VN33" s="193"/>
      <c r="VO33" s="193"/>
      <c r="VP33" s="193"/>
      <c r="VQ33" s="193"/>
      <c r="VR33" s="193"/>
      <c r="VS33" s="193"/>
      <c r="VT33" s="193"/>
      <c r="VU33" s="193"/>
      <c r="VV33" s="193"/>
      <c r="VW33" s="193"/>
      <c r="VX33" s="193"/>
      <c r="VY33" s="193"/>
      <c r="VZ33" s="193"/>
      <c r="WA33" s="193"/>
      <c r="WB33" s="193"/>
      <c r="WC33" s="193"/>
      <c r="WD33" s="193"/>
      <c r="WE33" s="193"/>
      <c r="WF33" s="193"/>
      <c r="WG33" s="193"/>
      <c r="WH33" s="193"/>
      <c r="WI33" s="193"/>
      <c r="WJ33" s="193"/>
      <c r="WK33" s="193"/>
      <c r="WL33" s="193"/>
      <c r="WM33" s="193"/>
      <c r="WN33" s="193"/>
      <c r="WO33" s="193"/>
      <c r="WP33" s="193"/>
      <c r="WQ33" s="193"/>
      <c r="WR33" s="193"/>
      <c r="WS33" s="193"/>
      <c r="WT33" s="193"/>
      <c r="WU33" s="193"/>
      <c r="WV33" s="193"/>
      <c r="WW33" s="193"/>
      <c r="WX33" s="193"/>
      <c r="WY33" s="193"/>
      <c r="WZ33" s="193"/>
      <c r="XA33" s="193"/>
      <c r="XB33" s="193"/>
      <c r="XC33" s="193"/>
      <c r="XD33" s="193"/>
      <c r="XE33" s="193"/>
      <c r="XF33" s="193"/>
      <c r="XG33" s="193"/>
      <c r="XH33" s="193"/>
      <c r="XI33" s="193"/>
      <c r="XJ33" s="193"/>
      <c r="XK33" s="193"/>
      <c r="XL33" s="193"/>
      <c r="XM33" s="193"/>
      <c r="XN33" s="193"/>
      <c r="XO33" s="193"/>
      <c r="XP33" s="193"/>
      <c r="XQ33" s="193"/>
      <c r="XR33" s="193"/>
      <c r="XS33" s="193"/>
      <c r="XT33" s="193"/>
      <c r="XU33" s="193"/>
      <c r="XV33" s="193"/>
      <c r="XW33" s="193"/>
      <c r="XX33" s="193"/>
      <c r="XY33" s="193"/>
      <c r="XZ33" s="193"/>
      <c r="YA33" s="193"/>
      <c r="YB33" s="193"/>
      <c r="YC33" s="193"/>
      <c r="YD33" s="193"/>
      <c r="YE33" s="193"/>
      <c r="YF33" s="193"/>
      <c r="YG33" s="193"/>
      <c r="YH33" s="193"/>
      <c r="YI33" s="193"/>
      <c r="YJ33" s="193"/>
      <c r="YK33" s="193"/>
      <c r="YL33" s="193"/>
      <c r="YM33" s="193"/>
      <c r="YN33" s="193"/>
      <c r="YO33" s="193"/>
      <c r="YP33" s="193"/>
      <c r="YQ33" s="193"/>
      <c r="YR33" s="193"/>
      <c r="YS33" s="193"/>
      <c r="YT33" s="193"/>
      <c r="YU33" s="193"/>
      <c r="YV33" s="193"/>
      <c r="YW33" s="193"/>
      <c r="YX33" s="193"/>
      <c r="YY33" s="193"/>
      <c r="YZ33" s="193"/>
      <c r="ZA33" s="193"/>
      <c r="ZB33" s="193"/>
      <c r="ZC33" s="193"/>
      <c r="ZD33" s="193"/>
      <c r="ZE33" s="193"/>
      <c r="ZF33" s="193"/>
      <c r="ZG33" s="193"/>
      <c r="ZH33" s="193"/>
      <c r="ZI33" s="193"/>
      <c r="ZJ33" s="193"/>
      <c r="ZK33" s="193"/>
      <c r="ZL33" s="193"/>
      <c r="ZM33" s="193"/>
      <c r="ZN33" s="193"/>
      <c r="ZO33" s="193"/>
      <c r="ZP33" s="193"/>
      <c r="ZQ33" s="193"/>
      <c r="ZR33" s="193"/>
      <c r="ZS33" s="193"/>
      <c r="ZT33" s="193"/>
      <c r="ZU33" s="193"/>
      <c r="ZV33" s="193"/>
      <c r="ZW33" s="193"/>
      <c r="ZX33" s="193"/>
      <c r="ZY33" s="193"/>
      <c r="ZZ33" s="193"/>
      <c r="AAA33" s="193"/>
      <c r="AAB33" s="193"/>
      <c r="AAC33" s="193"/>
      <c r="AAD33" s="193"/>
      <c r="AAE33" s="193"/>
      <c r="AAF33" s="193"/>
      <c r="AAG33" s="193"/>
      <c r="AAH33" s="193"/>
      <c r="AAI33" s="193"/>
      <c r="AAJ33" s="193"/>
      <c r="AAK33" s="193"/>
      <c r="AAL33" s="193"/>
      <c r="AAM33" s="193"/>
      <c r="AAN33" s="193"/>
      <c r="AAO33" s="193"/>
      <c r="AAP33" s="193"/>
      <c r="AAQ33" s="193"/>
      <c r="AAR33" s="193"/>
      <c r="AAS33" s="193"/>
      <c r="AAT33" s="193"/>
      <c r="AAU33" s="193"/>
      <c r="AAV33" s="193"/>
      <c r="AAW33" s="193"/>
      <c r="AAX33" s="193"/>
      <c r="AAY33" s="193"/>
      <c r="AAZ33" s="193"/>
      <c r="ABA33" s="193"/>
      <c r="ABB33" s="193"/>
      <c r="ABC33" s="193"/>
      <c r="ABD33" s="193"/>
      <c r="ABE33" s="193"/>
      <c r="ABF33" s="193"/>
      <c r="ABG33" s="193"/>
      <c r="ABH33" s="193"/>
      <c r="ABI33" s="193"/>
      <c r="ABJ33" s="193"/>
      <c r="ABK33" s="193"/>
      <c r="ABL33" s="193"/>
      <c r="ABM33" s="193"/>
      <c r="ABN33" s="193"/>
      <c r="ABO33" s="193"/>
      <c r="ABP33" s="193"/>
      <c r="ABQ33" s="193"/>
      <c r="ABR33" s="193"/>
      <c r="ABS33" s="193"/>
      <c r="ABT33" s="193"/>
      <c r="ABU33" s="193"/>
      <c r="ABV33" s="193"/>
      <c r="ABW33" s="193"/>
      <c r="ABX33" s="193"/>
      <c r="ABY33" s="193"/>
      <c r="ABZ33" s="193"/>
      <c r="ACA33" s="193"/>
      <c r="ACB33" s="193"/>
      <c r="ACC33" s="193"/>
      <c r="ACD33" s="193"/>
      <c r="ACE33" s="193"/>
      <c r="ACF33" s="193"/>
      <c r="ACG33" s="193"/>
      <c r="ACH33" s="193"/>
      <c r="ACI33" s="193"/>
      <c r="ACJ33" s="193"/>
      <c r="ACK33" s="193"/>
      <c r="ACL33" s="193"/>
      <c r="ACM33" s="193"/>
      <c r="ACN33" s="193"/>
      <c r="ACO33" s="193"/>
      <c r="ACP33" s="193"/>
      <c r="ACQ33" s="193"/>
      <c r="ACR33" s="193"/>
      <c r="ACS33" s="193"/>
      <c r="ACT33" s="193"/>
      <c r="ACU33" s="193"/>
      <c r="ACV33" s="193"/>
      <c r="ACW33" s="193"/>
      <c r="ACX33" s="193"/>
      <c r="ACY33" s="193"/>
      <c r="ACZ33" s="193"/>
      <c r="ADA33" s="193"/>
      <c r="ADB33" s="193"/>
      <c r="ADC33" s="193"/>
      <c r="ADD33" s="193"/>
      <c r="ADE33" s="193"/>
      <c r="ADF33" s="193"/>
      <c r="ADG33" s="193"/>
      <c r="ADH33" s="193"/>
      <c r="ADI33" s="193"/>
      <c r="ADJ33" s="193"/>
      <c r="ADK33" s="193"/>
      <c r="ADL33" s="193"/>
      <c r="ADM33" s="193"/>
      <c r="ADN33" s="193"/>
      <c r="ADO33" s="193"/>
      <c r="ADP33" s="193"/>
      <c r="ADQ33" s="193"/>
      <c r="ADR33" s="193"/>
      <c r="ADS33" s="193"/>
      <c r="ADT33" s="193"/>
      <c r="ADU33" s="193"/>
      <c r="ADV33" s="193"/>
      <c r="ADW33" s="193"/>
      <c r="ADX33" s="193"/>
      <c r="ADY33" s="193"/>
      <c r="ADZ33" s="193"/>
      <c r="AEA33" s="193"/>
      <c r="AEB33" s="193"/>
      <c r="AEC33" s="193"/>
      <c r="AED33" s="193"/>
      <c r="AEE33" s="193"/>
      <c r="AEF33" s="193"/>
      <c r="AEG33" s="193"/>
      <c r="AEH33" s="193"/>
      <c r="AEI33" s="193"/>
      <c r="AEJ33" s="193"/>
      <c r="AEK33" s="193"/>
      <c r="AEL33" s="193"/>
      <c r="AEM33" s="193"/>
      <c r="AEN33" s="193"/>
      <c r="AEO33" s="193"/>
      <c r="AEP33" s="193"/>
      <c r="AEQ33" s="193"/>
      <c r="AER33" s="193"/>
      <c r="AES33" s="193"/>
      <c r="AET33" s="193"/>
      <c r="AEU33" s="193"/>
      <c r="AEV33" s="193"/>
      <c r="AEW33" s="193"/>
      <c r="AEX33" s="193"/>
      <c r="AEY33" s="193"/>
      <c r="AEZ33" s="193"/>
      <c r="AFA33" s="193"/>
      <c r="AFB33" s="193"/>
      <c r="AFC33" s="193"/>
      <c r="AFD33" s="193"/>
      <c r="AFE33" s="193"/>
      <c r="AFF33" s="193"/>
      <c r="AFG33" s="193"/>
      <c r="AFH33" s="193"/>
      <c r="AFI33" s="193"/>
      <c r="AFJ33" s="193"/>
      <c r="AFK33" s="193"/>
      <c r="AFL33" s="193"/>
      <c r="AFM33" s="193"/>
      <c r="AFN33" s="193"/>
      <c r="AFO33" s="193"/>
      <c r="AFP33" s="193"/>
      <c r="AFQ33" s="193"/>
      <c r="AFR33" s="193"/>
      <c r="AFS33" s="193"/>
      <c r="AFT33" s="193"/>
      <c r="AFU33" s="193"/>
      <c r="AFV33" s="193"/>
      <c r="AFW33" s="193"/>
      <c r="AFX33" s="193"/>
      <c r="AFY33" s="193"/>
      <c r="AFZ33" s="193"/>
      <c r="AGA33" s="193"/>
      <c r="AGB33" s="193"/>
    </row>
    <row r="34" spans="1:860" s="204" customFormat="1" ht="25.5">
      <c r="A34" s="205" t="s">
        <v>131</v>
      </c>
      <c r="B34" s="206" t="s">
        <v>132</v>
      </c>
      <c r="C34" s="187">
        <f t="shared" si="3"/>
        <v>0</v>
      </c>
      <c r="D34" s="207"/>
      <c r="E34" s="203"/>
      <c r="F34" s="475"/>
      <c r="G34" s="479"/>
      <c r="H34" s="187">
        <f t="shared" si="5"/>
        <v>0</v>
      </c>
      <c r="I34" s="203"/>
      <c r="J34" s="203"/>
      <c r="K34" s="203"/>
      <c r="L34" s="187"/>
      <c r="M34" s="203"/>
      <c r="N34" s="203"/>
      <c r="O34" s="187"/>
      <c r="P34" s="203"/>
      <c r="Q34" s="203"/>
      <c r="R34" s="187"/>
      <c r="S34" s="185">
        <f t="shared" si="6"/>
        <v>0</v>
      </c>
      <c r="T34" s="526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  <c r="IA34" s="193"/>
      <c r="IB34" s="193"/>
      <c r="IC34" s="193"/>
      <c r="ID34" s="193"/>
      <c r="IE34" s="193"/>
      <c r="IF34" s="193"/>
      <c r="IG34" s="193"/>
      <c r="IH34" s="193"/>
      <c r="II34" s="193"/>
      <c r="IJ34" s="193"/>
      <c r="IK34" s="193"/>
      <c r="IL34" s="193"/>
      <c r="IM34" s="193"/>
      <c r="IN34" s="193"/>
      <c r="IO34" s="193"/>
      <c r="IP34" s="193"/>
      <c r="IQ34" s="193"/>
      <c r="IR34" s="193"/>
      <c r="IS34" s="193"/>
      <c r="IT34" s="193"/>
      <c r="IU34" s="193"/>
      <c r="IV34" s="193"/>
      <c r="IW34" s="193"/>
      <c r="IX34" s="193"/>
      <c r="IY34" s="193"/>
      <c r="IZ34" s="193"/>
      <c r="JA34" s="193"/>
      <c r="JB34" s="193"/>
      <c r="JC34" s="193"/>
      <c r="JD34" s="193"/>
      <c r="JE34" s="193"/>
      <c r="JF34" s="193"/>
      <c r="JG34" s="193"/>
      <c r="JH34" s="193"/>
      <c r="JI34" s="193"/>
      <c r="JJ34" s="193"/>
      <c r="JK34" s="193"/>
      <c r="JL34" s="193"/>
      <c r="JM34" s="193"/>
      <c r="JN34" s="193"/>
      <c r="JO34" s="193"/>
      <c r="JP34" s="193"/>
      <c r="JQ34" s="193"/>
      <c r="JR34" s="193"/>
      <c r="JS34" s="193"/>
      <c r="JT34" s="193"/>
      <c r="JU34" s="193"/>
      <c r="JV34" s="193"/>
      <c r="JW34" s="193"/>
      <c r="JX34" s="193"/>
      <c r="JY34" s="193"/>
      <c r="JZ34" s="193"/>
      <c r="KA34" s="193"/>
      <c r="KB34" s="193"/>
      <c r="KC34" s="193"/>
      <c r="KD34" s="193"/>
      <c r="KE34" s="193"/>
      <c r="KF34" s="193"/>
      <c r="KG34" s="193"/>
      <c r="KH34" s="193"/>
      <c r="KI34" s="193"/>
      <c r="KJ34" s="193"/>
      <c r="KK34" s="193"/>
      <c r="KL34" s="193"/>
      <c r="KM34" s="193"/>
      <c r="KN34" s="193"/>
      <c r="KO34" s="193"/>
      <c r="KP34" s="193"/>
      <c r="KQ34" s="193"/>
      <c r="KR34" s="193"/>
      <c r="KS34" s="193"/>
      <c r="KT34" s="193"/>
      <c r="KU34" s="193"/>
      <c r="KV34" s="193"/>
      <c r="KW34" s="193"/>
      <c r="KX34" s="193"/>
      <c r="KY34" s="193"/>
      <c r="KZ34" s="193"/>
      <c r="LA34" s="193"/>
      <c r="LB34" s="193"/>
      <c r="LC34" s="193"/>
      <c r="LD34" s="193"/>
      <c r="LE34" s="193"/>
      <c r="LF34" s="193"/>
      <c r="LG34" s="193"/>
      <c r="LH34" s="193"/>
      <c r="LI34" s="193"/>
      <c r="LJ34" s="193"/>
      <c r="LK34" s="193"/>
      <c r="LL34" s="193"/>
      <c r="LM34" s="193"/>
      <c r="LN34" s="193"/>
      <c r="LO34" s="193"/>
      <c r="LP34" s="193"/>
      <c r="LQ34" s="193"/>
      <c r="LR34" s="193"/>
      <c r="LS34" s="193"/>
      <c r="LT34" s="193"/>
      <c r="LU34" s="193"/>
      <c r="LV34" s="193"/>
      <c r="LW34" s="193"/>
      <c r="LX34" s="193"/>
      <c r="LY34" s="193"/>
      <c r="LZ34" s="193"/>
      <c r="MA34" s="193"/>
      <c r="MB34" s="193"/>
      <c r="MC34" s="193"/>
      <c r="MD34" s="193"/>
      <c r="ME34" s="193"/>
      <c r="MF34" s="193"/>
      <c r="MG34" s="193"/>
      <c r="MH34" s="193"/>
      <c r="MI34" s="193"/>
      <c r="MJ34" s="193"/>
      <c r="MK34" s="193"/>
      <c r="ML34" s="193"/>
      <c r="MM34" s="193"/>
      <c r="MN34" s="193"/>
      <c r="MO34" s="193"/>
      <c r="MP34" s="193"/>
      <c r="MQ34" s="193"/>
      <c r="MR34" s="193"/>
      <c r="MS34" s="193"/>
      <c r="MT34" s="193"/>
      <c r="MU34" s="193"/>
      <c r="MV34" s="193"/>
      <c r="MW34" s="193"/>
      <c r="MX34" s="193"/>
      <c r="MY34" s="193"/>
      <c r="MZ34" s="193"/>
      <c r="NA34" s="193"/>
      <c r="NB34" s="193"/>
      <c r="NC34" s="193"/>
      <c r="ND34" s="193"/>
      <c r="NE34" s="193"/>
      <c r="NF34" s="193"/>
      <c r="NG34" s="193"/>
      <c r="NH34" s="193"/>
      <c r="NI34" s="193"/>
      <c r="NJ34" s="193"/>
      <c r="NK34" s="193"/>
      <c r="NL34" s="193"/>
      <c r="NM34" s="193"/>
      <c r="NN34" s="193"/>
      <c r="NO34" s="193"/>
      <c r="NP34" s="193"/>
      <c r="NQ34" s="193"/>
      <c r="NR34" s="193"/>
      <c r="NS34" s="193"/>
      <c r="NT34" s="193"/>
      <c r="NU34" s="193"/>
      <c r="NV34" s="193"/>
      <c r="NW34" s="193"/>
      <c r="NX34" s="193"/>
      <c r="NY34" s="193"/>
      <c r="NZ34" s="193"/>
      <c r="OA34" s="193"/>
      <c r="OB34" s="193"/>
      <c r="OC34" s="193"/>
      <c r="OD34" s="193"/>
      <c r="OE34" s="193"/>
      <c r="OF34" s="193"/>
      <c r="OG34" s="193"/>
      <c r="OH34" s="193"/>
      <c r="OI34" s="193"/>
      <c r="OJ34" s="193"/>
      <c r="OK34" s="193"/>
      <c r="OL34" s="193"/>
      <c r="OM34" s="193"/>
      <c r="ON34" s="193"/>
      <c r="OO34" s="193"/>
      <c r="OP34" s="193"/>
      <c r="OQ34" s="193"/>
      <c r="OR34" s="193"/>
      <c r="OS34" s="193"/>
      <c r="OT34" s="193"/>
      <c r="OU34" s="193"/>
      <c r="OV34" s="193"/>
      <c r="OW34" s="193"/>
      <c r="OX34" s="193"/>
      <c r="OY34" s="193"/>
      <c r="OZ34" s="193"/>
      <c r="PA34" s="193"/>
      <c r="PB34" s="193"/>
      <c r="PC34" s="193"/>
      <c r="PD34" s="193"/>
      <c r="PE34" s="193"/>
      <c r="PF34" s="193"/>
      <c r="PG34" s="193"/>
      <c r="PH34" s="193"/>
      <c r="PI34" s="193"/>
      <c r="PJ34" s="193"/>
      <c r="PK34" s="193"/>
      <c r="PL34" s="193"/>
      <c r="PM34" s="193"/>
      <c r="PN34" s="193"/>
      <c r="PO34" s="193"/>
      <c r="PP34" s="193"/>
      <c r="PQ34" s="193"/>
      <c r="PR34" s="193"/>
      <c r="PS34" s="193"/>
      <c r="PT34" s="193"/>
      <c r="PU34" s="193"/>
      <c r="PV34" s="193"/>
      <c r="PW34" s="193"/>
      <c r="PX34" s="193"/>
      <c r="PY34" s="193"/>
      <c r="PZ34" s="193"/>
      <c r="QA34" s="193"/>
      <c r="QB34" s="193"/>
      <c r="QC34" s="193"/>
      <c r="QD34" s="193"/>
      <c r="QE34" s="193"/>
      <c r="QF34" s="193"/>
      <c r="QG34" s="193"/>
      <c r="QH34" s="193"/>
      <c r="QI34" s="193"/>
      <c r="QJ34" s="193"/>
      <c r="QK34" s="193"/>
      <c r="QL34" s="193"/>
      <c r="QM34" s="193"/>
      <c r="QN34" s="193"/>
      <c r="QO34" s="193"/>
      <c r="QP34" s="193"/>
      <c r="QQ34" s="193"/>
      <c r="QR34" s="193"/>
      <c r="QS34" s="193"/>
      <c r="QT34" s="193"/>
      <c r="QU34" s="193"/>
      <c r="QV34" s="193"/>
      <c r="QW34" s="193"/>
      <c r="QX34" s="193"/>
      <c r="QY34" s="193"/>
      <c r="QZ34" s="193"/>
      <c r="RA34" s="193"/>
      <c r="RB34" s="193"/>
      <c r="RC34" s="193"/>
      <c r="RD34" s="193"/>
      <c r="RE34" s="193"/>
      <c r="RF34" s="193"/>
      <c r="RG34" s="193"/>
      <c r="RH34" s="193"/>
      <c r="RI34" s="193"/>
      <c r="RJ34" s="193"/>
      <c r="RK34" s="193"/>
      <c r="RL34" s="193"/>
      <c r="RM34" s="193"/>
      <c r="RN34" s="193"/>
      <c r="RO34" s="193"/>
      <c r="RP34" s="193"/>
      <c r="RQ34" s="193"/>
      <c r="RR34" s="193"/>
      <c r="RS34" s="193"/>
      <c r="RT34" s="193"/>
      <c r="RU34" s="193"/>
      <c r="RV34" s="193"/>
      <c r="RW34" s="193"/>
      <c r="RX34" s="193"/>
      <c r="RY34" s="193"/>
      <c r="RZ34" s="193"/>
      <c r="SA34" s="193"/>
      <c r="SB34" s="193"/>
      <c r="SC34" s="193"/>
      <c r="SD34" s="193"/>
      <c r="SE34" s="193"/>
      <c r="SF34" s="193"/>
      <c r="SG34" s="193"/>
      <c r="SH34" s="193"/>
      <c r="SI34" s="193"/>
      <c r="SJ34" s="193"/>
      <c r="SK34" s="193"/>
      <c r="SL34" s="193"/>
      <c r="SM34" s="193"/>
      <c r="SN34" s="193"/>
      <c r="SO34" s="193"/>
      <c r="SP34" s="193"/>
      <c r="SQ34" s="193"/>
      <c r="SR34" s="193"/>
      <c r="SS34" s="193"/>
      <c r="ST34" s="193"/>
      <c r="SU34" s="193"/>
      <c r="SV34" s="193"/>
      <c r="SW34" s="193"/>
      <c r="SX34" s="193"/>
      <c r="SY34" s="193"/>
      <c r="SZ34" s="193"/>
      <c r="TA34" s="193"/>
      <c r="TB34" s="193"/>
      <c r="TC34" s="193"/>
      <c r="TD34" s="193"/>
      <c r="TE34" s="193"/>
      <c r="TF34" s="193"/>
      <c r="TG34" s="193"/>
      <c r="TH34" s="193"/>
      <c r="TI34" s="193"/>
      <c r="TJ34" s="193"/>
      <c r="TK34" s="193"/>
      <c r="TL34" s="193"/>
      <c r="TM34" s="193"/>
      <c r="TN34" s="193"/>
      <c r="TO34" s="193"/>
      <c r="TP34" s="193"/>
      <c r="TQ34" s="193"/>
      <c r="TR34" s="193"/>
      <c r="TS34" s="193"/>
      <c r="TT34" s="193"/>
      <c r="TU34" s="193"/>
      <c r="TV34" s="193"/>
      <c r="TW34" s="193"/>
      <c r="TX34" s="193"/>
      <c r="TY34" s="193"/>
      <c r="TZ34" s="193"/>
      <c r="UA34" s="193"/>
      <c r="UB34" s="193"/>
      <c r="UC34" s="193"/>
      <c r="UD34" s="193"/>
      <c r="UE34" s="193"/>
      <c r="UF34" s="193"/>
      <c r="UG34" s="193"/>
      <c r="UH34" s="193"/>
      <c r="UI34" s="193"/>
      <c r="UJ34" s="193"/>
      <c r="UK34" s="193"/>
      <c r="UL34" s="193"/>
      <c r="UM34" s="193"/>
      <c r="UN34" s="193"/>
      <c r="UO34" s="193"/>
      <c r="UP34" s="193"/>
      <c r="UQ34" s="193"/>
      <c r="UR34" s="193"/>
      <c r="US34" s="193"/>
      <c r="UT34" s="193"/>
      <c r="UU34" s="193"/>
      <c r="UV34" s="193"/>
      <c r="UW34" s="193"/>
      <c r="UX34" s="193"/>
      <c r="UY34" s="193"/>
      <c r="UZ34" s="193"/>
      <c r="VA34" s="193"/>
      <c r="VB34" s="193"/>
      <c r="VC34" s="193"/>
      <c r="VD34" s="193"/>
      <c r="VE34" s="193"/>
      <c r="VF34" s="193"/>
      <c r="VG34" s="193"/>
      <c r="VH34" s="193"/>
      <c r="VI34" s="193"/>
      <c r="VJ34" s="193"/>
      <c r="VK34" s="193"/>
      <c r="VL34" s="193"/>
      <c r="VM34" s="193"/>
      <c r="VN34" s="193"/>
      <c r="VO34" s="193"/>
      <c r="VP34" s="193"/>
      <c r="VQ34" s="193"/>
      <c r="VR34" s="193"/>
      <c r="VS34" s="193"/>
      <c r="VT34" s="193"/>
      <c r="VU34" s="193"/>
      <c r="VV34" s="193"/>
      <c r="VW34" s="193"/>
      <c r="VX34" s="193"/>
      <c r="VY34" s="193"/>
      <c r="VZ34" s="193"/>
      <c r="WA34" s="193"/>
      <c r="WB34" s="193"/>
      <c r="WC34" s="193"/>
      <c r="WD34" s="193"/>
      <c r="WE34" s="193"/>
      <c r="WF34" s="193"/>
      <c r="WG34" s="193"/>
      <c r="WH34" s="193"/>
      <c r="WI34" s="193"/>
      <c r="WJ34" s="193"/>
      <c r="WK34" s="193"/>
      <c r="WL34" s="193"/>
      <c r="WM34" s="193"/>
      <c r="WN34" s="193"/>
      <c r="WO34" s="193"/>
      <c r="WP34" s="193"/>
      <c r="WQ34" s="193"/>
      <c r="WR34" s="193"/>
      <c r="WS34" s="193"/>
      <c r="WT34" s="193"/>
      <c r="WU34" s="193"/>
      <c r="WV34" s="193"/>
      <c r="WW34" s="193"/>
      <c r="WX34" s="193"/>
      <c r="WY34" s="193"/>
      <c r="WZ34" s="193"/>
      <c r="XA34" s="193"/>
      <c r="XB34" s="193"/>
      <c r="XC34" s="193"/>
      <c r="XD34" s="193"/>
      <c r="XE34" s="193"/>
      <c r="XF34" s="193"/>
      <c r="XG34" s="193"/>
      <c r="XH34" s="193"/>
      <c r="XI34" s="193"/>
      <c r="XJ34" s="193"/>
      <c r="XK34" s="193"/>
      <c r="XL34" s="193"/>
      <c r="XM34" s="193"/>
      <c r="XN34" s="193"/>
      <c r="XO34" s="193"/>
      <c r="XP34" s="193"/>
      <c r="XQ34" s="193"/>
      <c r="XR34" s="193"/>
      <c r="XS34" s="193"/>
      <c r="XT34" s="193"/>
      <c r="XU34" s="193"/>
      <c r="XV34" s="193"/>
      <c r="XW34" s="193"/>
      <c r="XX34" s="193"/>
      <c r="XY34" s="193"/>
      <c r="XZ34" s="193"/>
      <c r="YA34" s="193"/>
      <c r="YB34" s="193"/>
      <c r="YC34" s="193"/>
      <c r="YD34" s="193"/>
      <c r="YE34" s="193"/>
      <c r="YF34" s="193"/>
      <c r="YG34" s="193"/>
      <c r="YH34" s="193"/>
      <c r="YI34" s="193"/>
      <c r="YJ34" s="193"/>
      <c r="YK34" s="193"/>
      <c r="YL34" s="193"/>
      <c r="YM34" s="193"/>
      <c r="YN34" s="193"/>
      <c r="YO34" s="193"/>
      <c r="YP34" s="193"/>
      <c r="YQ34" s="193"/>
      <c r="YR34" s="193"/>
      <c r="YS34" s="193"/>
      <c r="YT34" s="193"/>
      <c r="YU34" s="193"/>
      <c r="YV34" s="193"/>
      <c r="YW34" s="193"/>
      <c r="YX34" s="193"/>
      <c r="YY34" s="193"/>
      <c r="YZ34" s="193"/>
      <c r="ZA34" s="193"/>
      <c r="ZB34" s="193"/>
      <c r="ZC34" s="193"/>
      <c r="ZD34" s="193"/>
      <c r="ZE34" s="193"/>
      <c r="ZF34" s="193"/>
      <c r="ZG34" s="193"/>
      <c r="ZH34" s="193"/>
      <c r="ZI34" s="193"/>
      <c r="ZJ34" s="193"/>
      <c r="ZK34" s="193"/>
      <c r="ZL34" s="193"/>
      <c r="ZM34" s="193"/>
      <c r="ZN34" s="193"/>
      <c r="ZO34" s="193"/>
      <c r="ZP34" s="193"/>
      <c r="ZQ34" s="193"/>
      <c r="ZR34" s="193"/>
      <c r="ZS34" s="193"/>
      <c r="ZT34" s="193"/>
      <c r="ZU34" s="193"/>
      <c r="ZV34" s="193"/>
      <c r="ZW34" s="193"/>
      <c r="ZX34" s="193"/>
      <c r="ZY34" s="193"/>
      <c r="ZZ34" s="193"/>
      <c r="AAA34" s="193"/>
      <c r="AAB34" s="193"/>
      <c r="AAC34" s="193"/>
      <c r="AAD34" s="193"/>
      <c r="AAE34" s="193"/>
      <c r="AAF34" s="193"/>
      <c r="AAG34" s="193"/>
      <c r="AAH34" s="193"/>
      <c r="AAI34" s="193"/>
      <c r="AAJ34" s="193"/>
      <c r="AAK34" s="193"/>
      <c r="AAL34" s="193"/>
      <c r="AAM34" s="193"/>
      <c r="AAN34" s="193"/>
      <c r="AAO34" s="193"/>
      <c r="AAP34" s="193"/>
      <c r="AAQ34" s="193"/>
      <c r="AAR34" s="193"/>
      <c r="AAS34" s="193"/>
      <c r="AAT34" s="193"/>
      <c r="AAU34" s="193"/>
      <c r="AAV34" s="193"/>
      <c r="AAW34" s="193"/>
      <c r="AAX34" s="193"/>
      <c r="AAY34" s="193"/>
      <c r="AAZ34" s="193"/>
      <c r="ABA34" s="193"/>
      <c r="ABB34" s="193"/>
      <c r="ABC34" s="193"/>
      <c r="ABD34" s="193"/>
      <c r="ABE34" s="193"/>
      <c r="ABF34" s="193"/>
      <c r="ABG34" s="193"/>
      <c r="ABH34" s="193"/>
      <c r="ABI34" s="193"/>
      <c r="ABJ34" s="193"/>
      <c r="ABK34" s="193"/>
      <c r="ABL34" s="193"/>
      <c r="ABM34" s="193"/>
      <c r="ABN34" s="193"/>
      <c r="ABO34" s="193"/>
      <c r="ABP34" s="193"/>
      <c r="ABQ34" s="193"/>
      <c r="ABR34" s="193"/>
      <c r="ABS34" s="193"/>
      <c r="ABT34" s="193"/>
      <c r="ABU34" s="193"/>
      <c r="ABV34" s="193"/>
      <c r="ABW34" s="193"/>
      <c r="ABX34" s="193"/>
      <c r="ABY34" s="193"/>
      <c r="ABZ34" s="193"/>
      <c r="ACA34" s="193"/>
      <c r="ACB34" s="193"/>
      <c r="ACC34" s="193"/>
      <c r="ACD34" s="193"/>
      <c r="ACE34" s="193"/>
      <c r="ACF34" s="193"/>
      <c r="ACG34" s="193"/>
      <c r="ACH34" s="193"/>
      <c r="ACI34" s="193"/>
      <c r="ACJ34" s="193"/>
      <c r="ACK34" s="193"/>
      <c r="ACL34" s="193"/>
      <c r="ACM34" s="193"/>
      <c r="ACN34" s="193"/>
      <c r="ACO34" s="193"/>
      <c r="ACP34" s="193"/>
      <c r="ACQ34" s="193"/>
      <c r="ACR34" s="193"/>
      <c r="ACS34" s="193"/>
      <c r="ACT34" s="193"/>
      <c r="ACU34" s="193"/>
      <c r="ACV34" s="193"/>
      <c r="ACW34" s="193"/>
      <c r="ACX34" s="193"/>
      <c r="ACY34" s="193"/>
      <c r="ACZ34" s="193"/>
      <c r="ADA34" s="193"/>
      <c r="ADB34" s="193"/>
      <c r="ADC34" s="193"/>
      <c r="ADD34" s="193"/>
      <c r="ADE34" s="193"/>
      <c r="ADF34" s="193"/>
      <c r="ADG34" s="193"/>
      <c r="ADH34" s="193"/>
      <c r="ADI34" s="193"/>
      <c r="ADJ34" s="193"/>
      <c r="ADK34" s="193"/>
      <c r="ADL34" s="193"/>
      <c r="ADM34" s="193"/>
      <c r="ADN34" s="193"/>
      <c r="ADO34" s="193"/>
      <c r="ADP34" s="193"/>
      <c r="ADQ34" s="193"/>
      <c r="ADR34" s="193"/>
      <c r="ADS34" s="193"/>
      <c r="ADT34" s="193"/>
      <c r="ADU34" s="193"/>
      <c r="ADV34" s="193"/>
      <c r="ADW34" s="193"/>
      <c r="ADX34" s="193"/>
      <c r="ADY34" s="193"/>
      <c r="ADZ34" s="193"/>
      <c r="AEA34" s="193"/>
      <c r="AEB34" s="193"/>
      <c r="AEC34" s="193"/>
      <c r="AED34" s="193"/>
      <c r="AEE34" s="193"/>
      <c r="AEF34" s="193"/>
      <c r="AEG34" s="193"/>
      <c r="AEH34" s="193"/>
      <c r="AEI34" s="193"/>
      <c r="AEJ34" s="193"/>
      <c r="AEK34" s="193"/>
      <c r="AEL34" s="193"/>
      <c r="AEM34" s="193"/>
      <c r="AEN34" s="193"/>
      <c r="AEO34" s="193"/>
      <c r="AEP34" s="193"/>
      <c r="AEQ34" s="193"/>
      <c r="AER34" s="193"/>
      <c r="AES34" s="193"/>
      <c r="AET34" s="193"/>
      <c r="AEU34" s="193"/>
      <c r="AEV34" s="193"/>
      <c r="AEW34" s="193"/>
      <c r="AEX34" s="193"/>
      <c r="AEY34" s="193"/>
      <c r="AEZ34" s="193"/>
      <c r="AFA34" s="193"/>
      <c r="AFB34" s="193"/>
      <c r="AFC34" s="193"/>
      <c r="AFD34" s="193"/>
      <c r="AFE34" s="193"/>
      <c r="AFF34" s="193"/>
      <c r="AFG34" s="193"/>
      <c r="AFH34" s="193"/>
      <c r="AFI34" s="193"/>
      <c r="AFJ34" s="193"/>
      <c r="AFK34" s="193"/>
      <c r="AFL34" s="193"/>
      <c r="AFM34" s="193"/>
      <c r="AFN34" s="193"/>
      <c r="AFO34" s="193"/>
      <c r="AFP34" s="193"/>
      <c r="AFQ34" s="193"/>
      <c r="AFR34" s="193"/>
      <c r="AFS34" s="193"/>
      <c r="AFT34" s="193"/>
      <c r="AFU34" s="193"/>
      <c r="AFV34" s="193"/>
      <c r="AFW34" s="193"/>
      <c r="AFX34" s="193"/>
      <c r="AFY34" s="193"/>
      <c r="AFZ34" s="193"/>
      <c r="AGA34" s="193"/>
      <c r="AGB34" s="193"/>
    </row>
    <row r="35" spans="1:860" s="204" customFormat="1" ht="25.5">
      <c r="A35" s="205" t="s">
        <v>133</v>
      </c>
      <c r="B35" s="206" t="s">
        <v>134</v>
      </c>
      <c r="C35" s="187">
        <f t="shared" si="3"/>
        <v>0</v>
      </c>
      <c r="D35" s="207"/>
      <c r="E35" s="203"/>
      <c r="F35" s="475"/>
      <c r="G35" s="479"/>
      <c r="H35" s="187">
        <f t="shared" si="5"/>
        <v>0</v>
      </c>
      <c r="I35" s="203"/>
      <c r="J35" s="203"/>
      <c r="K35" s="203"/>
      <c r="L35" s="187"/>
      <c r="M35" s="203"/>
      <c r="N35" s="203"/>
      <c r="O35" s="187"/>
      <c r="P35" s="203"/>
      <c r="Q35" s="203"/>
      <c r="R35" s="187"/>
      <c r="S35" s="185">
        <f t="shared" si="6"/>
        <v>0</v>
      </c>
      <c r="T35" s="526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  <c r="IA35" s="193"/>
      <c r="IB35" s="193"/>
      <c r="IC35" s="193"/>
      <c r="ID35" s="193"/>
      <c r="IE35" s="193"/>
      <c r="IF35" s="193"/>
      <c r="IG35" s="193"/>
      <c r="IH35" s="193"/>
      <c r="II35" s="193"/>
      <c r="IJ35" s="193"/>
      <c r="IK35" s="193"/>
      <c r="IL35" s="193"/>
      <c r="IM35" s="193"/>
      <c r="IN35" s="193"/>
      <c r="IO35" s="193"/>
      <c r="IP35" s="193"/>
      <c r="IQ35" s="193"/>
      <c r="IR35" s="193"/>
      <c r="IS35" s="193"/>
      <c r="IT35" s="193"/>
      <c r="IU35" s="193"/>
      <c r="IV35" s="193"/>
      <c r="IW35" s="193"/>
      <c r="IX35" s="193"/>
      <c r="IY35" s="193"/>
      <c r="IZ35" s="193"/>
      <c r="JA35" s="193"/>
      <c r="JB35" s="193"/>
      <c r="JC35" s="193"/>
      <c r="JD35" s="193"/>
      <c r="JE35" s="193"/>
      <c r="JF35" s="193"/>
      <c r="JG35" s="193"/>
      <c r="JH35" s="193"/>
      <c r="JI35" s="193"/>
      <c r="JJ35" s="193"/>
      <c r="JK35" s="193"/>
      <c r="JL35" s="193"/>
      <c r="JM35" s="193"/>
      <c r="JN35" s="193"/>
      <c r="JO35" s="193"/>
      <c r="JP35" s="193"/>
      <c r="JQ35" s="193"/>
      <c r="JR35" s="193"/>
      <c r="JS35" s="193"/>
      <c r="JT35" s="193"/>
      <c r="JU35" s="193"/>
      <c r="JV35" s="193"/>
      <c r="JW35" s="193"/>
      <c r="JX35" s="193"/>
      <c r="JY35" s="193"/>
      <c r="JZ35" s="193"/>
      <c r="KA35" s="193"/>
      <c r="KB35" s="193"/>
      <c r="KC35" s="193"/>
      <c r="KD35" s="193"/>
      <c r="KE35" s="193"/>
      <c r="KF35" s="193"/>
      <c r="KG35" s="193"/>
      <c r="KH35" s="193"/>
      <c r="KI35" s="193"/>
      <c r="KJ35" s="193"/>
      <c r="KK35" s="193"/>
      <c r="KL35" s="193"/>
      <c r="KM35" s="193"/>
      <c r="KN35" s="193"/>
      <c r="KO35" s="193"/>
      <c r="KP35" s="193"/>
      <c r="KQ35" s="193"/>
      <c r="KR35" s="193"/>
      <c r="KS35" s="193"/>
      <c r="KT35" s="193"/>
      <c r="KU35" s="193"/>
      <c r="KV35" s="193"/>
      <c r="KW35" s="193"/>
      <c r="KX35" s="193"/>
      <c r="KY35" s="193"/>
      <c r="KZ35" s="193"/>
      <c r="LA35" s="193"/>
      <c r="LB35" s="193"/>
      <c r="LC35" s="193"/>
      <c r="LD35" s="193"/>
      <c r="LE35" s="193"/>
      <c r="LF35" s="193"/>
      <c r="LG35" s="193"/>
      <c r="LH35" s="193"/>
      <c r="LI35" s="193"/>
      <c r="LJ35" s="193"/>
      <c r="LK35" s="193"/>
      <c r="LL35" s="193"/>
      <c r="LM35" s="193"/>
      <c r="LN35" s="193"/>
      <c r="LO35" s="193"/>
      <c r="LP35" s="193"/>
      <c r="LQ35" s="193"/>
      <c r="LR35" s="193"/>
      <c r="LS35" s="193"/>
      <c r="LT35" s="193"/>
      <c r="LU35" s="193"/>
      <c r="LV35" s="193"/>
      <c r="LW35" s="193"/>
      <c r="LX35" s="193"/>
      <c r="LY35" s="193"/>
      <c r="LZ35" s="193"/>
      <c r="MA35" s="193"/>
      <c r="MB35" s="193"/>
      <c r="MC35" s="193"/>
      <c r="MD35" s="193"/>
      <c r="ME35" s="193"/>
      <c r="MF35" s="193"/>
      <c r="MG35" s="193"/>
      <c r="MH35" s="193"/>
      <c r="MI35" s="193"/>
      <c r="MJ35" s="193"/>
      <c r="MK35" s="193"/>
      <c r="ML35" s="193"/>
      <c r="MM35" s="193"/>
      <c r="MN35" s="193"/>
      <c r="MO35" s="193"/>
      <c r="MP35" s="193"/>
      <c r="MQ35" s="193"/>
      <c r="MR35" s="193"/>
      <c r="MS35" s="193"/>
      <c r="MT35" s="193"/>
      <c r="MU35" s="193"/>
      <c r="MV35" s="193"/>
      <c r="MW35" s="193"/>
      <c r="MX35" s="193"/>
      <c r="MY35" s="193"/>
      <c r="MZ35" s="193"/>
      <c r="NA35" s="193"/>
      <c r="NB35" s="193"/>
      <c r="NC35" s="193"/>
      <c r="ND35" s="193"/>
      <c r="NE35" s="193"/>
      <c r="NF35" s="193"/>
      <c r="NG35" s="193"/>
      <c r="NH35" s="193"/>
      <c r="NI35" s="193"/>
      <c r="NJ35" s="193"/>
      <c r="NK35" s="193"/>
      <c r="NL35" s="193"/>
      <c r="NM35" s="193"/>
      <c r="NN35" s="193"/>
      <c r="NO35" s="193"/>
      <c r="NP35" s="193"/>
      <c r="NQ35" s="193"/>
      <c r="NR35" s="193"/>
      <c r="NS35" s="193"/>
      <c r="NT35" s="193"/>
      <c r="NU35" s="193"/>
      <c r="NV35" s="193"/>
      <c r="NW35" s="193"/>
      <c r="NX35" s="193"/>
      <c r="NY35" s="193"/>
      <c r="NZ35" s="193"/>
      <c r="OA35" s="193"/>
      <c r="OB35" s="193"/>
      <c r="OC35" s="193"/>
      <c r="OD35" s="193"/>
      <c r="OE35" s="193"/>
      <c r="OF35" s="193"/>
      <c r="OG35" s="193"/>
      <c r="OH35" s="193"/>
      <c r="OI35" s="193"/>
      <c r="OJ35" s="193"/>
      <c r="OK35" s="193"/>
      <c r="OL35" s="193"/>
      <c r="OM35" s="193"/>
      <c r="ON35" s="193"/>
      <c r="OO35" s="193"/>
      <c r="OP35" s="193"/>
      <c r="OQ35" s="193"/>
      <c r="OR35" s="193"/>
      <c r="OS35" s="193"/>
      <c r="OT35" s="193"/>
      <c r="OU35" s="193"/>
      <c r="OV35" s="193"/>
      <c r="OW35" s="193"/>
      <c r="OX35" s="193"/>
      <c r="OY35" s="193"/>
      <c r="OZ35" s="193"/>
      <c r="PA35" s="193"/>
      <c r="PB35" s="193"/>
      <c r="PC35" s="193"/>
      <c r="PD35" s="193"/>
      <c r="PE35" s="193"/>
      <c r="PF35" s="193"/>
      <c r="PG35" s="193"/>
      <c r="PH35" s="193"/>
      <c r="PI35" s="193"/>
      <c r="PJ35" s="193"/>
      <c r="PK35" s="193"/>
      <c r="PL35" s="193"/>
      <c r="PM35" s="193"/>
      <c r="PN35" s="193"/>
      <c r="PO35" s="193"/>
      <c r="PP35" s="193"/>
      <c r="PQ35" s="193"/>
      <c r="PR35" s="193"/>
      <c r="PS35" s="193"/>
      <c r="PT35" s="193"/>
      <c r="PU35" s="193"/>
      <c r="PV35" s="193"/>
      <c r="PW35" s="193"/>
      <c r="PX35" s="193"/>
      <c r="PY35" s="193"/>
      <c r="PZ35" s="193"/>
      <c r="QA35" s="193"/>
      <c r="QB35" s="193"/>
      <c r="QC35" s="193"/>
      <c r="QD35" s="193"/>
      <c r="QE35" s="193"/>
      <c r="QF35" s="193"/>
      <c r="QG35" s="193"/>
      <c r="QH35" s="193"/>
      <c r="QI35" s="193"/>
      <c r="QJ35" s="193"/>
      <c r="QK35" s="193"/>
      <c r="QL35" s="193"/>
      <c r="QM35" s="193"/>
      <c r="QN35" s="193"/>
      <c r="QO35" s="193"/>
      <c r="QP35" s="193"/>
      <c r="QQ35" s="193"/>
      <c r="QR35" s="193"/>
      <c r="QS35" s="193"/>
      <c r="QT35" s="193"/>
      <c r="QU35" s="193"/>
      <c r="QV35" s="193"/>
      <c r="QW35" s="193"/>
      <c r="QX35" s="193"/>
      <c r="QY35" s="193"/>
      <c r="QZ35" s="193"/>
      <c r="RA35" s="193"/>
      <c r="RB35" s="193"/>
      <c r="RC35" s="193"/>
      <c r="RD35" s="193"/>
      <c r="RE35" s="193"/>
      <c r="RF35" s="193"/>
      <c r="RG35" s="193"/>
      <c r="RH35" s="193"/>
      <c r="RI35" s="193"/>
      <c r="RJ35" s="193"/>
      <c r="RK35" s="193"/>
      <c r="RL35" s="193"/>
      <c r="RM35" s="193"/>
      <c r="RN35" s="193"/>
      <c r="RO35" s="193"/>
      <c r="RP35" s="193"/>
      <c r="RQ35" s="193"/>
      <c r="RR35" s="193"/>
      <c r="RS35" s="193"/>
      <c r="RT35" s="193"/>
      <c r="RU35" s="193"/>
      <c r="RV35" s="193"/>
      <c r="RW35" s="193"/>
      <c r="RX35" s="193"/>
      <c r="RY35" s="193"/>
      <c r="RZ35" s="193"/>
      <c r="SA35" s="193"/>
      <c r="SB35" s="193"/>
      <c r="SC35" s="193"/>
      <c r="SD35" s="193"/>
      <c r="SE35" s="193"/>
      <c r="SF35" s="193"/>
      <c r="SG35" s="193"/>
      <c r="SH35" s="193"/>
      <c r="SI35" s="193"/>
      <c r="SJ35" s="193"/>
      <c r="SK35" s="193"/>
      <c r="SL35" s="193"/>
      <c r="SM35" s="193"/>
      <c r="SN35" s="193"/>
      <c r="SO35" s="193"/>
      <c r="SP35" s="193"/>
      <c r="SQ35" s="193"/>
      <c r="SR35" s="193"/>
      <c r="SS35" s="193"/>
      <c r="ST35" s="193"/>
      <c r="SU35" s="193"/>
      <c r="SV35" s="193"/>
      <c r="SW35" s="193"/>
      <c r="SX35" s="193"/>
      <c r="SY35" s="193"/>
      <c r="SZ35" s="193"/>
      <c r="TA35" s="193"/>
      <c r="TB35" s="193"/>
      <c r="TC35" s="193"/>
      <c r="TD35" s="193"/>
      <c r="TE35" s="193"/>
      <c r="TF35" s="193"/>
      <c r="TG35" s="193"/>
      <c r="TH35" s="193"/>
      <c r="TI35" s="193"/>
      <c r="TJ35" s="193"/>
      <c r="TK35" s="193"/>
      <c r="TL35" s="193"/>
      <c r="TM35" s="193"/>
      <c r="TN35" s="193"/>
      <c r="TO35" s="193"/>
      <c r="TP35" s="193"/>
      <c r="TQ35" s="193"/>
      <c r="TR35" s="193"/>
      <c r="TS35" s="193"/>
      <c r="TT35" s="193"/>
      <c r="TU35" s="193"/>
      <c r="TV35" s="193"/>
      <c r="TW35" s="193"/>
      <c r="TX35" s="193"/>
      <c r="TY35" s="193"/>
      <c r="TZ35" s="193"/>
      <c r="UA35" s="193"/>
      <c r="UB35" s="193"/>
      <c r="UC35" s="193"/>
      <c r="UD35" s="193"/>
      <c r="UE35" s="193"/>
      <c r="UF35" s="193"/>
      <c r="UG35" s="193"/>
      <c r="UH35" s="193"/>
      <c r="UI35" s="193"/>
      <c r="UJ35" s="193"/>
      <c r="UK35" s="193"/>
      <c r="UL35" s="193"/>
      <c r="UM35" s="193"/>
      <c r="UN35" s="193"/>
      <c r="UO35" s="193"/>
      <c r="UP35" s="193"/>
      <c r="UQ35" s="193"/>
      <c r="UR35" s="193"/>
      <c r="US35" s="193"/>
      <c r="UT35" s="193"/>
      <c r="UU35" s="193"/>
      <c r="UV35" s="193"/>
      <c r="UW35" s="193"/>
      <c r="UX35" s="193"/>
      <c r="UY35" s="193"/>
      <c r="UZ35" s="193"/>
      <c r="VA35" s="193"/>
      <c r="VB35" s="193"/>
      <c r="VC35" s="193"/>
      <c r="VD35" s="193"/>
      <c r="VE35" s="193"/>
      <c r="VF35" s="193"/>
      <c r="VG35" s="193"/>
      <c r="VH35" s="193"/>
      <c r="VI35" s="193"/>
      <c r="VJ35" s="193"/>
      <c r="VK35" s="193"/>
      <c r="VL35" s="193"/>
      <c r="VM35" s="193"/>
      <c r="VN35" s="193"/>
      <c r="VO35" s="193"/>
      <c r="VP35" s="193"/>
      <c r="VQ35" s="193"/>
      <c r="VR35" s="193"/>
      <c r="VS35" s="193"/>
      <c r="VT35" s="193"/>
      <c r="VU35" s="193"/>
      <c r="VV35" s="193"/>
      <c r="VW35" s="193"/>
      <c r="VX35" s="193"/>
      <c r="VY35" s="193"/>
      <c r="VZ35" s="193"/>
      <c r="WA35" s="193"/>
      <c r="WB35" s="193"/>
      <c r="WC35" s="193"/>
      <c r="WD35" s="193"/>
      <c r="WE35" s="193"/>
      <c r="WF35" s="193"/>
      <c r="WG35" s="193"/>
      <c r="WH35" s="193"/>
      <c r="WI35" s="193"/>
      <c r="WJ35" s="193"/>
      <c r="WK35" s="193"/>
      <c r="WL35" s="193"/>
      <c r="WM35" s="193"/>
      <c r="WN35" s="193"/>
      <c r="WO35" s="193"/>
      <c r="WP35" s="193"/>
      <c r="WQ35" s="193"/>
      <c r="WR35" s="193"/>
      <c r="WS35" s="193"/>
      <c r="WT35" s="193"/>
      <c r="WU35" s="193"/>
      <c r="WV35" s="193"/>
      <c r="WW35" s="193"/>
      <c r="WX35" s="193"/>
      <c r="WY35" s="193"/>
      <c r="WZ35" s="193"/>
      <c r="XA35" s="193"/>
      <c r="XB35" s="193"/>
      <c r="XC35" s="193"/>
      <c r="XD35" s="193"/>
      <c r="XE35" s="193"/>
      <c r="XF35" s="193"/>
      <c r="XG35" s="193"/>
      <c r="XH35" s="193"/>
      <c r="XI35" s="193"/>
      <c r="XJ35" s="193"/>
      <c r="XK35" s="193"/>
      <c r="XL35" s="193"/>
      <c r="XM35" s="193"/>
      <c r="XN35" s="193"/>
      <c r="XO35" s="193"/>
      <c r="XP35" s="193"/>
      <c r="XQ35" s="193"/>
      <c r="XR35" s="193"/>
      <c r="XS35" s="193"/>
      <c r="XT35" s="193"/>
      <c r="XU35" s="193"/>
      <c r="XV35" s="193"/>
      <c r="XW35" s="193"/>
      <c r="XX35" s="193"/>
      <c r="XY35" s="193"/>
      <c r="XZ35" s="193"/>
      <c r="YA35" s="193"/>
      <c r="YB35" s="193"/>
      <c r="YC35" s="193"/>
      <c r="YD35" s="193"/>
      <c r="YE35" s="193"/>
      <c r="YF35" s="193"/>
      <c r="YG35" s="193"/>
      <c r="YH35" s="193"/>
      <c r="YI35" s="193"/>
      <c r="YJ35" s="193"/>
      <c r="YK35" s="193"/>
      <c r="YL35" s="193"/>
      <c r="YM35" s="193"/>
      <c r="YN35" s="193"/>
      <c r="YO35" s="193"/>
      <c r="YP35" s="193"/>
      <c r="YQ35" s="193"/>
      <c r="YR35" s="193"/>
      <c r="YS35" s="193"/>
      <c r="YT35" s="193"/>
      <c r="YU35" s="193"/>
      <c r="YV35" s="193"/>
      <c r="YW35" s="193"/>
      <c r="YX35" s="193"/>
      <c r="YY35" s="193"/>
      <c r="YZ35" s="193"/>
      <c r="ZA35" s="193"/>
      <c r="ZB35" s="193"/>
      <c r="ZC35" s="193"/>
      <c r="ZD35" s="193"/>
      <c r="ZE35" s="193"/>
      <c r="ZF35" s="193"/>
      <c r="ZG35" s="193"/>
      <c r="ZH35" s="193"/>
      <c r="ZI35" s="193"/>
      <c r="ZJ35" s="193"/>
      <c r="ZK35" s="193"/>
      <c r="ZL35" s="193"/>
      <c r="ZM35" s="193"/>
      <c r="ZN35" s="193"/>
      <c r="ZO35" s="193"/>
      <c r="ZP35" s="193"/>
      <c r="ZQ35" s="193"/>
      <c r="ZR35" s="193"/>
      <c r="ZS35" s="193"/>
      <c r="ZT35" s="193"/>
      <c r="ZU35" s="193"/>
      <c r="ZV35" s="193"/>
      <c r="ZW35" s="193"/>
      <c r="ZX35" s="193"/>
      <c r="ZY35" s="193"/>
      <c r="ZZ35" s="193"/>
      <c r="AAA35" s="193"/>
      <c r="AAB35" s="193"/>
      <c r="AAC35" s="193"/>
      <c r="AAD35" s="193"/>
      <c r="AAE35" s="193"/>
      <c r="AAF35" s="193"/>
      <c r="AAG35" s="193"/>
      <c r="AAH35" s="193"/>
      <c r="AAI35" s="193"/>
      <c r="AAJ35" s="193"/>
      <c r="AAK35" s="193"/>
      <c r="AAL35" s="193"/>
      <c r="AAM35" s="193"/>
      <c r="AAN35" s="193"/>
      <c r="AAO35" s="193"/>
      <c r="AAP35" s="193"/>
      <c r="AAQ35" s="193"/>
      <c r="AAR35" s="193"/>
      <c r="AAS35" s="193"/>
      <c r="AAT35" s="193"/>
      <c r="AAU35" s="193"/>
      <c r="AAV35" s="193"/>
      <c r="AAW35" s="193"/>
      <c r="AAX35" s="193"/>
      <c r="AAY35" s="193"/>
      <c r="AAZ35" s="193"/>
      <c r="ABA35" s="193"/>
      <c r="ABB35" s="193"/>
      <c r="ABC35" s="193"/>
      <c r="ABD35" s="193"/>
      <c r="ABE35" s="193"/>
      <c r="ABF35" s="193"/>
      <c r="ABG35" s="193"/>
      <c r="ABH35" s="193"/>
      <c r="ABI35" s="193"/>
      <c r="ABJ35" s="193"/>
      <c r="ABK35" s="193"/>
      <c r="ABL35" s="193"/>
      <c r="ABM35" s="193"/>
      <c r="ABN35" s="193"/>
      <c r="ABO35" s="193"/>
      <c r="ABP35" s="193"/>
      <c r="ABQ35" s="193"/>
      <c r="ABR35" s="193"/>
      <c r="ABS35" s="193"/>
      <c r="ABT35" s="193"/>
      <c r="ABU35" s="193"/>
      <c r="ABV35" s="193"/>
      <c r="ABW35" s="193"/>
      <c r="ABX35" s="193"/>
      <c r="ABY35" s="193"/>
      <c r="ABZ35" s="193"/>
      <c r="ACA35" s="193"/>
      <c r="ACB35" s="193"/>
      <c r="ACC35" s="193"/>
      <c r="ACD35" s="193"/>
      <c r="ACE35" s="193"/>
      <c r="ACF35" s="193"/>
      <c r="ACG35" s="193"/>
      <c r="ACH35" s="193"/>
      <c r="ACI35" s="193"/>
      <c r="ACJ35" s="193"/>
      <c r="ACK35" s="193"/>
      <c r="ACL35" s="193"/>
      <c r="ACM35" s="193"/>
      <c r="ACN35" s="193"/>
      <c r="ACO35" s="193"/>
      <c r="ACP35" s="193"/>
      <c r="ACQ35" s="193"/>
      <c r="ACR35" s="193"/>
      <c r="ACS35" s="193"/>
      <c r="ACT35" s="193"/>
      <c r="ACU35" s="193"/>
      <c r="ACV35" s="193"/>
      <c r="ACW35" s="193"/>
      <c r="ACX35" s="193"/>
      <c r="ACY35" s="193"/>
      <c r="ACZ35" s="193"/>
      <c r="ADA35" s="193"/>
      <c r="ADB35" s="193"/>
      <c r="ADC35" s="193"/>
      <c r="ADD35" s="193"/>
      <c r="ADE35" s="193"/>
      <c r="ADF35" s="193"/>
      <c r="ADG35" s="193"/>
      <c r="ADH35" s="193"/>
      <c r="ADI35" s="193"/>
      <c r="ADJ35" s="193"/>
      <c r="ADK35" s="193"/>
      <c r="ADL35" s="193"/>
      <c r="ADM35" s="193"/>
      <c r="ADN35" s="193"/>
      <c r="ADO35" s="193"/>
      <c r="ADP35" s="193"/>
      <c r="ADQ35" s="193"/>
      <c r="ADR35" s="193"/>
      <c r="ADS35" s="193"/>
      <c r="ADT35" s="193"/>
      <c r="ADU35" s="193"/>
      <c r="ADV35" s="193"/>
      <c r="ADW35" s="193"/>
      <c r="ADX35" s="193"/>
      <c r="ADY35" s="193"/>
      <c r="ADZ35" s="193"/>
      <c r="AEA35" s="193"/>
      <c r="AEB35" s="193"/>
      <c r="AEC35" s="193"/>
      <c r="AED35" s="193"/>
      <c r="AEE35" s="193"/>
      <c r="AEF35" s="193"/>
      <c r="AEG35" s="193"/>
      <c r="AEH35" s="193"/>
      <c r="AEI35" s="193"/>
      <c r="AEJ35" s="193"/>
      <c r="AEK35" s="193"/>
      <c r="AEL35" s="193"/>
      <c r="AEM35" s="193"/>
      <c r="AEN35" s="193"/>
      <c r="AEO35" s="193"/>
      <c r="AEP35" s="193"/>
      <c r="AEQ35" s="193"/>
      <c r="AER35" s="193"/>
      <c r="AES35" s="193"/>
      <c r="AET35" s="193"/>
      <c r="AEU35" s="193"/>
      <c r="AEV35" s="193"/>
      <c r="AEW35" s="193"/>
      <c r="AEX35" s="193"/>
      <c r="AEY35" s="193"/>
      <c r="AEZ35" s="193"/>
      <c r="AFA35" s="193"/>
      <c r="AFB35" s="193"/>
      <c r="AFC35" s="193"/>
      <c r="AFD35" s="193"/>
      <c r="AFE35" s="193"/>
      <c r="AFF35" s="193"/>
      <c r="AFG35" s="193"/>
      <c r="AFH35" s="193"/>
      <c r="AFI35" s="193"/>
      <c r="AFJ35" s="193"/>
      <c r="AFK35" s="193"/>
      <c r="AFL35" s="193"/>
      <c r="AFM35" s="193"/>
      <c r="AFN35" s="193"/>
      <c r="AFO35" s="193"/>
      <c r="AFP35" s="193"/>
      <c r="AFQ35" s="193"/>
      <c r="AFR35" s="193"/>
      <c r="AFS35" s="193"/>
      <c r="AFT35" s="193"/>
      <c r="AFU35" s="193"/>
      <c r="AFV35" s="193"/>
      <c r="AFW35" s="193"/>
      <c r="AFX35" s="193"/>
      <c r="AFY35" s="193"/>
      <c r="AFZ35" s="193"/>
      <c r="AGA35" s="193"/>
      <c r="AGB35" s="193"/>
    </row>
    <row r="36" spans="1:860" s="204" customFormat="1" ht="25.5">
      <c r="A36" s="205" t="s">
        <v>135</v>
      </c>
      <c r="B36" s="206" t="s">
        <v>136</v>
      </c>
      <c r="C36" s="187">
        <f t="shared" si="3"/>
        <v>0</v>
      </c>
      <c r="D36" s="207"/>
      <c r="E36" s="203"/>
      <c r="F36" s="475"/>
      <c r="G36" s="479"/>
      <c r="H36" s="187">
        <f t="shared" si="5"/>
        <v>0</v>
      </c>
      <c r="I36" s="203"/>
      <c r="J36" s="203"/>
      <c r="K36" s="203"/>
      <c r="L36" s="187"/>
      <c r="M36" s="203"/>
      <c r="N36" s="203"/>
      <c r="O36" s="187"/>
      <c r="P36" s="203"/>
      <c r="Q36" s="203"/>
      <c r="R36" s="187"/>
      <c r="S36" s="185">
        <f t="shared" si="6"/>
        <v>0</v>
      </c>
      <c r="T36" s="526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3"/>
      <c r="GN36" s="193"/>
      <c r="GO36" s="193"/>
      <c r="GP36" s="193"/>
      <c r="GQ36" s="193"/>
      <c r="GR36" s="193"/>
      <c r="GS36" s="193"/>
      <c r="GT36" s="193"/>
      <c r="GU36" s="193"/>
      <c r="GV36" s="193"/>
      <c r="GW36" s="193"/>
      <c r="GX36" s="193"/>
      <c r="GY36" s="193"/>
      <c r="GZ36" s="193"/>
      <c r="HA36" s="193"/>
      <c r="HB36" s="193"/>
      <c r="HC36" s="193"/>
      <c r="HD36" s="193"/>
      <c r="HE36" s="193"/>
      <c r="HF36" s="193"/>
      <c r="HG36" s="193"/>
      <c r="HH36" s="193"/>
      <c r="HI36" s="193"/>
      <c r="HJ36" s="193"/>
      <c r="HK36" s="193"/>
      <c r="HL36" s="193"/>
      <c r="HM36" s="193"/>
      <c r="HN36" s="193"/>
      <c r="HO36" s="193"/>
      <c r="HP36" s="193"/>
      <c r="HQ36" s="193"/>
      <c r="HR36" s="193"/>
      <c r="HS36" s="193"/>
      <c r="HT36" s="193"/>
      <c r="HU36" s="193"/>
      <c r="HV36" s="193"/>
      <c r="HW36" s="193"/>
      <c r="HX36" s="193"/>
      <c r="HY36" s="193"/>
      <c r="HZ36" s="193"/>
      <c r="IA36" s="193"/>
      <c r="IB36" s="193"/>
      <c r="IC36" s="193"/>
      <c r="ID36" s="193"/>
      <c r="IE36" s="193"/>
      <c r="IF36" s="193"/>
      <c r="IG36" s="193"/>
      <c r="IH36" s="193"/>
      <c r="II36" s="193"/>
      <c r="IJ36" s="193"/>
      <c r="IK36" s="193"/>
      <c r="IL36" s="193"/>
      <c r="IM36" s="193"/>
      <c r="IN36" s="193"/>
      <c r="IO36" s="193"/>
      <c r="IP36" s="193"/>
      <c r="IQ36" s="193"/>
      <c r="IR36" s="193"/>
      <c r="IS36" s="193"/>
      <c r="IT36" s="193"/>
      <c r="IU36" s="193"/>
      <c r="IV36" s="193"/>
      <c r="IW36" s="193"/>
      <c r="IX36" s="193"/>
      <c r="IY36" s="193"/>
      <c r="IZ36" s="193"/>
      <c r="JA36" s="193"/>
      <c r="JB36" s="193"/>
      <c r="JC36" s="193"/>
      <c r="JD36" s="193"/>
      <c r="JE36" s="193"/>
      <c r="JF36" s="193"/>
      <c r="JG36" s="193"/>
      <c r="JH36" s="193"/>
      <c r="JI36" s="193"/>
      <c r="JJ36" s="193"/>
      <c r="JK36" s="193"/>
      <c r="JL36" s="193"/>
      <c r="JM36" s="193"/>
      <c r="JN36" s="193"/>
      <c r="JO36" s="193"/>
      <c r="JP36" s="193"/>
      <c r="JQ36" s="193"/>
      <c r="JR36" s="193"/>
      <c r="JS36" s="193"/>
      <c r="JT36" s="193"/>
      <c r="JU36" s="193"/>
      <c r="JV36" s="193"/>
      <c r="JW36" s="193"/>
      <c r="JX36" s="193"/>
      <c r="JY36" s="193"/>
      <c r="JZ36" s="193"/>
      <c r="KA36" s="193"/>
      <c r="KB36" s="193"/>
      <c r="KC36" s="193"/>
      <c r="KD36" s="193"/>
      <c r="KE36" s="193"/>
      <c r="KF36" s="193"/>
      <c r="KG36" s="193"/>
      <c r="KH36" s="193"/>
      <c r="KI36" s="193"/>
      <c r="KJ36" s="193"/>
      <c r="KK36" s="193"/>
      <c r="KL36" s="193"/>
      <c r="KM36" s="193"/>
      <c r="KN36" s="193"/>
      <c r="KO36" s="193"/>
      <c r="KP36" s="193"/>
      <c r="KQ36" s="193"/>
      <c r="KR36" s="193"/>
      <c r="KS36" s="193"/>
      <c r="KT36" s="193"/>
      <c r="KU36" s="193"/>
      <c r="KV36" s="193"/>
      <c r="KW36" s="193"/>
      <c r="KX36" s="193"/>
      <c r="KY36" s="193"/>
      <c r="KZ36" s="193"/>
      <c r="LA36" s="193"/>
      <c r="LB36" s="193"/>
      <c r="LC36" s="193"/>
      <c r="LD36" s="193"/>
      <c r="LE36" s="193"/>
      <c r="LF36" s="193"/>
      <c r="LG36" s="193"/>
      <c r="LH36" s="193"/>
      <c r="LI36" s="193"/>
      <c r="LJ36" s="193"/>
      <c r="LK36" s="193"/>
      <c r="LL36" s="193"/>
      <c r="LM36" s="193"/>
      <c r="LN36" s="193"/>
      <c r="LO36" s="193"/>
      <c r="LP36" s="193"/>
      <c r="LQ36" s="193"/>
      <c r="LR36" s="193"/>
      <c r="LS36" s="193"/>
      <c r="LT36" s="193"/>
      <c r="LU36" s="193"/>
      <c r="LV36" s="193"/>
      <c r="LW36" s="193"/>
      <c r="LX36" s="193"/>
      <c r="LY36" s="193"/>
      <c r="LZ36" s="193"/>
      <c r="MA36" s="193"/>
      <c r="MB36" s="193"/>
      <c r="MC36" s="193"/>
      <c r="MD36" s="193"/>
      <c r="ME36" s="193"/>
      <c r="MF36" s="193"/>
      <c r="MG36" s="193"/>
      <c r="MH36" s="193"/>
      <c r="MI36" s="193"/>
      <c r="MJ36" s="193"/>
      <c r="MK36" s="193"/>
      <c r="ML36" s="193"/>
      <c r="MM36" s="193"/>
      <c r="MN36" s="193"/>
      <c r="MO36" s="193"/>
      <c r="MP36" s="193"/>
      <c r="MQ36" s="193"/>
      <c r="MR36" s="193"/>
      <c r="MS36" s="193"/>
      <c r="MT36" s="193"/>
      <c r="MU36" s="193"/>
      <c r="MV36" s="193"/>
      <c r="MW36" s="193"/>
      <c r="MX36" s="193"/>
      <c r="MY36" s="193"/>
      <c r="MZ36" s="193"/>
      <c r="NA36" s="193"/>
      <c r="NB36" s="193"/>
      <c r="NC36" s="193"/>
      <c r="ND36" s="193"/>
      <c r="NE36" s="193"/>
      <c r="NF36" s="193"/>
      <c r="NG36" s="193"/>
      <c r="NH36" s="193"/>
      <c r="NI36" s="193"/>
      <c r="NJ36" s="193"/>
      <c r="NK36" s="193"/>
      <c r="NL36" s="193"/>
      <c r="NM36" s="193"/>
      <c r="NN36" s="193"/>
      <c r="NO36" s="193"/>
      <c r="NP36" s="193"/>
      <c r="NQ36" s="193"/>
      <c r="NR36" s="193"/>
      <c r="NS36" s="193"/>
      <c r="NT36" s="193"/>
      <c r="NU36" s="193"/>
      <c r="NV36" s="193"/>
      <c r="NW36" s="193"/>
      <c r="NX36" s="193"/>
      <c r="NY36" s="193"/>
      <c r="NZ36" s="193"/>
      <c r="OA36" s="193"/>
      <c r="OB36" s="193"/>
      <c r="OC36" s="193"/>
      <c r="OD36" s="193"/>
      <c r="OE36" s="193"/>
      <c r="OF36" s="193"/>
      <c r="OG36" s="193"/>
      <c r="OH36" s="193"/>
      <c r="OI36" s="193"/>
      <c r="OJ36" s="193"/>
      <c r="OK36" s="193"/>
      <c r="OL36" s="193"/>
      <c r="OM36" s="193"/>
      <c r="ON36" s="193"/>
      <c r="OO36" s="193"/>
      <c r="OP36" s="193"/>
      <c r="OQ36" s="193"/>
      <c r="OR36" s="193"/>
      <c r="OS36" s="193"/>
      <c r="OT36" s="193"/>
      <c r="OU36" s="193"/>
      <c r="OV36" s="193"/>
      <c r="OW36" s="193"/>
      <c r="OX36" s="193"/>
      <c r="OY36" s="193"/>
      <c r="OZ36" s="193"/>
      <c r="PA36" s="193"/>
      <c r="PB36" s="193"/>
      <c r="PC36" s="193"/>
      <c r="PD36" s="193"/>
      <c r="PE36" s="193"/>
      <c r="PF36" s="193"/>
      <c r="PG36" s="193"/>
      <c r="PH36" s="193"/>
      <c r="PI36" s="193"/>
      <c r="PJ36" s="193"/>
      <c r="PK36" s="193"/>
      <c r="PL36" s="193"/>
      <c r="PM36" s="193"/>
      <c r="PN36" s="193"/>
      <c r="PO36" s="193"/>
      <c r="PP36" s="193"/>
      <c r="PQ36" s="193"/>
      <c r="PR36" s="193"/>
      <c r="PS36" s="193"/>
      <c r="PT36" s="193"/>
      <c r="PU36" s="193"/>
      <c r="PV36" s="193"/>
      <c r="PW36" s="193"/>
      <c r="PX36" s="193"/>
      <c r="PY36" s="193"/>
      <c r="PZ36" s="193"/>
      <c r="QA36" s="193"/>
      <c r="QB36" s="193"/>
      <c r="QC36" s="193"/>
      <c r="QD36" s="193"/>
      <c r="QE36" s="193"/>
      <c r="QF36" s="193"/>
      <c r="QG36" s="193"/>
      <c r="QH36" s="193"/>
      <c r="QI36" s="193"/>
      <c r="QJ36" s="193"/>
      <c r="QK36" s="193"/>
      <c r="QL36" s="193"/>
      <c r="QM36" s="193"/>
      <c r="QN36" s="193"/>
      <c r="QO36" s="193"/>
      <c r="QP36" s="193"/>
      <c r="QQ36" s="193"/>
      <c r="QR36" s="193"/>
      <c r="QS36" s="193"/>
      <c r="QT36" s="193"/>
      <c r="QU36" s="193"/>
      <c r="QV36" s="193"/>
      <c r="QW36" s="193"/>
      <c r="QX36" s="193"/>
      <c r="QY36" s="193"/>
      <c r="QZ36" s="193"/>
      <c r="RA36" s="193"/>
      <c r="RB36" s="193"/>
      <c r="RC36" s="193"/>
      <c r="RD36" s="193"/>
      <c r="RE36" s="193"/>
      <c r="RF36" s="193"/>
      <c r="RG36" s="193"/>
      <c r="RH36" s="193"/>
      <c r="RI36" s="193"/>
      <c r="RJ36" s="193"/>
      <c r="RK36" s="193"/>
      <c r="RL36" s="193"/>
      <c r="RM36" s="193"/>
      <c r="RN36" s="193"/>
      <c r="RO36" s="193"/>
      <c r="RP36" s="193"/>
      <c r="RQ36" s="193"/>
      <c r="RR36" s="193"/>
      <c r="RS36" s="193"/>
      <c r="RT36" s="193"/>
      <c r="RU36" s="193"/>
      <c r="RV36" s="193"/>
      <c r="RW36" s="193"/>
      <c r="RX36" s="193"/>
      <c r="RY36" s="193"/>
      <c r="RZ36" s="193"/>
      <c r="SA36" s="193"/>
      <c r="SB36" s="193"/>
      <c r="SC36" s="193"/>
      <c r="SD36" s="193"/>
      <c r="SE36" s="193"/>
      <c r="SF36" s="193"/>
      <c r="SG36" s="193"/>
      <c r="SH36" s="193"/>
      <c r="SI36" s="193"/>
      <c r="SJ36" s="193"/>
      <c r="SK36" s="193"/>
      <c r="SL36" s="193"/>
      <c r="SM36" s="193"/>
      <c r="SN36" s="193"/>
      <c r="SO36" s="193"/>
      <c r="SP36" s="193"/>
      <c r="SQ36" s="193"/>
      <c r="SR36" s="193"/>
      <c r="SS36" s="193"/>
      <c r="ST36" s="193"/>
      <c r="SU36" s="193"/>
      <c r="SV36" s="193"/>
      <c r="SW36" s="193"/>
      <c r="SX36" s="193"/>
      <c r="SY36" s="193"/>
      <c r="SZ36" s="193"/>
      <c r="TA36" s="193"/>
      <c r="TB36" s="193"/>
      <c r="TC36" s="193"/>
      <c r="TD36" s="193"/>
      <c r="TE36" s="193"/>
      <c r="TF36" s="193"/>
      <c r="TG36" s="193"/>
      <c r="TH36" s="193"/>
      <c r="TI36" s="193"/>
      <c r="TJ36" s="193"/>
      <c r="TK36" s="193"/>
      <c r="TL36" s="193"/>
      <c r="TM36" s="193"/>
      <c r="TN36" s="193"/>
      <c r="TO36" s="193"/>
      <c r="TP36" s="193"/>
      <c r="TQ36" s="193"/>
      <c r="TR36" s="193"/>
      <c r="TS36" s="193"/>
      <c r="TT36" s="193"/>
      <c r="TU36" s="193"/>
      <c r="TV36" s="193"/>
      <c r="TW36" s="193"/>
      <c r="TX36" s="193"/>
      <c r="TY36" s="193"/>
      <c r="TZ36" s="193"/>
      <c r="UA36" s="193"/>
      <c r="UB36" s="193"/>
      <c r="UC36" s="193"/>
      <c r="UD36" s="193"/>
      <c r="UE36" s="193"/>
      <c r="UF36" s="193"/>
      <c r="UG36" s="193"/>
      <c r="UH36" s="193"/>
      <c r="UI36" s="193"/>
      <c r="UJ36" s="193"/>
      <c r="UK36" s="193"/>
      <c r="UL36" s="193"/>
      <c r="UM36" s="193"/>
      <c r="UN36" s="193"/>
      <c r="UO36" s="193"/>
      <c r="UP36" s="193"/>
      <c r="UQ36" s="193"/>
      <c r="UR36" s="193"/>
      <c r="US36" s="193"/>
      <c r="UT36" s="193"/>
      <c r="UU36" s="193"/>
      <c r="UV36" s="193"/>
      <c r="UW36" s="193"/>
      <c r="UX36" s="193"/>
      <c r="UY36" s="193"/>
      <c r="UZ36" s="193"/>
      <c r="VA36" s="193"/>
      <c r="VB36" s="193"/>
      <c r="VC36" s="193"/>
      <c r="VD36" s="193"/>
      <c r="VE36" s="193"/>
      <c r="VF36" s="193"/>
      <c r="VG36" s="193"/>
      <c r="VH36" s="193"/>
      <c r="VI36" s="193"/>
      <c r="VJ36" s="193"/>
      <c r="VK36" s="193"/>
      <c r="VL36" s="193"/>
      <c r="VM36" s="193"/>
      <c r="VN36" s="193"/>
      <c r="VO36" s="193"/>
      <c r="VP36" s="193"/>
      <c r="VQ36" s="193"/>
      <c r="VR36" s="193"/>
      <c r="VS36" s="193"/>
      <c r="VT36" s="193"/>
      <c r="VU36" s="193"/>
      <c r="VV36" s="193"/>
      <c r="VW36" s="193"/>
      <c r="VX36" s="193"/>
      <c r="VY36" s="193"/>
      <c r="VZ36" s="193"/>
      <c r="WA36" s="193"/>
      <c r="WB36" s="193"/>
      <c r="WC36" s="193"/>
      <c r="WD36" s="193"/>
      <c r="WE36" s="193"/>
      <c r="WF36" s="193"/>
      <c r="WG36" s="193"/>
      <c r="WH36" s="193"/>
      <c r="WI36" s="193"/>
      <c r="WJ36" s="193"/>
      <c r="WK36" s="193"/>
      <c r="WL36" s="193"/>
      <c r="WM36" s="193"/>
      <c r="WN36" s="193"/>
      <c r="WO36" s="193"/>
      <c r="WP36" s="193"/>
      <c r="WQ36" s="193"/>
      <c r="WR36" s="193"/>
      <c r="WS36" s="193"/>
      <c r="WT36" s="193"/>
      <c r="WU36" s="193"/>
      <c r="WV36" s="193"/>
      <c r="WW36" s="193"/>
      <c r="WX36" s="193"/>
      <c r="WY36" s="193"/>
      <c r="WZ36" s="193"/>
      <c r="XA36" s="193"/>
      <c r="XB36" s="193"/>
      <c r="XC36" s="193"/>
      <c r="XD36" s="193"/>
      <c r="XE36" s="193"/>
      <c r="XF36" s="193"/>
      <c r="XG36" s="193"/>
      <c r="XH36" s="193"/>
      <c r="XI36" s="193"/>
      <c r="XJ36" s="193"/>
      <c r="XK36" s="193"/>
      <c r="XL36" s="193"/>
      <c r="XM36" s="193"/>
      <c r="XN36" s="193"/>
      <c r="XO36" s="193"/>
      <c r="XP36" s="193"/>
      <c r="XQ36" s="193"/>
      <c r="XR36" s="193"/>
      <c r="XS36" s="193"/>
      <c r="XT36" s="193"/>
      <c r="XU36" s="193"/>
      <c r="XV36" s="193"/>
      <c r="XW36" s="193"/>
      <c r="XX36" s="193"/>
      <c r="XY36" s="193"/>
      <c r="XZ36" s="193"/>
      <c r="YA36" s="193"/>
      <c r="YB36" s="193"/>
      <c r="YC36" s="193"/>
      <c r="YD36" s="193"/>
      <c r="YE36" s="193"/>
      <c r="YF36" s="193"/>
      <c r="YG36" s="193"/>
      <c r="YH36" s="193"/>
      <c r="YI36" s="193"/>
      <c r="YJ36" s="193"/>
      <c r="YK36" s="193"/>
      <c r="YL36" s="193"/>
      <c r="YM36" s="193"/>
      <c r="YN36" s="193"/>
      <c r="YO36" s="193"/>
      <c r="YP36" s="193"/>
      <c r="YQ36" s="193"/>
      <c r="YR36" s="193"/>
      <c r="YS36" s="193"/>
      <c r="YT36" s="193"/>
      <c r="YU36" s="193"/>
      <c r="YV36" s="193"/>
      <c r="YW36" s="193"/>
      <c r="YX36" s="193"/>
      <c r="YY36" s="193"/>
      <c r="YZ36" s="193"/>
      <c r="ZA36" s="193"/>
      <c r="ZB36" s="193"/>
      <c r="ZC36" s="193"/>
      <c r="ZD36" s="193"/>
      <c r="ZE36" s="193"/>
      <c r="ZF36" s="193"/>
      <c r="ZG36" s="193"/>
      <c r="ZH36" s="193"/>
      <c r="ZI36" s="193"/>
      <c r="ZJ36" s="193"/>
      <c r="ZK36" s="193"/>
      <c r="ZL36" s="193"/>
      <c r="ZM36" s="193"/>
      <c r="ZN36" s="193"/>
      <c r="ZO36" s="193"/>
      <c r="ZP36" s="193"/>
      <c r="ZQ36" s="193"/>
      <c r="ZR36" s="193"/>
      <c r="ZS36" s="193"/>
      <c r="ZT36" s="193"/>
      <c r="ZU36" s="193"/>
      <c r="ZV36" s="193"/>
      <c r="ZW36" s="193"/>
      <c r="ZX36" s="193"/>
      <c r="ZY36" s="193"/>
      <c r="ZZ36" s="193"/>
      <c r="AAA36" s="193"/>
      <c r="AAB36" s="193"/>
      <c r="AAC36" s="193"/>
      <c r="AAD36" s="193"/>
      <c r="AAE36" s="193"/>
      <c r="AAF36" s="193"/>
      <c r="AAG36" s="193"/>
      <c r="AAH36" s="193"/>
      <c r="AAI36" s="193"/>
      <c r="AAJ36" s="193"/>
      <c r="AAK36" s="193"/>
      <c r="AAL36" s="193"/>
      <c r="AAM36" s="193"/>
      <c r="AAN36" s="193"/>
      <c r="AAO36" s="193"/>
      <c r="AAP36" s="193"/>
      <c r="AAQ36" s="193"/>
      <c r="AAR36" s="193"/>
      <c r="AAS36" s="193"/>
      <c r="AAT36" s="193"/>
      <c r="AAU36" s="193"/>
      <c r="AAV36" s="193"/>
      <c r="AAW36" s="193"/>
      <c r="AAX36" s="193"/>
      <c r="AAY36" s="193"/>
      <c r="AAZ36" s="193"/>
      <c r="ABA36" s="193"/>
      <c r="ABB36" s="193"/>
      <c r="ABC36" s="193"/>
      <c r="ABD36" s="193"/>
      <c r="ABE36" s="193"/>
      <c r="ABF36" s="193"/>
      <c r="ABG36" s="193"/>
      <c r="ABH36" s="193"/>
      <c r="ABI36" s="193"/>
      <c r="ABJ36" s="193"/>
      <c r="ABK36" s="193"/>
      <c r="ABL36" s="193"/>
      <c r="ABM36" s="193"/>
      <c r="ABN36" s="193"/>
      <c r="ABO36" s="193"/>
      <c r="ABP36" s="193"/>
      <c r="ABQ36" s="193"/>
      <c r="ABR36" s="193"/>
      <c r="ABS36" s="193"/>
      <c r="ABT36" s="193"/>
      <c r="ABU36" s="193"/>
      <c r="ABV36" s="193"/>
      <c r="ABW36" s="193"/>
      <c r="ABX36" s="193"/>
      <c r="ABY36" s="193"/>
      <c r="ABZ36" s="193"/>
      <c r="ACA36" s="193"/>
      <c r="ACB36" s="193"/>
      <c r="ACC36" s="193"/>
      <c r="ACD36" s="193"/>
      <c r="ACE36" s="193"/>
      <c r="ACF36" s="193"/>
      <c r="ACG36" s="193"/>
      <c r="ACH36" s="193"/>
      <c r="ACI36" s="193"/>
      <c r="ACJ36" s="193"/>
      <c r="ACK36" s="193"/>
      <c r="ACL36" s="193"/>
      <c r="ACM36" s="193"/>
      <c r="ACN36" s="193"/>
      <c r="ACO36" s="193"/>
      <c r="ACP36" s="193"/>
      <c r="ACQ36" s="193"/>
      <c r="ACR36" s="193"/>
      <c r="ACS36" s="193"/>
      <c r="ACT36" s="193"/>
      <c r="ACU36" s="193"/>
      <c r="ACV36" s="193"/>
      <c r="ACW36" s="193"/>
      <c r="ACX36" s="193"/>
      <c r="ACY36" s="193"/>
      <c r="ACZ36" s="193"/>
      <c r="ADA36" s="193"/>
      <c r="ADB36" s="193"/>
      <c r="ADC36" s="193"/>
      <c r="ADD36" s="193"/>
      <c r="ADE36" s="193"/>
      <c r="ADF36" s="193"/>
      <c r="ADG36" s="193"/>
      <c r="ADH36" s="193"/>
      <c r="ADI36" s="193"/>
      <c r="ADJ36" s="193"/>
      <c r="ADK36" s="193"/>
      <c r="ADL36" s="193"/>
      <c r="ADM36" s="193"/>
      <c r="ADN36" s="193"/>
      <c r="ADO36" s="193"/>
      <c r="ADP36" s="193"/>
      <c r="ADQ36" s="193"/>
      <c r="ADR36" s="193"/>
      <c r="ADS36" s="193"/>
      <c r="ADT36" s="193"/>
      <c r="ADU36" s="193"/>
      <c r="ADV36" s="193"/>
      <c r="ADW36" s="193"/>
      <c r="ADX36" s="193"/>
      <c r="ADY36" s="193"/>
      <c r="ADZ36" s="193"/>
      <c r="AEA36" s="193"/>
      <c r="AEB36" s="193"/>
      <c r="AEC36" s="193"/>
      <c r="AED36" s="193"/>
      <c r="AEE36" s="193"/>
      <c r="AEF36" s="193"/>
      <c r="AEG36" s="193"/>
      <c r="AEH36" s="193"/>
      <c r="AEI36" s="193"/>
      <c r="AEJ36" s="193"/>
      <c r="AEK36" s="193"/>
      <c r="AEL36" s="193"/>
      <c r="AEM36" s="193"/>
      <c r="AEN36" s="193"/>
      <c r="AEO36" s="193"/>
      <c r="AEP36" s="193"/>
      <c r="AEQ36" s="193"/>
      <c r="AER36" s="193"/>
      <c r="AES36" s="193"/>
      <c r="AET36" s="193"/>
      <c r="AEU36" s="193"/>
      <c r="AEV36" s="193"/>
      <c r="AEW36" s="193"/>
      <c r="AEX36" s="193"/>
      <c r="AEY36" s="193"/>
      <c r="AEZ36" s="193"/>
      <c r="AFA36" s="193"/>
      <c r="AFB36" s="193"/>
      <c r="AFC36" s="193"/>
      <c r="AFD36" s="193"/>
      <c r="AFE36" s="193"/>
      <c r="AFF36" s="193"/>
      <c r="AFG36" s="193"/>
      <c r="AFH36" s="193"/>
      <c r="AFI36" s="193"/>
      <c r="AFJ36" s="193"/>
      <c r="AFK36" s="193"/>
      <c r="AFL36" s="193"/>
      <c r="AFM36" s="193"/>
      <c r="AFN36" s="193"/>
      <c r="AFO36" s="193"/>
      <c r="AFP36" s="193"/>
      <c r="AFQ36" s="193"/>
      <c r="AFR36" s="193"/>
      <c r="AFS36" s="193"/>
      <c r="AFT36" s="193"/>
      <c r="AFU36" s="193"/>
      <c r="AFV36" s="193"/>
      <c r="AFW36" s="193"/>
      <c r="AFX36" s="193"/>
      <c r="AFY36" s="193"/>
      <c r="AFZ36" s="193"/>
      <c r="AGA36" s="193"/>
      <c r="AGB36" s="193"/>
    </row>
    <row r="37" spans="1:860" s="200" customFormat="1" ht="38.25">
      <c r="A37" s="81" t="s">
        <v>137</v>
      </c>
      <c r="B37" s="69" t="s">
        <v>138</v>
      </c>
      <c r="C37" s="187">
        <f t="shared" si="3"/>
        <v>0</v>
      </c>
      <c r="D37" s="68"/>
      <c r="E37" s="68"/>
      <c r="F37" s="470"/>
      <c r="G37" s="478"/>
      <c r="H37" s="187">
        <f t="shared" si="5"/>
        <v>0</v>
      </c>
      <c r="I37" s="68"/>
      <c r="J37" s="68"/>
      <c r="K37" s="68"/>
      <c r="L37" s="187">
        <f>розница!Q27</f>
        <v>105179816</v>
      </c>
      <c r="M37" s="68"/>
      <c r="N37" s="68"/>
      <c r="O37" s="187"/>
      <c r="P37" s="68"/>
      <c r="Q37" s="68"/>
      <c r="R37" s="187"/>
      <c r="S37" s="185">
        <f t="shared" si="6"/>
        <v>105179816</v>
      </c>
      <c r="T37" s="526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193"/>
      <c r="GD37" s="193"/>
      <c r="GE37" s="193"/>
      <c r="GF37" s="193"/>
      <c r="GG37" s="193"/>
      <c r="GH37" s="193"/>
      <c r="GI37" s="193"/>
      <c r="GJ37" s="193"/>
      <c r="GK37" s="193"/>
      <c r="GL37" s="193"/>
      <c r="GM37" s="193"/>
      <c r="GN37" s="193"/>
      <c r="GO37" s="193"/>
      <c r="GP37" s="193"/>
      <c r="GQ37" s="193"/>
      <c r="GR37" s="193"/>
      <c r="GS37" s="193"/>
      <c r="GT37" s="193"/>
      <c r="GU37" s="193"/>
      <c r="GV37" s="193"/>
      <c r="GW37" s="193"/>
      <c r="GX37" s="193"/>
      <c r="GY37" s="193"/>
      <c r="GZ37" s="193"/>
      <c r="HA37" s="193"/>
      <c r="HB37" s="193"/>
      <c r="HC37" s="193"/>
      <c r="HD37" s="193"/>
      <c r="HE37" s="193"/>
      <c r="HF37" s="193"/>
      <c r="HG37" s="193"/>
      <c r="HH37" s="193"/>
      <c r="HI37" s="193"/>
      <c r="HJ37" s="193"/>
      <c r="HK37" s="193"/>
      <c r="HL37" s="193"/>
      <c r="HM37" s="193"/>
      <c r="HN37" s="193"/>
      <c r="HO37" s="193"/>
      <c r="HP37" s="193"/>
      <c r="HQ37" s="193"/>
      <c r="HR37" s="193"/>
      <c r="HS37" s="193"/>
      <c r="HT37" s="193"/>
      <c r="HU37" s="193"/>
      <c r="HV37" s="193"/>
      <c r="HW37" s="193"/>
      <c r="HX37" s="193"/>
      <c r="HY37" s="193"/>
      <c r="HZ37" s="193"/>
      <c r="IA37" s="193"/>
      <c r="IB37" s="193"/>
      <c r="IC37" s="193"/>
      <c r="ID37" s="193"/>
      <c r="IE37" s="193"/>
      <c r="IF37" s="193"/>
      <c r="IG37" s="193"/>
      <c r="IH37" s="193"/>
      <c r="II37" s="193"/>
      <c r="IJ37" s="193"/>
      <c r="IK37" s="193"/>
      <c r="IL37" s="193"/>
      <c r="IM37" s="193"/>
      <c r="IN37" s="193"/>
      <c r="IO37" s="193"/>
      <c r="IP37" s="193"/>
      <c r="IQ37" s="193"/>
      <c r="IR37" s="193"/>
      <c r="IS37" s="193"/>
      <c r="IT37" s="193"/>
      <c r="IU37" s="193"/>
      <c r="IV37" s="193"/>
      <c r="IW37" s="193"/>
      <c r="IX37" s="193"/>
      <c r="IY37" s="193"/>
      <c r="IZ37" s="193"/>
      <c r="JA37" s="193"/>
      <c r="JB37" s="193"/>
      <c r="JC37" s="193"/>
      <c r="JD37" s="193"/>
      <c r="JE37" s="193"/>
      <c r="JF37" s="193"/>
      <c r="JG37" s="193"/>
      <c r="JH37" s="193"/>
      <c r="JI37" s="193"/>
      <c r="JJ37" s="193"/>
      <c r="JK37" s="193"/>
      <c r="JL37" s="193"/>
      <c r="JM37" s="193"/>
      <c r="JN37" s="193"/>
      <c r="JO37" s="193"/>
      <c r="JP37" s="193"/>
      <c r="JQ37" s="193"/>
      <c r="JR37" s="193"/>
      <c r="JS37" s="193"/>
      <c r="JT37" s="193"/>
      <c r="JU37" s="193"/>
      <c r="JV37" s="193"/>
      <c r="JW37" s="193"/>
      <c r="JX37" s="193"/>
      <c r="JY37" s="193"/>
      <c r="JZ37" s="193"/>
      <c r="KA37" s="193"/>
      <c r="KB37" s="193"/>
      <c r="KC37" s="193"/>
      <c r="KD37" s="193"/>
      <c r="KE37" s="193"/>
      <c r="KF37" s="193"/>
      <c r="KG37" s="193"/>
      <c r="KH37" s="193"/>
      <c r="KI37" s="193"/>
      <c r="KJ37" s="193"/>
      <c r="KK37" s="193"/>
      <c r="KL37" s="193"/>
      <c r="KM37" s="193"/>
      <c r="KN37" s="193"/>
      <c r="KO37" s="193"/>
      <c r="KP37" s="193"/>
      <c r="KQ37" s="193"/>
      <c r="KR37" s="193"/>
      <c r="KS37" s="193"/>
      <c r="KT37" s="193"/>
      <c r="KU37" s="193"/>
      <c r="KV37" s="193"/>
      <c r="KW37" s="193"/>
      <c r="KX37" s="193"/>
      <c r="KY37" s="193"/>
      <c r="KZ37" s="193"/>
      <c r="LA37" s="193"/>
      <c r="LB37" s="193"/>
      <c r="LC37" s="193"/>
      <c r="LD37" s="193"/>
      <c r="LE37" s="193"/>
      <c r="LF37" s="193"/>
      <c r="LG37" s="193"/>
      <c r="LH37" s="193"/>
      <c r="LI37" s="193"/>
      <c r="LJ37" s="193"/>
      <c r="LK37" s="193"/>
      <c r="LL37" s="193"/>
      <c r="LM37" s="193"/>
      <c r="LN37" s="193"/>
      <c r="LO37" s="193"/>
      <c r="LP37" s="193"/>
      <c r="LQ37" s="193"/>
      <c r="LR37" s="193"/>
      <c r="LS37" s="193"/>
      <c r="LT37" s="193"/>
      <c r="LU37" s="193"/>
      <c r="LV37" s="193"/>
      <c r="LW37" s="193"/>
      <c r="LX37" s="193"/>
      <c r="LY37" s="193"/>
      <c r="LZ37" s="193"/>
      <c r="MA37" s="193"/>
      <c r="MB37" s="193"/>
      <c r="MC37" s="193"/>
      <c r="MD37" s="193"/>
      <c r="ME37" s="193"/>
      <c r="MF37" s="193"/>
      <c r="MG37" s="193"/>
      <c r="MH37" s="193"/>
      <c r="MI37" s="193"/>
      <c r="MJ37" s="193"/>
      <c r="MK37" s="193"/>
      <c r="ML37" s="193"/>
      <c r="MM37" s="193"/>
      <c r="MN37" s="193"/>
      <c r="MO37" s="193"/>
      <c r="MP37" s="193"/>
      <c r="MQ37" s="193"/>
      <c r="MR37" s="193"/>
      <c r="MS37" s="193"/>
      <c r="MT37" s="193"/>
      <c r="MU37" s="193"/>
      <c r="MV37" s="193"/>
      <c r="MW37" s="193"/>
      <c r="MX37" s="193"/>
      <c r="MY37" s="193"/>
      <c r="MZ37" s="193"/>
      <c r="NA37" s="193"/>
      <c r="NB37" s="193"/>
      <c r="NC37" s="193"/>
      <c r="ND37" s="193"/>
      <c r="NE37" s="193"/>
      <c r="NF37" s="193"/>
      <c r="NG37" s="193"/>
      <c r="NH37" s="193"/>
      <c r="NI37" s="193"/>
      <c r="NJ37" s="193"/>
      <c r="NK37" s="193"/>
      <c r="NL37" s="193"/>
      <c r="NM37" s="193"/>
      <c r="NN37" s="193"/>
      <c r="NO37" s="193"/>
      <c r="NP37" s="193"/>
      <c r="NQ37" s="193"/>
      <c r="NR37" s="193"/>
      <c r="NS37" s="193"/>
      <c r="NT37" s="193"/>
      <c r="NU37" s="193"/>
      <c r="NV37" s="193"/>
      <c r="NW37" s="193"/>
      <c r="NX37" s="193"/>
      <c r="NY37" s="193"/>
      <c r="NZ37" s="193"/>
      <c r="OA37" s="193"/>
      <c r="OB37" s="193"/>
      <c r="OC37" s="193"/>
      <c r="OD37" s="193"/>
      <c r="OE37" s="193"/>
      <c r="OF37" s="193"/>
      <c r="OG37" s="193"/>
      <c r="OH37" s="193"/>
      <c r="OI37" s="193"/>
      <c r="OJ37" s="193"/>
      <c r="OK37" s="193"/>
      <c r="OL37" s="193"/>
      <c r="OM37" s="193"/>
      <c r="ON37" s="193"/>
      <c r="OO37" s="193"/>
      <c r="OP37" s="193"/>
      <c r="OQ37" s="193"/>
      <c r="OR37" s="193"/>
      <c r="OS37" s="193"/>
      <c r="OT37" s="193"/>
      <c r="OU37" s="193"/>
      <c r="OV37" s="193"/>
      <c r="OW37" s="193"/>
      <c r="OX37" s="193"/>
      <c r="OY37" s="193"/>
      <c r="OZ37" s="193"/>
      <c r="PA37" s="193"/>
      <c r="PB37" s="193"/>
      <c r="PC37" s="193"/>
      <c r="PD37" s="193"/>
      <c r="PE37" s="193"/>
      <c r="PF37" s="193"/>
      <c r="PG37" s="193"/>
      <c r="PH37" s="193"/>
      <c r="PI37" s="193"/>
      <c r="PJ37" s="193"/>
      <c r="PK37" s="193"/>
      <c r="PL37" s="193"/>
      <c r="PM37" s="193"/>
      <c r="PN37" s="193"/>
      <c r="PO37" s="193"/>
      <c r="PP37" s="193"/>
      <c r="PQ37" s="193"/>
      <c r="PR37" s="193"/>
      <c r="PS37" s="193"/>
      <c r="PT37" s="193"/>
      <c r="PU37" s="193"/>
      <c r="PV37" s="193"/>
      <c r="PW37" s="193"/>
      <c r="PX37" s="193"/>
      <c r="PY37" s="193"/>
      <c r="PZ37" s="193"/>
      <c r="QA37" s="193"/>
      <c r="QB37" s="193"/>
      <c r="QC37" s="193"/>
      <c r="QD37" s="193"/>
      <c r="QE37" s="193"/>
      <c r="QF37" s="193"/>
      <c r="QG37" s="193"/>
      <c r="QH37" s="193"/>
      <c r="QI37" s="193"/>
      <c r="QJ37" s="193"/>
      <c r="QK37" s="193"/>
      <c r="QL37" s="193"/>
      <c r="QM37" s="193"/>
      <c r="QN37" s="193"/>
      <c r="QO37" s="193"/>
      <c r="QP37" s="193"/>
      <c r="QQ37" s="193"/>
      <c r="QR37" s="193"/>
      <c r="QS37" s="193"/>
      <c r="QT37" s="193"/>
      <c r="QU37" s="193"/>
      <c r="QV37" s="193"/>
      <c r="QW37" s="193"/>
      <c r="QX37" s="193"/>
      <c r="QY37" s="193"/>
      <c r="QZ37" s="193"/>
      <c r="RA37" s="193"/>
      <c r="RB37" s="193"/>
      <c r="RC37" s="193"/>
      <c r="RD37" s="193"/>
      <c r="RE37" s="193"/>
      <c r="RF37" s="193"/>
      <c r="RG37" s="193"/>
      <c r="RH37" s="193"/>
      <c r="RI37" s="193"/>
      <c r="RJ37" s="193"/>
      <c r="RK37" s="193"/>
      <c r="RL37" s="193"/>
      <c r="RM37" s="193"/>
      <c r="RN37" s="193"/>
      <c r="RO37" s="193"/>
      <c r="RP37" s="193"/>
      <c r="RQ37" s="193"/>
      <c r="RR37" s="193"/>
      <c r="RS37" s="193"/>
      <c r="RT37" s="193"/>
      <c r="RU37" s="193"/>
      <c r="RV37" s="193"/>
      <c r="RW37" s="193"/>
      <c r="RX37" s="193"/>
      <c r="RY37" s="193"/>
      <c r="RZ37" s="193"/>
      <c r="SA37" s="193"/>
      <c r="SB37" s="193"/>
      <c r="SC37" s="193"/>
      <c r="SD37" s="193"/>
      <c r="SE37" s="193"/>
      <c r="SF37" s="193"/>
      <c r="SG37" s="193"/>
      <c r="SH37" s="193"/>
      <c r="SI37" s="193"/>
      <c r="SJ37" s="193"/>
      <c r="SK37" s="193"/>
      <c r="SL37" s="193"/>
      <c r="SM37" s="193"/>
      <c r="SN37" s="193"/>
      <c r="SO37" s="193"/>
      <c r="SP37" s="193"/>
      <c r="SQ37" s="193"/>
      <c r="SR37" s="193"/>
      <c r="SS37" s="193"/>
      <c r="ST37" s="193"/>
      <c r="SU37" s="193"/>
      <c r="SV37" s="193"/>
      <c r="SW37" s="193"/>
      <c r="SX37" s="193"/>
      <c r="SY37" s="193"/>
      <c r="SZ37" s="193"/>
      <c r="TA37" s="193"/>
      <c r="TB37" s="193"/>
      <c r="TC37" s="193"/>
      <c r="TD37" s="193"/>
      <c r="TE37" s="193"/>
      <c r="TF37" s="193"/>
      <c r="TG37" s="193"/>
      <c r="TH37" s="193"/>
      <c r="TI37" s="193"/>
      <c r="TJ37" s="193"/>
      <c r="TK37" s="193"/>
      <c r="TL37" s="193"/>
      <c r="TM37" s="193"/>
      <c r="TN37" s="193"/>
      <c r="TO37" s="193"/>
      <c r="TP37" s="193"/>
      <c r="TQ37" s="193"/>
      <c r="TR37" s="193"/>
      <c r="TS37" s="193"/>
      <c r="TT37" s="193"/>
      <c r="TU37" s="193"/>
      <c r="TV37" s="193"/>
      <c r="TW37" s="193"/>
      <c r="TX37" s="193"/>
      <c r="TY37" s="193"/>
      <c r="TZ37" s="193"/>
      <c r="UA37" s="193"/>
      <c r="UB37" s="193"/>
      <c r="UC37" s="193"/>
      <c r="UD37" s="193"/>
      <c r="UE37" s="193"/>
      <c r="UF37" s="193"/>
      <c r="UG37" s="193"/>
      <c r="UH37" s="193"/>
      <c r="UI37" s="193"/>
      <c r="UJ37" s="193"/>
      <c r="UK37" s="193"/>
      <c r="UL37" s="193"/>
      <c r="UM37" s="193"/>
      <c r="UN37" s="193"/>
      <c r="UO37" s="193"/>
      <c r="UP37" s="193"/>
      <c r="UQ37" s="193"/>
      <c r="UR37" s="193"/>
      <c r="US37" s="193"/>
      <c r="UT37" s="193"/>
      <c r="UU37" s="193"/>
      <c r="UV37" s="193"/>
      <c r="UW37" s="193"/>
      <c r="UX37" s="193"/>
      <c r="UY37" s="193"/>
      <c r="UZ37" s="193"/>
      <c r="VA37" s="193"/>
      <c r="VB37" s="193"/>
      <c r="VC37" s="193"/>
      <c r="VD37" s="193"/>
      <c r="VE37" s="193"/>
      <c r="VF37" s="193"/>
      <c r="VG37" s="193"/>
      <c r="VH37" s="193"/>
      <c r="VI37" s="193"/>
      <c r="VJ37" s="193"/>
      <c r="VK37" s="193"/>
      <c r="VL37" s="193"/>
      <c r="VM37" s="193"/>
      <c r="VN37" s="193"/>
      <c r="VO37" s="193"/>
      <c r="VP37" s="193"/>
      <c r="VQ37" s="193"/>
      <c r="VR37" s="193"/>
      <c r="VS37" s="193"/>
      <c r="VT37" s="193"/>
      <c r="VU37" s="193"/>
      <c r="VV37" s="193"/>
      <c r="VW37" s="193"/>
      <c r="VX37" s="193"/>
      <c r="VY37" s="193"/>
      <c r="VZ37" s="193"/>
      <c r="WA37" s="193"/>
      <c r="WB37" s="193"/>
      <c r="WC37" s="193"/>
      <c r="WD37" s="193"/>
      <c r="WE37" s="193"/>
      <c r="WF37" s="193"/>
      <c r="WG37" s="193"/>
      <c r="WH37" s="193"/>
      <c r="WI37" s="193"/>
      <c r="WJ37" s="193"/>
      <c r="WK37" s="193"/>
      <c r="WL37" s="193"/>
      <c r="WM37" s="193"/>
      <c r="WN37" s="193"/>
      <c r="WO37" s="193"/>
      <c r="WP37" s="193"/>
      <c r="WQ37" s="193"/>
      <c r="WR37" s="193"/>
      <c r="WS37" s="193"/>
      <c r="WT37" s="193"/>
      <c r="WU37" s="193"/>
      <c r="WV37" s="193"/>
      <c r="WW37" s="193"/>
      <c r="WX37" s="193"/>
      <c r="WY37" s="193"/>
      <c r="WZ37" s="193"/>
      <c r="XA37" s="193"/>
      <c r="XB37" s="193"/>
      <c r="XC37" s="193"/>
      <c r="XD37" s="193"/>
      <c r="XE37" s="193"/>
      <c r="XF37" s="193"/>
      <c r="XG37" s="193"/>
      <c r="XH37" s="193"/>
      <c r="XI37" s="193"/>
      <c r="XJ37" s="193"/>
      <c r="XK37" s="193"/>
      <c r="XL37" s="193"/>
      <c r="XM37" s="193"/>
      <c r="XN37" s="193"/>
      <c r="XO37" s="193"/>
      <c r="XP37" s="193"/>
      <c r="XQ37" s="193"/>
      <c r="XR37" s="193"/>
      <c r="XS37" s="193"/>
      <c r="XT37" s="193"/>
      <c r="XU37" s="193"/>
      <c r="XV37" s="193"/>
      <c r="XW37" s="193"/>
      <c r="XX37" s="193"/>
      <c r="XY37" s="193"/>
      <c r="XZ37" s="193"/>
      <c r="YA37" s="193"/>
      <c r="YB37" s="193"/>
      <c r="YC37" s="193"/>
      <c r="YD37" s="193"/>
      <c r="YE37" s="193"/>
      <c r="YF37" s="193"/>
      <c r="YG37" s="193"/>
      <c r="YH37" s="193"/>
      <c r="YI37" s="193"/>
      <c r="YJ37" s="193"/>
      <c r="YK37" s="193"/>
      <c r="YL37" s="193"/>
      <c r="YM37" s="193"/>
      <c r="YN37" s="193"/>
      <c r="YO37" s="193"/>
      <c r="YP37" s="193"/>
      <c r="YQ37" s="193"/>
      <c r="YR37" s="193"/>
      <c r="YS37" s="193"/>
      <c r="YT37" s="193"/>
      <c r="YU37" s="193"/>
      <c r="YV37" s="193"/>
      <c r="YW37" s="193"/>
      <c r="YX37" s="193"/>
      <c r="YY37" s="193"/>
      <c r="YZ37" s="193"/>
      <c r="ZA37" s="193"/>
      <c r="ZB37" s="193"/>
      <c r="ZC37" s="193"/>
      <c r="ZD37" s="193"/>
      <c r="ZE37" s="193"/>
      <c r="ZF37" s="193"/>
      <c r="ZG37" s="193"/>
      <c r="ZH37" s="193"/>
      <c r="ZI37" s="193"/>
      <c r="ZJ37" s="193"/>
      <c r="ZK37" s="193"/>
      <c r="ZL37" s="193"/>
      <c r="ZM37" s="193"/>
      <c r="ZN37" s="193"/>
      <c r="ZO37" s="193"/>
      <c r="ZP37" s="193"/>
      <c r="ZQ37" s="193"/>
      <c r="ZR37" s="193"/>
      <c r="ZS37" s="193"/>
      <c r="ZT37" s="193"/>
      <c r="ZU37" s="193"/>
      <c r="ZV37" s="193"/>
      <c r="ZW37" s="193"/>
      <c r="ZX37" s="193"/>
      <c r="ZY37" s="193"/>
      <c r="ZZ37" s="193"/>
      <c r="AAA37" s="193"/>
      <c r="AAB37" s="193"/>
      <c r="AAC37" s="193"/>
      <c r="AAD37" s="193"/>
      <c r="AAE37" s="193"/>
      <c r="AAF37" s="193"/>
      <c r="AAG37" s="193"/>
      <c r="AAH37" s="193"/>
      <c r="AAI37" s="193"/>
      <c r="AAJ37" s="193"/>
      <c r="AAK37" s="193"/>
      <c r="AAL37" s="193"/>
      <c r="AAM37" s="193"/>
      <c r="AAN37" s="193"/>
      <c r="AAO37" s="193"/>
      <c r="AAP37" s="193"/>
      <c r="AAQ37" s="193"/>
      <c r="AAR37" s="193"/>
      <c r="AAS37" s="193"/>
      <c r="AAT37" s="193"/>
      <c r="AAU37" s="193"/>
      <c r="AAV37" s="193"/>
      <c r="AAW37" s="193"/>
      <c r="AAX37" s="193"/>
      <c r="AAY37" s="193"/>
      <c r="AAZ37" s="193"/>
      <c r="ABA37" s="193"/>
      <c r="ABB37" s="193"/>
      <c r="ABC37" s="193"/>
      <c r="ABD37" s="193"/>
      <c r="ABE37" s="193"/>
      <c r="ABF37" s="193"/>
      <c r="ABG37" s="193"/>
      <c r="ABH37" s="193"/>
      <c r="ABI37" s="193"/>
      <c r="ABJ37" s="193"/>
      <c r="ABK37" s="193"/>
      <c r="ABL37" s="193"/>
      <c r="ABM37" s="193"/>
      <c r="ABN37" s="193"/>
      <c r="ABO37" s="193"/>
      <c r="ABP37" s="193"/>
      <c r="ABQ37" s="193"/>
      <c r="ABR37" s="193"/>
      <c r="ABS37" s="193"/>
      <c r="ABT37" s="193"/>
      <c r="ABU37" s="193"/>
      <c r="ABV37" s="193"/>
      <c r="ABW37" s="193"/>
      <c r="ABX37" s="193"/>
      <c r="ABY37" s="193"/>
      <c r="ABZ37" s="193"/>
      <c r="ACA37" s="193"/>
      <c r="ACB37" s="193"/>
      <c r="ACC37" s="193"/>
      <c r="ACD37" s="193"/>
      <c r="ACE37" s="193"/>
      <c r="ACF37" s="193"/>
      <c r="ACG37" s="193"/>
      <c r="ACH37" s="193"/>
      <c r="ACI37" s="193"/>
      <c r="ACJ37" s="193"/>
      <c r="ACK37" s="193"/>
      <c r="ACL37" s="193"/>
      <c r="ACM37" s="193"/>
      <c r="ACN37" s="193"/>
      <c r="ACO37" s="193"/>
      <c r="ACP37" s="193"/>
      <c r="ACQ37" s="193"/>
      <c r="ACR37" s="193"/>
      <c r="ACS37" s="193"/>
      <c r="ACT37" s="193"/>
      <c r="ACU37" s="193"/>
      <c r="ACV37" s="193"/>
      <c r="ACW37" s="193"/>
      <c r="ACX37" s="193"/>
      <c r="ACY37" s="193"/>
      <c r="ACZ37" s="193"/>
      <c r="ADA37" s="193"/>
      <c r="ADB37" s="193"/>
      <c r="ADC37" s="193"/>
      <c r="ADD37" s="193"/>
      <c r="ADE37" s="193"/>
      <c r="ADF37" s="193"/>
      <c r="ADG37" s="193"/>
      <c r="ADH37" s="193"/>
      <c r="ADI37" s="193"/>
      <c r="ADJ37" s="193"/>
      <c r="ADK37" s="193"/>
      <c r="ADL37" s="193"/>
      <c r="ADM37" s="193"/>
      <c r="ADN37" s="193"/>
      <c r="ADO37" s="193"/>
      <c r="ADP37" s="193"/>
      <c r="ADQ37" s="193"/>
      <c r="ADR37" s="193"/>
      <c r="ADS37" s="193"/>
      <c r="ADT37" s="193"/>
      <c r="ADU37" s="193"/>
      <c r="ADV37" s="193"/>
      <c r="ADW37" s="193"/>
      <c r="ADX37" s="193"/>
      <c r="ADY37" s="193"/>
      <c r="ADZ37" s="193"/>
      <c r="AEA37" s="193"/>
      <c r="AEB37" s="193"/>
      <c r="AEC37" s="193"/>
      <c r="AED37" s="193"/>
      <c r="AEE37" s="193"/>
      <c r="AEF37" s="193"/>
      <c r="AEG37" s="193"/>
      <c r="AEH37" s="193"/>
      <c r="AEI37" s="193"/>
      <c r="AEJ37" s="193"/>
      <c r="AEK37" s="193"/>
      <c r="AEL37" s="193"/>
      <c r="AEM37" s="193"/>
      <c r="AEN37" s="193"/>
      <c r="AEO37" s="193"/>
      <c r="AEP37" s="193"/>
      <c r="AEQ37" s="193"/>
      <c r="AER37" s="193"/>
      <c r="AES37" s="193"/>
      <c r="AET37" s="193"/>
      <c r="AEU37" s="193"/>
      <c r="AEV37" s="193"/>
      <c r="AEW37" s="193"/>
      <c r="AEX37" s="193"/>
      <c r="AEY37" s="193"/>
      <c r="AEZ37" s="193"/>
      <c r="AFA37" s="193"/>
      <c r="AFB37" s="193"/>
      <c r="AFC37" s="193"/>
      <c r="AFD37" s="193"/>
      <c r="AFE37" s="193"/>
      <c r="AFF37" s="193"/>
      <c r="AFG37" s="193"/>
      <c r="AFH37" s="193"/>
      <c r="AFI37" s="193"/>
      <c r="AFJ37" s="193"/>
      <c r="AFK37" s="193"/>
      <c r="AFL37" s="193"/>
      <c r="AFM37" s="193"/>
      <c r="AFN37" s="193"/>
      <c r="AFO37" s="193"/>
      <c r="AFP37" s="193"/>
      <c r="AFQ37" s="193"/>
      <c r="AFR37" s="193"/>
      <c r="AFS37" s="193"/>
      <c r="AFT37" s="193"/>
      <c r="AFU37" s="193"/>
      <c r="AFV37" s="193"/>
      <c r="AFW37" s="193"/>
      <c r="AFX37" s="193"/>
      <c r="AFY37" s="193"/>
      <c r="AFZ37" s="193"/>
      <c r="AGA37" s="193"/>
      <c r="AGB37" s="193"/>
    </row>
    <row r="38" spans="1:860" s="199" customFormat="1">
      <c r="A38" s="188" t="s">
        <v>139</v>
      </c>
      <c r="B38" s="188" t="s">
        <v>140</v>
      </c>
      <c r="C38" s="187">
        <f t="shared" si="3"/>
        <v>91006955.302929997</v>
      </c>
      <c r="D38" s="186">
        <f t="shared" ref="D38:D43" si="11">E38+F38</f>
        <v>91006955.302929997</v>
      </c>
      <c r="E38" s="186">
        <f>E39+E40+E41+E42+E43+E44</f>
        <v>52003548.922729999</v>
      </c>
      <c r="F38" s="186">
        <f t="shared" ref="F38:G38" si="12">F39+F40+F41+F42+F43+F44</f>
        <v>39003406.380199999</v>
      </c>
      <c r="G38" s="186">
        <f t="shared" si="12"/>
        <v>0</v>
      </c>
      <c r="H38" s="185">
        <f t="shared" si="5"/>
        <v>0</v>
      </c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>
        <f t="shared" si="6"/>
        <v>91006955.302929997</v>
      </c>
      <c r="T38" s="526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  <c r="IW38" s="217"/>
      <c r="IX38" s="217"/>
      <c r="IY38" s="217"/>
      <c r="IZ38" s="217"/>
      <c r="JA38" s="217"/>
      <c r="JB38" s="217"/>
      <c r="JC38" s="217"/>
      <c r="JD38" s="217"/>
      <c r="JE38" s="217"/>
      <c r="JF38" s="217"/>
      <c r="JG38" s="217"/>
      <c r="JH38" s="217"/>
      <c r="JI38" s="217"/>
      <c r="JJ38" s="217"/>
      <c r="JK38" s="217"/>
      <c r="JL38" s="217"/>
      <c r="JM38" s="217"/>
      <c r="JN38" s="217"/>
      <c r="JO38" s="217"/>
      <c r="JP38" s="217"/>
      <c r="JQ38" s="217"/>
      <c r="JR38" s="217"/>
      <c r="JS38" s="217"/>
      <c r="JT38" s="217"/>
      <c r="JU38" s="217"/>
      <c r="JV38" s="217"/>
      <c r="JW38" s="217"/>
      <c r="JX38" s="217"/>
      <c r="JY38" s="217"/>
      <c r="JZ38" s="217"/>
      <c r="KA38" s="217"/>
      <c r="KB38" s="217"/>
      <c r="KC38" s="217"/>
      <c r="KD38" s="217"/>
      <c r="KE38" s="217"/>
      <c r="KF38" s="217"/>
      <c r="KG38" s="217"/>
      <c r="KH38" s="217"/>
      <c r="KI38" s="217"/>
      <c r="KJ38" s="217"/>
      <c r="KK38" s="217"/>
      <c r="KL38" s="217"/>
      <c r="KM38" s="217"/>
      <c r="KN38" s="217"/>
      <c r="KO38" s="217"/>
      <c r="KP38" s="217"/>
      <c r="KQ38" s="217"/>
      <c r="KR38" s="217"/>
      <c r="KS38" s="217"/>
      <c r="KT38" s="217"/>
      <c r="KU38" s="217"/>
      <c r="KV38" s="217"/>
      <c r="KW38" s="217"/>
      <c r="KX38" s="217"/>
      <c r="KY38" s="217"/>
      <c r="KZ38" s="217"/>
      <c r="LA38" s="217"/>
      <c r="LB38" s="217"/>
      <c r="LC38" s="217"/>
      <c r="LD38" s="217"/>
      <c r="LE38" s="217"/>
      <c r="LF38" s="217"/>
      <c r="LG38" s="217"/>
      <c r="LH38" s="217"/>
      <c r="LI38" s="217"/>
      <c r="LJ38" s="217"/>
      <c r="LK38" s="217"/>
      <c r="LL38" s="217"/>
      <c r="LM38" s="217"/>
      <c r="LN38" s="217"/>
      <c r="LO38" s="217"/>
      <c r="LP38" s="217"/>
      <c r="LQ38" s="217"/>
      <c r="LR38" s="217"/>
      <c r="LS38" s="217"/>
      <c r="LT38" s="217"/>
      <c r="LU38" s="217"/>
      <c r="LV38" s="217"/>
      <c r="LW38" s="217"/>
      <c r="LX38" s="217"/>
      <c r="LY38" s="217"/>
      <c r="LZ38" s="217"/>
      <c r="MA38" s="217"/>
      <c r="MB38" s="217"/>
      <c r="MC38" s="217"/>
      <c r="MD38" s="217"/>
      <c r="ME38" s="217"/>
      <c r="MF38" s="217"/>
      <c r="MG38" s="217"/>
      <c r="MH38" s="217"/>
      <c r="MI38" s="217"/>
      <c r="MJ38" s="217"/>
      <c r="MK38" s="217"/>
      <c r="ML38" s="217"/>
      <c r="MM38" s="217"/>
      <c r="MN38" s="217"/>
      <c r="MO38" s="217"/>
      <c r="MP38" s="217"/>
      <c r="MQ38" s="217"/>
      <c r="MR38" s="217"/>
      <c r="MS38" s="217"/>
      <c r="MT38" s="217"/>
      <c r="MU38" s="217"/>
      <c r="MV38" s="217"/>
      <c r="MW38" s="217"/>
      <c r="MX38" s="217"/>
      <c r="MY38" s="217"/>
      <c r="MZ38" s="217"/>
      <c r="NA38" s="217"/>
      <c r="NB38" s="217"/>
      <c r="NC38" s="217"/>
      <c r="ND38" s="217"/>
      <c r="NE38" s="217"/>
      <c r="NF38" s="217"/>
      <c r="NG38" s="217"/>
      <c r="NH38" s="217"/>
      <c r="NI38" s="217"/>
      <c r="NJ38" s="217"/>
      <c r="NK38" s="217"/>
      <c r="NL38" s="217"/>
      <c r="NM38" s="217"/>
      <c r="NN38" s="217"/>
      <c r="NO38" s="217"/>
      <c r="NP38" s="217"/>
      <c r="NQ38" s="217"/>
      <c r="NR38" s="217"/>
      <c r="NS38" s="217"/>
      <c r="NT38" s="217"/>
      <c r="NU38" s="217"/>
      <c r="NV38" s="217"/>
      <c r="NW38" s="217"/>
      <c r="NX38" s="217"/>
      <c r="NY38" s="217"/>
      <c r="NZ38" s="217"/>
      <c r="OA38" s="217"/>
      <c r="OB38" s="217"/>
      <c r="OC38" s="217"/>
      <c r="OD38" s="217"/>
      <c r="OE38" s="217"/>
      <c r="OF38" s="217"/>
      <c r="OG38" s="217"/>
      <c r="OH38" s="217"/>
      <c r="OI38" s="217"/>
      <c r="OJ38" s="217"/>
      <c r="OK38" s="217"/>
      <c r="OL38" s="217"/>
      <c r="OM38" s="217"/>
      <c r="ON38" s="217"/>
      <c r="OO38" s="217"/>
      <c r="OP38" s="217"/>
      <c r="OQ38" s="217"/>
      <c r="OR38" s="217"/>
      <c r="OS38" s="217"/>
      <c r="OT38" s="217"/>
      <c r="OU38" s="217"/>
      <c r="OV38" s="217"/>
      <c r="OW38" s="217"/>
      <c r="OX38" s="217"/>
      <c r="OY38" s="217"/>
      <c r="OZ38" s="217"/>
      <c r="PA38" s="217"/>
      <c r="PB38" s="217"/>
      <c r="PC38" s="217"/>
      <c r="PD38" s="217"/>
      <c r="PE38" s="217"/>
      <c r="PF38" s="217"/>
      <c r="PG38" s="217"/>
      <c r="PH38" s="217"/>
      <c r="PI38" s="217"/>
      <c r="PJ38" s="217"/>
      <c r="PK38" s="217"/>
      <c r="PL38" s="217"/>
      <c r="PM38" s="217"/>
      <c r="PN38" s="217"/>
      <c r="PO38" s="217"/>
      <c r="PP38" s="217"/>
      <c r="PQ38" s="217"/>
      <c r="PR38" s="217"/>
      <c r="PS38" s="217"/>
      <c r="PT38" s="217"/>
      <c r="PU38" s="217"/>
      <c r="PV38" s="217"/>
      <c r="PW38" s="217"/>
      <c r="PX38" s="217"/>
      <c r="PY38" s="217"/>
      <c r="PZ38" s="217"/>
      <c r="QA38" s="217"/>
      <c r="QB38" s="217"/>
      <c r="QC38" s="217"/>
      <c r="QD38" s="217"/>
      <c r="QE38" s="217"/>
      <c r="QF38" s="217"/>
      <c r="QG38" s="217"/>
      <c r="QH38" s="217"/>
      <c r="QI38" s="217"/>
      <c r="QJ38" s="217"/>
      <c r="QK38" s="217"/>
      <c r="QL38" s="217"/>
      <c r="QM38" s="217"/>
      <c r="QN38" s="217"/>
      <c r="QO38" s="217"/>
      <c r="QP38" s="217"/>
      <c r="QQ38" s="217"/>
      <c r="QR38" s="217"/>
      <c r="QS38" s="217"/>
      <c r="QT38" s="217"/>
      <c r="QU38" s="217"/>
      <c r="QV38" s="217"/>
      <c r="QW38" s="217"/>
      <c r="QX38" s="217"/>
      <c r="QY38" s="217"/>
      <c r="QZ38" s="217"/>
      <c r="RA38" s="217"/>
      <c r="RB38" s="217"/>
      <c r="RC38" s="217"/>
      <c r="RD38" s="217"/>
      <c r="RE38" s="217"/>
      <c r="RF38" s="217"/>
      <c r="RG38" s="217"/>
      <c r="RH38" s="217"/>
      <c r="RI38" s="217"/>
      <c r="RJ38" s="217"/>
      <c r="RK38" s="217"/>
      <c r="RL38" s="217"/>
      <c r="RM38" s="217"/>
      <c r="RN38" s="217"/>
      <c r="RO38" s="217"/>
      <c r="RP38" s="217"/>
      <c r="RQ38" s="217"/>
      <c r="RR38" s="217"/>
      <c r="RS38" s="217"/>
      <c r="RT38" s="217"/>
      <c r="RU38" s="217"/>
      <c r="RV38" s="217"/>
      <c r="RW38" s="217"/>
      <c r="RX38" s="217"/>
      <c r="RY38" s="217"/>
      <c r="RZ38" s="217"/>
      <c r="SA38" s="217"/>
      <c r="SB38" s="217"/>
      <c r="SC38" s="217"/>
      <c r="SD38" s="217"/>
      <c r="SE38" s="217"/>
      <c r="SF38" s="217"/>
      <c r="SG38" s="217"/>
      <c r="SH38" s="217"/>
      <c r="SI38" s="217"/>
      <c r="SJ38" s="217"/>
      <c r="SK38" s="217"/>
      <c r="SL38" s="217"/>
      <c r="SM38" s="217"/>
      <c r="SN38" s="217"/>
      <c r="SO38" s="217"/>
      <c r="SP38" s="217"/>
      <c r="SQ38" s="217"/>
      <c r="SR38" s="217"/>
      <c r="SS38" s="217"/>
      <c r="ST38" s="217"/>
      <c r="SU38" s="217"/>
      <c r="SV38" s="217"/>
      <c r="SW38" s="217"/>
      <c r="SX38" s="217"/>
      <c r="SY38" s="217"/>
      <c r="SZ38" s="217"/>
      <c r="TA38" s="217"/>
      <c r="TB38" s="217"/>
      <c r="TC38" s="217"/>
      <c r="TD38" s="217"/>
      <c r="TE38" s="217"/>
      <c r="TF38" s="217"/>
      <c r="TG38" s="217"/>
      <c r="TH38" s="217"/>
      <c r="TI38" s="217"/>
      <c r="TJ38" s="217"/>
      <c r="TK38" s="217"/>
      <c r="TL38" s="217"/>
      <c r="TM38" s="217"/>
      <c r="TN38" s="217"/>
      <c r="TO38" s="217"/>
      <c r="TP38" s="217"/>
      <c r="TQ38" s="217"/>
      <c r="TR38" s="217"/>
      <c r="TS38" s="217"/>
      <c r="TT38" s="217"/>
      <c r="TU38" s="217"/>
      <c r="TV38" s="217"/>
      <c r="TW38" s="217"/>
      <c r="TX38" s="217"/>
      <c r="TY38" s="217"/>
      <c r="TZ38" s="217"/>
      <c r="UA38" s="217"/>
      <c r="UB38" s="217"/>
      <c r="UC38" s="217"/>
      <c r="UD38" s="217"/>
      <c r="UE38" s="217"/>
      <c r="UF38" s="217"/>
      <c r="UG38" s="217"/>
      <c r="UH38" s="217"/>
      <c r="UI38" s="217"/>
      <c r="UJ38" s="217"/>
      <c r="UK38" s="217"/>
      <c r="UL38" s="217"/>
      <c r="UM38" s="217"/>
      <c r="UN38" s="217"/>
      <c r="UO38" s="217"/>
      <c r="UP38" s="217"/>
      <c r="UQ38" s="217"/>
      <c r="UR38" s="217"/>
      <c r="US38" s="217"/>
      <c r="UT38" s="217"/>
      <c r="UU38" s="217"/>
      <c r="UV38" s="217"/>
      <c r="UW38" s="217"/>
      <c r="UX38" s="217"/>
      <c r="UY38" s="217"/>
      <c r="UZ38" s="217"/>
      <c r="VA38" s="217"/>
      <c r="VB38" s="217"/>
      <c r="VC38" s="217"/>
      <c r="VD38" s="217"/>
      <c r="VE38" s="217"/>
      <c r="VF38" s="217"/>
      <c r="VG38" s="217"/>
      <c r="VH38" s="217"/>
      <c r="VI38" s="217"/>
      <c r="VJ38" s="217"/>
      <c r="VK38" s="217"/>
      <c r="VL38" s="217"/>
      <c r="VM38" s="217"/>
      <c r="VN38" s="217"/>
      <c r="VO38" s="217"/>
      <c r="VP38" s="217"/>
      <c r="VQ38" s="217"/>
      <c r="VR38" s="217"/>
      <c r="VS38" s="217"/>
      <c r="VT38" s="217"/>
      <c r="VU38" s="217"/>
      <c r="VV38" s="217"/>
      <c r="VW38" s="217"/>
      <c r="VX38" s="217"/>
      <c r="VY38" s="217"/>
      <c r="VZ38" s="217"/>
      <c r="WA38" s="217"/>
      <c r="WB38" s="217"/>
      <c r="WC38" s="217"/>
      <c r="WD38" s="217"/>
      <c r="WE38" s="217"/>
      <c r="WF38" s="217"/>
      <c r="WG38" s="217"/>
      <c r="WH38" s="217"/>
      <c r="WI38" s="217"/>
      <c r="WJ38" s="217"/>
      <c r="WK38" s="217"/>
      <c r="WL38" s="217"/>
      <c r="WM38" s="217"/>
      <c r="WN38" s="217"/>
      <c r="WO38" s="217"/>
      <c r="WP38" s="217"/>
      <c r="WQ38" s="217"/>
      <c r="WR38" s="217"/>
      <c r="WS38" s="217"/>
      <c r="WT38" s="217"/>
      <c r="WU38" s="217"/>
      <c r="WV38" s="217"/>
      <c r="WW38" s="217"/>
      <c r="WX38" s="217"/>
      <c r="WY38" s="217"/>
      <c r="WZ38" s="217"/>
      <c r="XA38" s="217"/>
      <c r="XB38" s="217"/>
      <c r="XC38" s="217"/>
      <c r="XD38" s="217"/>
      <c r="XE38" s="217"/>
      <c r="XF38" s="217"/>
      <c r="XG38" s="217"/>
      <c r="XH38" s="217"/>
      <c r="XI38" s="217"/>
      <c r="XJ38" s="217"/>
      <c r="XK38" s="217"/>
      <c r="XL38" s="217"/>
      <c r="XM38" s="217"/>
      <c r="XN38" s="217"/>
      <c r="XO38" s="217"/>
      <c r="XP38" s="217"/>
      <c r="XQ38" s="217"/>
      <c r="XR38" s="217"/>
      <c r="XS38" s="217"/>
      <c r="XT38" s="217"/>
      <c r="XU38" s="217"/>
      <c r="XV38" s="217"/>
      <c r="XW38" s="217"/>
      <c r="XX38" s="217"/>
      <c r="XY38" s="217"/>
      <c r="XZ38" s="217"/>
      <c r="YA38" s="217"/>
      <c r="YB38" s="217"/>
      <c r="YC38" s="217"/>
      <c r="YD38" s="217"/>
      <c r="YE38" s="217"/>
      <c r="YF38" s="217"/>
      <c r="YG38" s="217"/>
      <c r="YH38" s="217"/>
      <c r="YI38" s="217"/>
      <c r="YJ38" s="217"/>
      <c r="YK38" s="217"/>
      <c r="YL38" s="217"/>
      <c r="YM38" s="217"/>
      <c r="YN38" s="217"/>
      <c r="YO38" s="217"/>
      <c r="YP38" s="217"/>
      <c r="YQ38" s="217"/>
      <c r="YR38" s="217"/>
      <c r="YS38" s="217"/>
      <c r="YT38" s="217"/>
      <c r="YU38" s="217"/>
      <c r="YV38" s="217"/>
      <c r="YW38" s="217"/>
      <c r="YX38" s="217"/>
      <c r="YY38" s="217"/>
      <c r="YZ38" s="217"/>
      <c r="ZA38" s="217"/>
      <c r="ZB38" s="217"/>
      <c r="ZC38" s="217"/>
      <c r="ZD38" s="217"/>
      <c r="ZE38" s="217"/>
      <c r="ZF38" s="217"/>
      <c r="ZG38" s="217"/>
      <c r="ZH38" s="217"/>
      <c r="ZI38" s="217"/>
      <c r="ZJ38" s="217"/>
      <c r="ZK38" s="217"/>
      <c r="ZL38" s="217"/>
      <c r="ZM38" s="217"/>
      <c r="ZN38" s="217"/>
      <c r="ZO38" s="217"/>
      <c r="ZP38" s="217"/>
      <c r="ZQ38" s="217"/>
      <c r="ZR38" s="217"/>
      <c r="ZS38" s="217"/>
      <c r="ZT38" s="217"/>
      <c r="ZU38" s="217"/>
      <c r="ZV38" s="217"/>
      <c r="ZW38" s="217"/>
      <c r="ZX38" s="217"/>
      <c r="ZY38" s="217"/>
      <c r="ZZ38" s="217"/>
      <c r="AAA38" s="217"/>
      <c r="AAB38" s="217"/>
      <c r="AAC38" s="217"/>
      <c r="AAD38" s="217"/>
      <c r="AAE38" s="217"/>
      <c r="AAF38" s="217"/>
      <c r="AAG38" s="217"/>
      <c r="AAH38" s="217"/>
      <c r="AAI38" s="217"/>
      <c r="AAJ38" s="217"/>
      <c r="AAK38" s="217"/>
      <c r="AAL38" s="217"/>
      <c r="AAM38" s="217"/>
      <c r="AAN38" s="217"/>
      <c r="AAO38" s="217"/>
      <c r="AAP38" s="217"/>
      <c r="AAQ38" s="217"/>
      <c r="AAR38" s="217"/>
      <c r="AAS38" s="217"/>
      <c r="AAT38" s="217"/>
      <c r="AAU38" s="217"/>
      <c r="AAV38" s="217"/>
      <c r="AAW38" s="217"/>
      <c r="AAX38" s="217"/>
      <c r="AAY38" s="217"/>
      <c r="AAZ38" s="217"/>
      <c r="ABA38" s="217"/>
      <c r="ABB38" s="217"/>
      <c r="ABC38" s="217"/>
      <c r="ABD38" s="217"/>
      <c r="ABE38" s="217"/>
      <c r="ABF38" s="217"/>
      <c r="ABG38" s="217"/>
      <c r="ABH38" s="217"/>
      <c r="ABI38" s="217"/>
      <c r="ABJ38" s="217"/>
      <c r="ABK38" s="217"/>
      <c r="ABL38" s="217"/>
      <c r="ABM38" s="217"/>
      <c r="ABN38" s="217"/>
      <c r="ABO38" s="217"/>
      <c r="ABP38" s="217"/>
      <c r="ABQ38" s="217"/>
      <c r="ABR38" s="217"/>
      <c r="ABS38" s="217"/>
      <c r="ABT38" s="217"/>
      <c r="ABU38" s="217"/>
      <c r="ABV38" s="217"/>
      <c r="ABW38" s="217"/>
      <c r="ABX38" s="217"/>
      <c r="ABY38" s="217"/>
      <c r="ABZ38" s="217"/>
      <c r="ACA38" s="217"/>
      <c r="ACB38" s="217"/>
      <c r="ACC38" s="217"/>
      <c r="ACD38" s="217"/>
      <c r="ACE38" s="217"/>
      <c r="ACF38" s="217"/>
      <c r="ACG38" s="217"/>
      <c r="ACH38" s="217"/>
      <c r="ACI38" s="217"/>
      <c r="ACJ38" s="217"/>
      <c r="ACK38" s="217"/>
      <c r="ACL38" s="217"/>
      <c r="ACM38" s="217"/>
      <c r="ACN38" s="217"/>
      <c r="ACO38" s="217"/>
      <c r="ACP38" s="217"/>
      <c r="ACQ38" s="217"/>
      <c r="ACR38" s="217"/>
      <c r="ACS38" s="217"/>
      <c r="ACT38" s="217"/>
      <c r="ACU38" s="217"/>
      <c r="ACV38" s="217"/>
      <c r="ACW38" s="217"/>
      <c r="ACX38" s="217"/>
      <c r="ACY38" s="217"/>
      <c r="ACZ38" s="217"/>
      <c r="ADA38" s="217"/>
      <c r="ADB38" s="217"/>
      <c r="ADC38" s="217"/>
      <c r="ADD38" s="217"/>
      <c r="ADE38" s="217"/>
      <c r="ADF38" s="217"/>
      <c r="ADG38" s="217"/>
      <c r="ADH38" s="217"/>
      <c r="ADI38" s="217"/>
      <c r="ADJ38" s="217"/>
      <c r="ADK38" s="217"/>
      <c r="ADL38" s="217"/>
      <c r="ADM38" s="217"/>
      <c r="ADN38" s="217"/>
      <c r="ADO38" s="217"/>
      <c r="ADP38" s="217"/>
      <c r="ADQ38" s="217"/>
      <c r="ADR38" s="217"/>
      <c r="ADS38" s="217"/>
      <c r="ADT38" s="217"/>
      <c r="ADU38" s="217"/>
      <c r="ADV38" s="217"/>
      <c r="ADW38" s="217"/>
      <c r="ADX38" s="217"/>
      <c r="ADY38" s="217"/>
      <c r="ADZ38" s="217"/>
      <c r="AEA38" s="217"/>
      <c r="AEB38" s="217"/>
      <c r="AEC38" s="217"/>
      <c r="AED38" s="217"/>
      <c r="AEE38" s="217"/>
      <c r="AEF38" s="217"/>
      <c r="AEG38" s="217"/>
      <c r="AEH38" s="217"/>
      <c r="AEI38" s="217"/>
      <c r="AEJ38" s="217"/>
      <c r="AEK38" s="217"/>
      <c r="AEL38" s="217"/>
      <c r="AEM38" s="217"/>
      <c r="AEN38" s="217"/>
      <c r="AEO38" s="217"/>
      <c r="AEP38" s="217"/>
      <c r="AEQ38" s="217"/>
      <c r="AER38" s="217"/>
      <c r="AES38" s="217"/>
      <c r="AET38" s="217"/>
      <c r="AEU38" s="217"/>
      <c r="AEV38" s="217"/>
      <c r="AEW38" s="217"/>
      <c r="AEX38" s="217"/>
      <c r="AEY38" s="217"/>
      <c r="AEZ38" s="217"/>
      <c r="AFA38" s="217"/>
      <c r="AFB38" s="217"/>
      <c r="AFC38" s="217"/>
      <c r="AFD38" s="217"/>
      <c r="AFE38" s="217"/>
      <c r="AFF38" s="217"/>
      <c r="AFG38" s="217"/>
      <c r="AFH38" s="217"/>
      <c r="AFI38" s="217"/>
      <c r="AFJ38" s="217"/>
      <c r="AFK38" s="217"/>
      <c r="AFL38" s="217"/>
      <c r="AFM38" s="217"/>
      <c r="AFN38" s="217"/>
      <c r="AFO38" s="217"/>
      <c r="AFP38" s="217"/>
      <c r="AFQ38" s="217"/>
      <c r="AFR38" s="217"/>
      <c r="AFS38" s="217"/>
      <c r="AFT38" s="217"/>
      <c r="AFU38" s="217"/>
      <c r="AFV38" s="217"/>
      <c r="AFW38" s="217"/>
      <c r="AFX38" s="217"/>
      <c r="AFY38" s="217"/>
      <c r="AFZ38" s="217"/>
      <c r="AGA38" s="217"/>
      <c r="AGB38" s="217"/>
    </row>
    <row r="39" spans="1:860" s="200" customFormat="1" ht="38.25">
      <c r="A39" s="81" t="s">
        <v>141</v>
      </c>
      <c r="B39" s="69" t="s">
        <v>142</v>
      </c>
      <c r="C39" s="187">
        <f t="shared" si="3"/>
        <v>12505481.50052</v>
      </c>
      <c r="D39" s="68">
        <f t="shared" si="11"/>
        <v>12505481.50052</v>
      </c>
      <c r="E39" s="68">
        <f>GETPIVOTDATA("Summ",'067свод'!$A$3,"HC","НC 6.1")+GETPIVOTDATA("сумм",'РБ НС'!$A$3,"HC","HC 6.1")</f>
        <v>7959051.7836199999</v>
      </c>
      <c r="F39" s="470">
        <f>МБ!G119+МБ!G108+МБ!G90+МБ!G44+МБ!G34+МБ!G13</f>
        <v>4546429.7169000003</v>
      </c>
      <c r="G39" s="478"/>
      <c r="H39" s="187">
        <f t="shared" si="5"/>
        <v>0</v>
      </c>
      <c r="I39" s="68"/>
      <c r="J39" s="68"/>
      <c r="K39" s="68"/>
      <c r="L39" s="187"/>
      <c r="M39" s="68"/>
      <c r="N39" s="68"/>
      <c r="O39" s="187"/>
      <c r="P39" s="68"/>
      <c r="Q39" s="68"/>
      <c r="R39" s="187"/>
      <c r="S39" s="185">
        <f t="shared" si="6"/>
        <v>12505481.50052</v>
      </c>
      <c r="T39" s="526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3"/>
      <c r="GH39" s="193"/>
      <c r="GI39" s="193"/>
      <c r="GJ39" s="193"/>
      <c r="GK39" s="193"/>
      <c r="GL39" s="193"/>
      <c r="GM39" s="193"/>
      <c r="GN39" s="193"/>
      <c r="GO39" s="193"/>
      <c r="GP39" s="193"/>
      <c r="GQ39" s="193"/>
      <c r="GR39" s="193"/>
      <c r="GS39" s="193"/>
      <c r="GT39" s="193"/>
      <c r="GU39" s="193"/>
      <c r="GV39" s="193"/>
      <c r="GW39" s="193"/>
      <c r="GX39" s="193"/>
      <c r="GY39" s="193"/>
      <c r="GZ39" s="193"/>
      <c r="HA39" s="193"/>
      <c r="HB39" s="193"/>
      <c r="HC39" s="193"/>
      <c r="HD39" s="193"/>
      <c r="HE39" s="193"/>
      <c r="HF39" s="193"/>
      <c r="HG39" s="193"/>
      <c r="HH39" s="193"/>
      <c r="HI39" s="193"/>
      <c r="HJ39" s="193"/>
      <c r="HK39" s="193"/>
      <c r="HL39" s="193"/>
      <c r="HM39" s="193"/>
      <c r="HN39" s="193"/>
      <c r="HO39" s="193"/>
      <c r="HP39" s="193"/>
      <c r="HQ39" s="193"/>
      <c r="HR39" s="193"/>
      <c r="HS39" s="193"/>
      <c r="HT39" s="193"/>
      <c r="HU39" s="193"/>
      <c r="HV39" s="193"/>
      <c r="HW39" s="193"/>
      <c r="HX39" s="193"/>
      <c r="HY39" s="193"/>
      <c r="HZ39" s="193"/>
      <c r="IA39" s="193"/>
      <c r="IB39" s="193"/>
      <c r="IC39" s="193"/>
      <c r="ID39" s="193"/>
      <c r="IE39" s="193"/>
      <c r="IF39" s="193"/>
      <c r="IG39" s="193"/>
      <c r="IH39" s="193"/>
      <c r="II39" s="193"/>
      <c r="IJ39" s="193"/>
      <c r="IK39" s="193"/>
      <c r="IL39" s="193"/>
      <c r="IM39" s="193"/>
      <c r="IN39" s="193"/>
      <c r="IO39" s="193"/>
      <c r="IP39" s="193"/>
      <c r="IQ39" s="193"/>
      <c r="IR39" s="193"/>
      <c r="IS39" s="193"/>
      <c r="IT39" s="193"/>
      <c r="IU39" s="193"/>
      <c r="IV39" s="193"/>
      <c r="IW39" s="193"/>
      <c r="IX39" s="193"/>
      <c r="IY39" s="193"/>
      <c r="IZ39" s="193"/>
      <c r="JA39" s="193"/>
      <c r="JB39" s="193"/>
      <c r="JC39" s="193"/>
      <c r="JD39" s="193"/>
      <c r="JE39" s="193"/>
      <c r="JF39" s="193"/>
      <c r="JG39" s="193"/>
      <c r="JH39" s="193"/>
      <c r="JI39" s="193"/>
      <c r="JJ39" s="193"/>
      <c r="JK39" s="193"/>
      <c r="JL39" s="193"/>
      <c r="JM39" s="193"/>
      <c r="JN39" s="193"/>
      <c r="JO39" s="193"/>
      <c r="JP39" s="193"/>
      <c r="JQ39" s="193"/>
      <c r="JR39" s="193"/>
      <c r="JS39" s="193"/>
      <c r="JT39" s="193"/>
      <c r="JU39" s="193"/>
      <c r="JV39" s="193"/>
      <c r="JW39" s="193"/>
      <c r="JX39" s="193"/>
      <c r="JY39" s="193"/>
      <c r="JZ39" s="193"/>
      <c r="KA39" s="193"/>
      <c r="KB39" s="193"/>
      <c r="KC39" s="193"/>
      <c r="KD39" s="193"/>
      <c r="KE39" s="193"/>
      <c r="KF39" s="193"/>
      <c r="KG39" s="193"/>
      <c r="KH39" s="193"/>
      <c r="KI39" s="193"/>
      <c r="KJ39" s="193"/>
      <c r="KK39" s="193"/>
      <c r="KL39" s="193"/>
      <c r="KM39" s="193"/>
      <c r="KN39" s="193"/>
      <c r="KO39" s="193"/>
      <c r="KP39" s="193"/>
      <c r="KQ39" s="193"/>
      <c r="KR39" s="193"/>
      <c r="KS39" s="193"/>
      <c r="KT39" s="193"/>
      <c r="KU39" s="193"/>
      <c r="KV39" s="193"/>
      <c r="KW39" s="193"/>
      <c r="KX39" s="193"/>
      <c r="KY39" s="193"/>
      <c r="KZ39" s="193"/>
      <c r="LA39" s="193"/>
      <c r="LB39" s="193"/>
      <c r="LC39" s="193"/>
      <c r="LD39" s="193"/>
      <c r="LE39" s="193"/>
      <c r="LF39" s="193"/>
      <c r="LG39" s="193"/>
      <c r="LH39" s="193"/>
      <c r="LI39" s="193"/>
      <c r="LJ39" s="193"/>
      <c r="LK39" s="193"/>
      <c r="LL39" s="193"/>
      <c r="LM39" s="193"/>
      <c r="LN39" s="193"/>
      <c r="LO39" s="193"/>
      <c r="LP39" s="193"/>
      <c r="LQ39" s="193"/>
      <c r="LR39" s="193"/>
      <c r="LS39" s="193"/>
      <c r="LT39" s="193"/>
      <c r="LU39" s="193"/>
      <c r="LV39" s="193"/>
      <c r="LW39" s="193"/>
      <c r="LX39" s="193"/>
      <c r="LY39" s="193"/>
      <c r="LZ39" s="193"/>
      <c r="MA39" s="193"/>
      <c r="MB39" s="193"/>
      <c r="MC39" s="193"/>
      <c r="MD39" s="193"/>
      <c r="ME39" s="193"/>
      <c r="MF39" s="193"/>
      <c r="MG39" s="193"/>
      <c r="MH39" s="193"/>
      <c r="MI39" s="193"/>
      <c r="MJ39" s="193"/>
      <c r="MK39" s="193"/>
      <c r="ML39" s="193"/>
      <c r="MM39" s="193"/>
      <c r="MN39" s="193"/>
      <c r="MO39" s="193"/>
      <c r="MP39" s="193"/>
      <c r="MQ39" s="193"/>
      <c r="MR39" s="193"/>
      <c r="MS39" s="193"/>
      <c r="MT39" s="193"/>
      <c r="MU39" s="193"/>
      <c r="MV39" s="193"/>
      <c r="MW39" s="193"/>
      <c r="MX39" s="193"/>
      <c r="MY39" s="193"/>
      <c r="MZ39" s="193"/>
      <c r="NA39" s="193"/>
      <c r="NB39" s="193"/>
      <c r="NC39" s="193"/>
      <c r="ND39" s="193"/>
      <c r="NE39" s="193"/>
      <c r="NF39" s="193"/>
      <c r="NG39" s="193"/>
      <c r="NH39" s="193"/>
      <c r="NI39" s="193"/>
      <c r="NJ39" s="193"/>
      <c r="NK39" s="193"/>
      <c r="NL39" s="193"/>
      <c r="NM39" s="193"/>
      <c r="NN39" s="193"/>
      <c r="NO39" s="193"/>
      <c r="NP39" s="193"/>
      <c r="NQ39" s="193"/>
      <c r="NR39" s="193"/>
      <c r="NS39" s="193"/>
      <c r="NT39" s="193"/>
      <c r="NU39" s="193"/>
      <c r="NV39" s="193"/>
      <c r="NW39" s="193"/>
      <c r="NX39" s="193"/>
      <c r="NY39" s="193"/>
      <c r="NZ39" s="193"/>
      <c r="OA39" s="193"/>
      <c r="OB39" s="193"/>
      <c r="OC39" s="193"/>
      <c r="OD39" s="193"/>
      <c r="OE39" s="193"/>
      <c r="OF39" s="193"/>
      <c r="OG39" s="193"/>
      <c r="OH39" s="193"/>
      <c r="OI39" s="193"/>
      <c r="OJ39" s="193"/>
      <c r="OK39" s="193"/>
      <c r="OL39" s="193"/>
      <c r="OM39" s="193"/>
      <c r="ON39" s="193"/>
      <c r="OO39" s="193"/>
      <c r="OP39" s="193"/>
      <c r="OQ39" s="193"/>
      <c r="OR39" s="193"/>
      <c r="OS39" s="193"/>
      <c r="OT39" s="193"/>
      <c r="OU39" s="193"/>
      <c r="OV39" s="193"/>
      <c r="OW39" s="193"/>
      <c r="OX39" s="193"/>
      <c r="OY39" s="193"/>
      <c r="OZ39" s="193"/>
      <c r="PA39" s="193"/>
      <c r="PB39" s="193"/>
      <c r="PC39" s="193"/>
      <c r="PD39" s="193"/>
      <c r="PE39" s="193"/>
      <c r="PF39" s="193"/>
      <c r="PG39" s="193"/>
      <c r="PH39" s="193"/>
      <c r="PI39" s="193"/>
      <c r="PJ39" s="193"/>
      <c r="PK39" s="193"/>
      <c r="PL39" s="193"/>
      <c r="PM39" s="193"/>
      <c r="PN39" s="193"/>
      <c r="PO39" s="193"/>
      <c r="PP39" s="193"/>
      <c r="PQ39" s="193"/>
      <c r="PR39" s="193"/>
      <c r="PS39" s="193"/>
      <c r="PT39" s="193"/>
      <c r="PU39" s="193"/>
      <c r="PV39" s="193"/>
      <c r="PW39" s="193"/>
      <c r="PX39" s="193"/>
      <c r="PY39" s="193"/>
      <c r="PZ39" s="193"/>
      <c r="QA39" s="193"/>
      <c r="QB39" s="193"/>
      <c r="QC39" s="193"/>
      <c r="QD39" s="193"/>
      <c r="QE39" s="193"/>
      <c r="QF39" s="193"/>
      <c r="QG39" s="193"/>
      <c r="QH39" s="193"/>
      <c r="QI39" s="193"/>
      <c r="QJ39" s="193"/>
      <c r="QK39" s="193"/>
      <c r="QL39" s="193"/>
      <c r="QM39" s="193"/>
      <c r="QN39" s="193"/>
      <c r="QO39" s="193"/>
      <c r="QP39" s="193"/>
      <c r="QQ39" s="193"/>
      <c r="QR39" s="193"/>
      <c r="QS39" s="193"/>
      <c r="QT39" s="193"/>
      <c r="QU39" s="193"/>
      <c r="QV39" s="193"/>
      <c r="QW39" s="193"/>
      <c r="QX39" s="193"/>
      <c r="QY39" s="193"/>
      <c r="QZ39" s="193"/>
      <c r="RA39" s="193"/>
      <c r="RB39" s="193"/>
      <c r="RC39" s="193"/>
      <c r="RD39" s="193"/>
      <c r="RE39" s="193"/>
      <c r="RF39" s="193"/>
      <c r="RG39" s="193"/>
      <c r="RH39" s="193"/>
      <c r="RI39" s="193"/>
      <c r="RJ39" s="193"/>
      <c r="RK39" s="193"/>
      <c r="RL39" s="193"/>
      <c r="RM39" s="193"/>
      <c r="RN39" s="193"/>
      <c r="RO39" s="193"/>
      <c r="RP39" s="193"/>
      <c r="RQ39" s="193"/>
      <c r="RR39" s="193"/>
      <c r="RS39" s="193"/>
      <c r="RT39" s="193"/>
      <c r="RU39" s="193"/>
      <c r="RV39" s="193"/>
      <c r="RW39" s="193"/>
      <c r="RX39" s="193"/>
      <c r="RY39" s="193"/>
      <c r="RZ39" s="193"/>
      <c r="SA39" s="193"/>
      <c r="SB39" s="193"/>
      <c r="SC39" s="193"/>
      <c r="SD39" s="193"/>
      <c r="SE39" s="193"/>
      <c r="SF39" s="193"/>
      <c r="SG39" s="193"/>
      <c r="SH39" s="193"/>
      <c r="SI39" s="193"/>
      <c r="SJ39" s="193"/>
      <c r="SK39" s="193"/>
      <c r="SL39" s="193"/>
      <c r="SM39" s="193"/>
      <c r="SN39" s="193"/>
      <c r="SO39" s="193"/>
      <c r="SP39" s="193"/>
      <c r="SQ39" s="193"/>
      <c r="SR39" s="193"/>
      <c r="SS39" s="193"/>
      <c r="ST39" s="193"/>
      <c r="SU39" s="193"/>
      <c r="SV39" s="193"/>
      <c r="SW39" s="193"/>
      <c r="SX39" s="193"/>
      <c r="SY39" s="193"/>
      <c r="SZ39" s="193"/>
      <c r="TA39" s="193"/>
      <c r="TB39" s="193"/>
      <c r="TC39" s="193"/>
      <c r="TD39" s="193"/>
      <c r="TE39" s="193"/>
      <c r="TF39" s="193"/>
      <c r="TG39" s="193"/>
      <c r="TH39" s="193"/>
      <c r="TI39" s="193"/>
      <c r="TJ39" s="193"/>
      <c r="TK39" s="193"/>
      <c r="TL39" s="193"/>
      <c r="TM39" s="193"/>
      <c r="TN39" s="193"/>
      <c r="TO39" s="193"/>
      <c r="TP39" s="193"/>
      <c r="TQ39" s="193"/>
      <c r="TR39" s="193"/>
      <c r="TS39" s="193"/>
      <c r="TT39" s="193"/>
      <c r="TU39" s="193"/>
      <c r="TV39" s="193"/>
      <c r="TW39" s="193"/>
      <c r="TX39" s="193"/>
      <c r="TY39" s="193"/>
      <c r="TZ39" s="193"/>
      <c r="UA39" s="193"/>
      <c r="UB39" s="193"/>
      <c r="UC39" s="193"/>
      <c r="UD39" s="193"/>
      <c r="UE39" s="193"/>
      <c r="UF39" s="193"/>
      <c r="UG39" s="193"/>
      <c r="UH39" s="193"/>
      <c r="UI39" s="193"/>
      <c r="UJ39" s="193"/>
      <c r="UK39" s="193"/>
      <c r="UL39" s="193"/>
      <c r="UM39" s="193"/>
      <c r="UN39" s="193"/>
      <c r="UO39" s="193"/>
      <c r="UP39" s="193"/>
      <c r="UQ39" s="193"/>
      <c r="UR39" s="193"/>
      <c r="US39" s="193"/>
      <c r="UT39" s="193"/>
      <c r="UU39" s="193"/>
      <c r="UV39" s="193"/>
      <c r="UW39" s="193"/>
      <c r="UX39" s="193"/>
      <c r="UY39" s="193"/>
      <c r="UZ39" s="193"/>
      <c r="VA39" s="193"/>
      <c r="VB39" s="193"/>
      <c r="VC39" s="193"/>
      <c r="VD39" s="193"/>
      <c r="VE39" s="193"/>
      <c r="VF39" s="193"/>
      <c r="VG39" s="193"/>
      <c r="VH39" s="193"/>
      <c r="VI39" s="193"/>
      <c r="VJ39" s="193"/>
      <c r="VK39" s="193"/>
      <c r="VL39" s="193"/>
      <c r="VM39" s="193"/>
      <c r="VN39" s="193"/>
      <c r="VO39" s="193"/>
      <c r="VP39" s="193"/>
      <c r="VQ39" s="193"/>
      <c r="VR39" s="193"/>
      <c r="VS39" s="193"/>
      <c r="VT39" s="193"/>
      <c r="VU39" s="193"/>
      <c r="VV39" s="193"/>
      <c r="VW39" s="193"/>
      <c r="VX39" s="193"/>
      <c r="VY39" s="193"/>
      <c r="VZ39" s="193"/>
      <c r="WA39" s="193"/>
      <c r="WB39" s="193"/>
      <c r="WC39" s="193"/>
      <c r="WD39" s="193"/>
      <c r="WE39" s="193"/>
      <c r="WF39" s="193"/>
      <c r="WG39" s="193"/>
      <c r="WH39" s="193"/>
      <c r="WI39" s="193"/>
      <c r="WJ39" s="193"/>
      <c r="WK39" s="193"/>
      <c r="WL39" s="193"/>
      <c r="WM39" s="193"/>
      <c r="WN39" s="193"/>
      <c r="WO39" s="193"/>
      <c r="WP39" s="193"/>
      <c r="WQ39" s="193"/>
      <c r="WR39" s="193"/>
      <c r="WS39" s="193"/>
      <c r="WT39" s="193"/>
      <c r="WU39" s="193"/>
      <c r="WV39" s="193"/>
      <c r="WW39" s="193"/>
      <c r="WX39" s="193"/>
      <c r="WY39" s="193"/>
      <c r="WZ39" s="193"/>
      <c r="XA39" s="193"/>
      <c r="XB39" s="193"/>
      <c r="XC39" s="193"/>
      <c r="XD39" s="193"/>
      <c r="XE39" s="193"/>
      <c r="XF39" s="193"/>
      <c r="XG39" s="193"/>
      <c r="XH39" s="193"/>
      <c r="XI39" s="193"/>
      <c r="XJ39" s="193"/>
      <c r="XK39" s="193"/>
      <c r="XL39" s="193"/>
      <c r="XM39" s="193"/>
      <c r="XN39" s="193"/>
      <c r="XO39" s="193"/>
      <c r="XP39" s="193"/>
      <c r="XQ39" s="193"/>
      <c r="XR39" s="193"/>
      <c r="XS39" s="193"/>
      <c r="XT39" s="193"/>
      <c r="XU39" s="193"/>
      <c r="XV39" s="193"/>
      <c r="XW39" s="193"/>
      <c r="XX39" s="193"/>
      <c r="XY39" s="193"/>
      <c r="XZ39" s="193"/>
      <c r="YA39" s="193"/>
      <c r="YB39" s="193"/>
      <c r="YC39" s="193"/>
      <c r="YD39" s="193"/>
      <c r="YE39" s="193"/>
      <c r="YF39" s="193"/>
      <c r="YG39" s="193"/>
      <c r="YH39" s="193"/>
      <c r="YI39" s="193"/>
      <c r="YJ39" s="193"/>
      <c r="YK39" s="193"/>
      <c r="YL39" s="193"/>
      <c r="YM39" s="193"/>
      <c r="YN39" s="193"/>
      <c r="YO39" s="193"/>
      <c r="YP39" s="193"/>
      <c r="YQ39" s="193"/>
      <c r="YR39" s="193"/>
      <c r="YS39" s="193"/>
      <c r="YT39" s="193"/>
      <c r="YU39" s="193"/>
      <c r="YV39" s="193"/>
      <c r="YW39" s="193"/>
      <c r="YX39" s="193"/>
      <c r="YY39" s="193"/>
      <c r="YZ39" s="193"/>
      <c r="ZA39" s="193"/>
      <c r="ZB39" s="193"/>
      <c r="ZC39" s="193"/>
      <c r="ZD39" s="193"/>
      <c r="ZE39" s="193"/>
      <c r="ZF39" s="193"/>
      <c r="ZG39" s="193"/>
      <c r="ZH39" s="193"/>
      <c r="ZI39" s="193"/>
      <c r="ZJ39" s="193"/>
      <c r="ZK39" s="193"/>
      <c r="ZL39" s="193"/>
      <c r="ZM39" s="193"/>
      <c r="ZN39" s="193"/>
      <c r="ZO39" s="193"/>
      <c r="ZP39" s="193"/>
      <c r="ZQ39" s="193"/>
      <c r="ZR39" s="193"/>
      <c r="ZS39" s="193"/>
      <c r="ZT39" s="193"/>
      <c r="ZU39" s="193"/>
      <c r="ZV39" s="193"/>
      <c r="ZW39" s="193"/>
      <c r="ZX39" s="193"/>
      <c r="ZY39" s="193"/>
      <c r="ZZ39" s="193"/>
      <c r="AAA39" s="193"/>
      <c r="AAB39" s="193"/>
      <c r="AAC39" s="193"/>
      <c r="AAD39" s="193"/>
      <c r="AAE39" s="193"/>
      <c r="AAF39" s="193"/>
      <c r="AAG39" s="193"/>
      <c r="AAH39" s="193"/>
      <c r="AAI39" s="193"/>
      <c r="AAJ39" s="193"/>
      <c r="AAK39" s="193"/>
      <c r="AAL39" s="193"/>
      <c r="AAM39" s="193"/>
      <c r="AAN39" s="193"/>
      <c r="AAO39" s="193"/>
      <c r="AAP39" s="193"/>
      <c r="AAQ39" s="193"/>
      <c r="AAR39" s="193"/>
      <c r="AAS39" s="193"/>
      <c r="AAT39" s="193"/>
      <c r="AAU39" s="193"/>
      <c r="AAV39" s="193"/>
      <c r="AAW39" s="193"/>
      <c r="AAX39" s="193"/>
      <c r="AAY39" s="193"/>
      <c r="AAZ39" s="193"/>
      <c r="ABA39" s="193"/>
      <c r="ABB39" s="193"/>
      <c r="ABC39" s="193"/>
      <c r="ABD39" s="193"/>
      <c r="ABE39" s="193"/>
      <c r="ABF39" s="193"/>
      <c r="ABG39" s="193"/>
      <c r="ABH39" s="193"/>
      <c r="ABI39" s="193"/>
      <c r="ABJ39" s="193"/>
      <c r="ABK39" s="193"/>
      <c r="ABL39" s="193"/>
      <c r="ABM39" s="193"/>
      <c r="ABN39" s="193"/>
      <c r="ABO39" s="193"/>
      <c r="ABP39" s="193"/>
      <c r="ABQ39" s="193"/>
      <c r="ABR39" s="193"/>
      <c r="ABS39" s="193"/>
      <c r="ABT39" s="193"/>
      <c r="ABU39" s="193"/>
      <c r="ABV39" s="193"/>
      <c r="ABW39" s="193"/>
      <c r="ABX39" s="193"/>
      <c r="ABY39" s="193"/>
      <c r="ABZ39" s="193"/>
      <c r="ACA39" s="193"/>
      <c r="ACB39" s="193"/>
      <c r="ACC39" s="193"/>
      <c r="ACD39" s="193"/>
      <c r="ACE39" s="193"/>
      <c r="ACF39" s="193"/>
      <c r="ACG39" s="193"/>
      <c r="ACH39" s="193"/>
      <c r="ACI39" s="193"/>
      <c r="ACJ39" s="193"/>
      <c r="ACK39" s="193"/>
      <c r="ACL39" s="193"/>
      <c r="ACM39" s="193"/>
      <c r="ACN39" s="193"/>
      <c r="ACO39" s="193"/>
      <c r="ACP39" s="193"/>
      <c r="ACQ39" s="193"/>
      <c r="ACR39" s="193"/>
      <c r="ACS39" s="193"/>
      <c r="ACT39" s="193"/>
      <c r="ACU39" s="193"/>
      <c r="ACV39" s="193"/>
      <c r="ACW39" s="193"/>
      <c r="ACX39" s="193"/>
      <c r="ACY39" s="193"/>
      <c r="ACZ39" s="193"/>
      <c r="ADA39" s="193"/>
      <c r="ADB39" s="193"/>
      <c r="ADC39" s="193"/>
      <c r="ADD39" s="193"/>
      <c r="ADE39" s="193"/>
      <c r="ADF39" s="193"/>
      <c r="ADG39" s="193"/>
      <c r="ADH39" s="193"/>
      <c r="ADI39" s="193"/>
      <c r="ADJ39" s="193"/>
      <c r="ADK39" s="193"/>
      <c r="ADL39" s="193"/>
      <c r="ADM39" s="193"/>
      <c r="ADN39" s="193"/>
      <c r="ADO39" s="193"/>
      <c r="ADP39" s="193"/>
      <c r="ADQ39" s="193"/>
      <c r="ADR39" s="193"/>
      <c r="ADS39" s="193"/>
      <c r="ADT39" s="193"/>
      <c r="ADU39" s="193"/>
      <c r="ADV39" s="193"/>
      <c r="ADW39" s="193"/>
      <c r="ADX39" s="193"/>
      <c r="ADY39" s="193"/>
      <c r="ADZ39" s="193"/>
      <c r="AEA39" s="193"/>
      <c r="AEB39" s="193"/>
      <c r="AEC39" s="193"/>
      <c r="AED39" s="193"/>
      <c r="AEE39" s="193"/>
      <c r="AEF39" s="193"/>
      <c r="AEG39" s="193"/>
      <c r="AEH39" s="193"/>
      <c r="AEI39" s="193"/>
      <c r="AEJ39" s="193"/>
      <c r="AEK39" s="193"/>
      <c r="AEL39" s="193"/>
      <c r="AEM39" s="193"/>
      <c r="AEN39" s="193"/>
      <c r="AEO39" s="193"/>
      <c r="AEP39" s="193"/>
      <c r="AEQ39" s="193"/>
      <c r="AER39" s="193"/>
      <c r="AES39" s="193"/>
      <c r="AET39" s="193"/>
      <c r="AEU39" s="193"/>
      <c r="AEV39" s="193"/>
      <c r="AEW39" s="193"/>
      <c r="AEX39" s="193"/>
      <c r="AEY39" s="193"/>
      <c r="AEZ39" s="193"/>
      <c r="AFA39" s="193"/>
      <c r="AFB39" s="193"/>
      <c r="AFC39" s="193"/>
      <c r="AFD39" s="193"/>
      <c r="AFE39" s="193"/>
      <c r="AFF39" s="193"/>
      <c r="AFG39" s="193"/>
      <c r="AFH39" s="193"/>
      <c r="AFI39" s="193"/>
      <c r="AFJ39" s="193"/>
      <c r="AFK39" s="193"/>
      <c r="AFL39" s="193"/>
      <c r="AFM39" s="193"/>
      <c r="AFN39" s="193"/>
      <c r="AFO39" s="193"/>
      <c r="AFP39" s="193"/>
      <c r="AFQ39" s="193"/>
      <c r="AFR39" s="193"/>
      <c r="AFS39" s="193"/>
      <c r="AFT39" s="193"/>
      <c r="AFU39" s="193"/>
      <c r="AFV39" s="193"/>
      <c r="AFW39" s="193"/>
      <c r="AFX39" s="193"/>
      <c r="AFY39" s="193"/>
      <c r="AFZ39" s="193"/>
      <c r="AGA39" s="193"/>
      <c r="AGB39" s="193"/>
    </row>
    <row r="40" spans="1:860" s="200" customFormat="1">
      <c r="A40" s="81" t="s">
        <v>143</v>
      </c>
      <c r="B40" s="69" t="s">
        <v>144</v>
      </c>
      <c r="C40" s="187">
        <f t="shared" si="3"/>
        <v>57327334.048199996</v>
      </c>
      <c r="D40" s="68">
        <f t="shared" si="11"/>
        <v>57327334.048199996</v>
      </c>
      <c r="E40" s="68">
        <f>РБ!G34</f>
        <v>26442743</v>
      </c>
      <c r="F40" s="470">
        <f>МБ!G57+МБ!G61+МБ!G65</f>
        <v>30884591.0482</v>
      </c>
      <c r="G40" s="478"/>
      <c r="H40" s="187">
        <f t="shared" si="5"/>
        <v>0</v>
      </c>
      <c r="I40" s="68"/>
      <c r="J40" s="68"/>
      <c r="K40" s="68"/>
      <c r="L40" s="187"/>
      <c r="M40" s="68"/>
      <c r="N40" s="68"/>
      <c r="O40" s="187"/>
      <c r="P40" s="68"/>
      <c r="Q40" s="68"/>
      <c r="R40" s="187"/>
      <c r="S40" s="185">
        <f t="shared" si="6"/>
        <v>57327334.048199996</v>
      </c>
      <c r="T40" s="526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3"/>
      <c r="GP40" s="193"/>
      <c r="GQ40" s="193"/>
      <c r="GR40" s="193"/>
      <c r="GS40" s="193"/>
      <c r="GT40" s="193"/>
      <c r="GU40" s="193"/>
      <c r="GV40" s="193"/>
      <c r="GW40" s="193"/>
      <c r="GX40" s="193"/>
      <c r="GY40" s="193"/>
      <c r="GZ40" s="193"/>
      <c r="HA40" s="193"/>
      <c r="HB40" s="193"/>
      <c r="HC40" s="193"/>
      <c r="HD40" s="193"/>
      <c r="HE40" s="193"/>
      <c r="HF40" s="193"/>
      <c r="HG40" s="193"/>
      <c r="HH40" s="193"/>
      <c r="HI40" s="193"/>
      <c r="HJ40" s="193"/>
      <c r="HK40" s="193"/>
      <c r="HL40" s="193"/>
      <c r="HM40" s="193"/>
      <c r="HN40" s="193"/>
      <c r="HO40" s="193"/>
      <c r="HP40" s="193"/>
      <c r="HQ40" s="193"/>
      <c r="HR40" s="193"/>
      <c r="HS40" s="193"/>
      <c r="HT40" s="193"/>
      <c r="HU40" s="193"/>
      <c r="HV40" s="193"/>
      <c r="HW40" s="193"/>
      <c r="HX40" s="193"/>
      <c r="HY40" s="193"/>
      <c r="HZ40" s="193"/>
      <c r="IA40" s="193"/>
      <c r="IB40" s="193"/>
      <c r="IC40" s="193"/>
      <c r="ID40" s="193"/>
      <c r="IE40" s="193"/>
      <c r="IF40" s="193"/>
      <c r="IG40" s="193"/>
      <c r="IH40" s="193"/>
      <c r="II40" s="193"/>
      <c r="IJ40" s="193"/>
      <c r="IK40" s="193"/>
      <c r="IL40" s="193"/>
      <c r="IM40" s="193"/>
      <c r="IN40" s="193"/>
      <c r="IO40" s="193"/>
      <c r="IP40" s="193"/>
      <c r="IQ40" s="193"/>
      <c r="IR40" s="193"/>
      <c r="IS40" s="193"/>
      <c r="IT40" s="193"/>
      <c r="IU40" s="193"/>
      <c r="IV40" s="193"/>
      <c r="IW40" s="193"/>
      <c r="IX40" s="193"/>
      <c r="IY40" s="193"/>
      <c r="IZ40" s="193"/>
      <c r="JA40" s="193"/>
      <c r="JB40" s="193"/>
      <c r="JC40" s="193"/>
      <c r="JD40" s="193"/>
      <c r="JE40" s="193"/>
      <c r="JF40" s="193"/>
      <c r="JG40" s="193"/>
      <c r="JH40" s="193"/>
      <c r="JI40" s="193"/>
      <c r="JJ40" s="193"/>
      <c r="JK40" s="193"/>
      <c r="JL40" s="193"/>
      <c r="JM40" s="193"/>
      <c r="JN40" s="193"/>
      <c r="JO40" s="193"/>
      <c r="JP40" s="193"/>
      <c r="JQ40" s="193"/>
      <c r="JR40" s="193"/>
      <c r="JS40" s="193"/>
      <c r="JT40" s="193"/>
      <c r="JU40" s="193"/>
      <c r="JV40" s="193"/>
      <c r="JW40" s="193"/>
      <c r="JX40" s="193"/>
      <c r="JY40" s="193"/>
      <c r="JZ40" s="193"/>
      <c r="KA40" s="193"/>
      <c r="KB40" s="193"/>
      <c r="KC40" s="193"/>
      <c r="KD40" s="193"/>
      <c r="KE40" s="193"/>
      <c r="KF40" s="193"/>
      <c r="KG40" s="193"/>
      <c r="KH40" s="193"/>
      <c r="KI40" s="193"/>
      <c r="KJ40" s="193"/>
      <c r="KK40" s="193"/>
      <c r="KL40" s="193"/>
      <c r="KM40" s="193"/>
      <c r="KN40" s="193"/>
      <c r="KO40" s="193"/>
      <c r="KP40" s="193"/>
      <c r="KQ40" s="193"/>
      <c r="KR40" s="193"/>
      <c r="KS40" s="193"/>
      <c r="KT40" s="193"/>
      <c r="KU40" s="193"/>
      <c r="KV40" s="193"/>
      <c r="KW40" s="193"/>
      <c r="KX40" s="193"/>
      <c r="KY40" s="193"/>
      <c r="KZ40" s="193"/>
      <c r="LA40" s="193"/>
      <c r="LB40" s="193"/>
      <c r="LC40" s="193"/>
      <c r="LD40" s="193"/>
      <c r="LE40" s="193"/>
      <c r="LF40" s="193"/>
      <c r="LG40" s="193"/>
      <c r="LH40" s="193"/>
      <c r="LI40" s="193"/>
      <c r="LJ40" s="193"/>
      <c r="LK40" s="193"/>
      <c r="LL40" s="193"/>
      <c r="LM40" s="193"/>
      <c r="LN40" s="193"/>
      <c r="LO40" s="193"/>
      <c r="LP40" s="193"/>
      <c r="LQ40" s="193"/>
      <c r="LR40" s="193"/>
      <c r="LS40" s="193"/>
      <c r="LT40" s="193"/>
      <c r="LU40" s="193"/>
      <c r="LV40" s="193"/>
      <c r="LW40" s="193"/>
      <c r="LX40" s="193"/>
      <c r="LY40" s="193"/>
      <c r="LZ40" s="193"/>
      <c r="MA40" s="193"/>
      <c r="MB40" s="193"/>
      <c r="MC40" s="193"/>
      <c r="MD40" s="193"/>
      <c r="ME40" s="193"/>
      <c r="MF40" s="193"/>
      <c r="MG40" s="193"/>
      <c r="MH40" s="193"/>
      <c r="MI40" s="193"/>
      <c r="MJ40" s="193"/>
      <c r="MK40" s="193"/>
      <c r="ML40" s="193"/>
      <c r="MM40" s="193"/>
      <c r="MN40" s="193"/>
      <c r="MO40" s="193"/>
      <c r="MP40" s="193"/>
      <c r="MQ40" s="193"/>
      <c r="MR40" s="193"/>
      <c r="MS40" s="193"/>
      <c r="MT40" s="193"/>
      <c r="MU40" s="193"/>
      <c r="MV40" s="193"/>
      <c r="MW40" s="193"/>
      <c r="MX40" s="193"/>
      <c r="MY40" s="193"/>
      <c r="MZ40" s="193"/>
      <c r="NA40" s="193"/>
      <c r="NB40" s="193"/>
      <c r="NC40" s="193"/>
      <c r="ND40" s="193"/>
      <c r="NE40" s="193"/>
      <c r="NF40" s="193"/>
      <c r="NG40" s="193"/>
      <c r="NH40" s="193"/>
      <c r="NI40" s="193"/>
      <c r="NJ40" s="193"/>
      <c r="NK40" s="193"/>
      <c r="NL40" s="193"/>
      <c r="NM40" s="193"/>
      <c r="NN40" s="193"/>
      <c r="NO40" s="193"/>
      <c r="NP40" s="193"/>
      <c r="NQ40" s="193"/>
      <c r="NR40" s="193"/>
      <c r="NS40" s="193"/>
      <c r="NT40" s="193"/>
      <c r="NU40" s="193"/>
      <c r="NV40" s="193"/>
      <c r="NW40" s="193"/>
      <c r="NX40" s="193"/>
      <c r="NY40" s="193"/>
      <c r="NZ40" s="193"/>
      <c r="OA40" s="193"/>
      <c r="OB40" s="193"/>
      <c r="OC40" s="193"/>
      <c r="OD40" s="193"/>
      <c r="OE40" s="193"/>
      <c r="OF40" s="193"/>
      <c r="OG40" s="193"/>
      <c r="OH40" s="193"/>
      <c r="OI40" s="193"/>
      <c r="OJ40" s="193"/>
      <c r="OK40" s="193"/>
      <c r="OL40" s="193"/>
      <c r="OM40" s="193"/>
      <c r="ON40" s="193"/>
      <c r="OO40" s="193"/>
      <c r="OP40" s="193"/>
      <c r="OQ40" s="193"/>
      <c r="OR40" s="193"/>
      <c r="OS40" s="193"/>
      <c r="OT40" s="193"/>
      <c r="OU40" s="193"/>
      <c r="OV40" s="193"/>
      <c r="OW40" s="193"/>
      <c r="OX40" s="193"/>
      <c r="OY40" s="193"/>
      <c r="OZ40" s="193"/>
      <c r="PA40" s="193"/>
      <c r="PB40" s="193"/>
      <c r="PC40" s="193"/>
      <c r="PD40" s="193"/>
      <c r="PE40" s="193"/>
      <c r="PF40" s="193"/>
      <c r="PG40" s="193"/>
      <c r="PH40" s="193"/>
      <c r="PI40" s="193"/>
      <c r="PJ40" s="193"/>
      <c r="PK40" s="193"/>
      <c r="PL40" s="193"/>
      <c r="PM40" s="193"/>
      <c r="PN40" s="193"/>
      <c r="PO40" s="193"/>
      <c r="PP40" s="193"/>
      <c r="PQ40" s="193"/>
      <c r="PR40" s="193"/>
      <c r="PS40" s="193"/>
      <c r="PT40" s="193"/>
      <c r="PU40" s="193"/>
      <c r="PV40" s="193"/>
      <c r="PW40" s="193"/>
      <c r="PX40" s="193"/>
      <c r="PY40" s="193"/>
      <c r="PZ40" s="193"/>
      <c r="QA40" s="193"/>
      <c r="QB40" s="193"/>
      <c r="QC40" s="193"/>
      <c r="QD40" s="193"/>
      <c r="QE40" s="193"/>
      <c r="QF40" s="193"/>
      <c r="QG40" s="193"/>
      <c r="QH40" s="193"/>
      <c r="QI40" s="193"/>
      <c r="QJ40" s="193"/>
      <c r="QK40" s="193"/>
      <c r="QL40" s="193"/>
      <c r="QM40" s="193"/>
      <c r="QN40" s="193"/>
      <c r="QO40" s="193"/>
      <c r="QP40" s="193"/>
      <c r="QQ40" s="193"/>
      <c r="QR40" s="193"/>
      <c r="QS40" s="193"/>
      <c r="QT40" s="193"/>
      <c r="QU40" s="193"/>
      <c r="QV40" s="193"/>
      <c r="QW40" s="193"/>
      <c r="QX40" s="193"/>
      <c r="QY40" s="193"/>
      <c r="QZ40" s="193"/>
      <c r="RA40" s="193"/>
      <c r="RB40" s="193"/>
      <c r="RC40" s="193"/>
      <c r="RD40" s="193"/>
      <c r="RE40" s="193"/>
      <c r="RF40" s="193"/>
      <c r="RG40" s="193"/>
      <c r="RH40" s="193"/>
      <c r="RI40" s="193"/>
      <c r="RJ40" s="193"/>
      <c r="RK40" s="193"/>
      <c r="RL40" s="193"/>
      <c r="RM40" s="193"/>
      <c r="RN40" s="193"/>
      <c r="RO40" s="193"/>
      <c r="RP40" s="193"/>
      <c r="RQ40" s="193"/>
      <c r="RR40" s="193"/>
      <c r="RS40" s="193"/>
      <c r="RT40" s="193"/>
      <c r="RU40" s="193"/>
      <c r="RV40" s="193"/>
      <c r="RW40" s="193"/>
      <c r="RX40" s="193"/>
      <c r="RY40" s="193"/>
      <c r="RZ40" s="193"/>
      <c r="SA40" s="193"/>
      <c r="SB40" s="193"/>
      <c r="SC40" s="193"/>
      <c r="SD40" s="193"/>
      <c r="SE40" s="193"/>
      <c r="SF40" s="193"/>
      <c r="SG40" s="193"/>
      <c r="SH40" s="193"/>
      <c r="SI40" s="193"/>
      <c r="SJ40" s="193"/>
      <c r="SK40" s="193"/>
      <c r="SL40" s="193"/>
      <c r="SM40" s="193"/>
      <c r="SN40" s="193"/>
      <c r="SO40" s="193"/>
      <c r="SP40" s="193"/>
      <c r="SQ40" s="193"/>
      <c r="SR40" s="193"/>
      <c r="SS40" s="193"/>
      <c r="ST40" s="193"/>
      <c r="SU40" s="193"/>
      <c r="SV40" s="193"/>
      <c r="SW40" s="193"/>
      <c r="SX40" s="193"/>
      <c r="SY40" s="193"/>
      <c r="SZ40" s="193"/>
      <c r="TA40" s="193"/>
      <c r="TB40" s="193"/>
      <c r="TC40" s="193"/>
      <c r="TD40" s="193"/>
      <c r="TE40" s="193"/>
      <c r="TF40" s="193"/>
      <c r="TG40" s="193"/>
      <c r="TH40" s="193"/>
      <c r="TI40" s="193"/>
      <c r="TJ40" s="193"/>
      <c r="TK40" s="193"/>
      <c r="TL40" s="193"/>
      <c r="TM40" s="193"/>
      <c r="TN40" s="193"/>
      <c r="TO40" s="193"/>
      <c r="TP40" s="193"/>
      <c r="TQ40" s="193"/>
      <c r="TR40" s="193"/>
      <c r="TS40" s="193"/>
      <c r="TT40" s="193"/>
      <c r="TU40" s="193"/>
      <c r="TV40" s="193"/>
      <c r="TW40" s="193"/>
      <c r="TX40" s="193"/>
      <c r="TY40" s="193"/>
      <c r="TZ40" s="193"/>
      <c r="UA40" s="193"/>
      <c r="UB40" s="193"/>
      <c r="UC40" s="193"/>
      <c r="UD40" s="193"/>
      <c r="UE40" s="193"/>
      <c r="UF40" s="193"/>
      <c r="UG40" s="193"/>
      <c r="UH40" s="193"/>
      <c r="UI40" s="193"/>
      <c r="UJ40" s="193"/>
      <c r="UK40" s="193"/>
      <c r="UL40" s="193"/>
      <c r="UM40" s="193"/>
      <c r="UN40" s="193"/>
      <c r="UO40" s="193"/>
      <c r="UP40" s="193"/>
      <c r="UQ40" s="193"/>
      <c r="UR40" s="193"/>
      <c r="US40" s="193"/>
      <c r="UT40" s="193"/>
      <c r="UU40" s="193"/>
      <c r="UV40" s="193"/>
      <c r="UW40" s="193"/>
      <c r="UX40" s="193"/>
      <c r="UY40" s="193"/>
      <c r="UZ40" s="193"/>
      <c r="VA40" s="193"/>
      <c r="VB40" s="193"/>
      <c r="VC40" s="193"/>
      <c r="VD40" s="193"/>
      <c r="VE40" s="193"/>
      <c r="VF40" s="193"/>
      <c r="VG40" s="193"/>
      <c r="VH40" s="193"/>
      <c r="VI40" s="193"/>
      <c r="VJ40" s="193"/>
      <c r="VK40" s="193"/>
      <c r="VL40" s="193"/>
      <c r="VM40" s="193"/>
      <c r="VN40" s="193"/>
      <c r="VO40" s="193"/>
      <c r="VP40" s="193"/>
      <c r="VQ40" s="193"/>
      <c r="VR40" s="193"/>
      <c r="VS40" s="193"/>
      <c r="VT40" s="193"/>
      <c r="VU40" s="193"/>
      <c r="VV40" s="193"/>
      <c r="VW40" s="193"/>
      <c r="VX40" s="193"/>
      <c r="VY40" s="193"/>
      <c r="VZ40" s="193"/>
      <c r="WA40" s="193"/>
      <c r="WB40" s="193"/>
      <c r="WC40" s="193"/>
      <c r="WD40" s="193"/>
      <c r="WE40" s="193"/>
      <c r="WF40" s="193"/>
      <c r="WG40" s="193"/>
      <c r="WH40" s="193"/>
      <c r="WI40" s="193"/>
      <c r="WJ40" s="193"/>
      <c r="WK40" s="193"/>
      <c r="WL40" s="193"/>
      <c r="WM40" s="193"/>
      <c r="WN40" s="193"/>
      <c r="WO40" s="193"/>
      <c r="WP40" s="193"/>
      <c r="WQ40" s="193"/>
      <c r="WR40" s="193"/>
      <c r="WS40" s="193"/>
      <c r="WT40" s="193"/>
      <c r="WU40" s="193"/>
      <c r="WV40" s="193"/>
      <c r="WW40" s="193"/>
      <c r="WX40" s="193"/>
      <c r="WY40" s="193"/>
      <c r="WZ40" s="193"/>
      <c r="XA40" s="193"/>
      <c r="XB40" s="193"/>
      <c r="XC40" s="193"/>
      <c r="XD40" s="193"/>
      <c r="XE40" s="193"/>
      <c r="XF40" s="193"/>
      <c r="XG40" s="193"/>
      <c r="XH40" s="193"/>
      <c r="XI40" s="193"/>
      <c r="XJ40" s="193"/>
      <c r="XK40" s="193"/>
      <c r="XL40" s="193"/>
      <c r="XM40" s="193"/>
      <c r="XN40" s="193"/>
      <c r="XO40" s="193"/>
      <c r="XP40" s="193"/>
      <c r="XQ40" s="193"/>
      <c r="XR40" s="193"/>
      <c r="XS40" s="193"/>
      <c r="XT40" s="193"/>
      <c r="XU40" s="193"/>
      <c r="XV40" s="193"/>
      <c r="XW40" s="193"/>
      <c r="XX40" s="193"/>
      <c r="XY40" s="193"/>
      <c r="XZ40" s="193"/>
      <c r="YA40" s="193"/>
      <c r="YB40" s="193"/>
      <c r="YC40" s="193"/>
      <c r="YD40" s="193"/>
      <c r="YE40" s="193"/>
      <c r="YF40" s="193"/>
      <c r="YG40" s="193"/>
      <c r="YH40" s="193"/>
      <c r="YI40" s="193"/>
      <c r="YJ40" s="193"/>
      <c r="YK40" s="193"/>
      <c r="YL40" s="193"/>
      <c r="YM40" s="193"/>
      <c r="YN40" s="193"/>
      <c r="YO40" s="193"/>
      <c r="YP40" s="193"/>
      <c r="YQ40" s="193"/>
      <c r="YR40" s="193"/>
      <c r="YS40" s="193"/>
      <c r="YT40" s="193"/>
      <c r="YU40" s="193"/>
      <c r="YV40" s="193"/>
      <c r="YW40" s="193"/>
      <c r="YX40" s="193"/>
      <c r="YY40" s="193"/>
      <c r="YZ40" s="193"/>
      <c r="ZA40" s="193"/>
      <c r="ZB40" s="193"/>
      <c r="ZC40" s="193"/>
      <c r="ZD40" s="193"/>
      <c r="ZE40" s="193"/>
      <c r="ZF40" s="193"/>
      <c r="ZG40" s="193"/>
      <c r="ZH40" s="193"/>
      <c r="ZI40" s="193"/>
      <c r="ZJ40" s="193"/>
      <c r="ZK40" s="193"/>
      <c r="ZL40" s="193"/>
      <c r="ZM40" s="193"/>
      <c r="ZN40" s="193"/>
      <c r="ZO40" s="193"/>
      <c r="ZP40" s="193"/>
      <c r="ZQ40" s="193"/>
      <c r="ZR40" s="193"/>
      <c r="ZS40" s="193"/>
      <c r="ZT40" s="193"/>
      <c r="ZU40" s="193"/>
      <c r="ZV40" s="193"/>
      <c r="ZW40" s="193"/>
      <c r="ZX40" s="193"/>
      <c r="ZY40" s="193"/>
      <c r="ZZ40" s="193"/>
      <c r="AAA40" s="193"/>
      <c r="AAB40" s="193"/>
      <c r="AAC40" s="193"/>
      <c r="AAD40" s="193"/>
      <c r="AAE40" s="193"/>
      <c r="AAF40" s="193"/>
      <c r="AAG40" s="193"/>
      <c r="AAH40" s="193"/>
      <c r="AAI40" s="193"/>
      <c r="AAJ40" s="193"/>
      <c r="AAK40" s="193"/>
      <c r="AAL40" s="193"/>
      <c r="AAM40" s="193"/>
      <c r="AAN40" s="193"/>
      <c r="AAO40" s="193"/>
      <c r="AAP40" s="193"/>
      <c r="AAQ40" s="193"/>
      <c r="AAR40" s="193"/>
      <c r="AAS40" s="193"/>
      <c r="AAT40" s="193"/>
      <c r="AAU40" s="193"/>
      <c r="AAV40" s="193"/>
      <c r="AAW40" s="193"/>
      <c r="AAX40" s="193"/>
      <c r="AAY40" s="193"/>
      <c r="AAZ40" s="193"/>
      <c r="ABA40" s="193"/>
      <c r="ABB40" s="193"/>
      <c r="ABC40" s="193"/>
      <c r="ABD40" s="193"/>
      <c r="ABE40" s="193"/>
      <c r="ABF40" s="193"/>
      <c r="ABG40" s="193"/>
      <c r="ABH40" s="193"/>
      <c r="ABI40" s="193"/>
      <c r="ABJ40" s="193"/>
      <c r="ABK40" s="193"/>
      <c r="ABL40" s="193"/>
      <c r="ABM40" s="193"/>
      <c r="ABN40" s="193"/>
      <c r="ABO40" s="193"/>
      <c r="ABP40" s="193"/>
      <c r="ABQ40" s="193"/>
      <c r="ABR40" s="193"/>
      <c r="ABS40" s="193"/>
      <c r="ABT40" s="193"/>
      <c r="ABU40" s="193"/>
      <c r="ABV40" s="193"/>
      <c r="ABW40" s="193"/>
      <c r="ABX40" s="193"/>
      <c r="ABY40" s="193"/>
      <c r="ABZ40" s="193"/>
      <c r="ACA40" s="193"/>
      <c r="ACB40" s="193"/>
      <c r="ACC40" s="193"/>
      <c r="ACD40" s="193"/>
      <c r="ACE40" s="193"/>
      <c r="ACF40" s="193"/>
      <c r="ACG40" s="193"/>
      <c r="ACH40" s="193"/>
      <c r="ACI40" s="193"/>
      <c r="ACJ40" s="193"/>
      <c r="ACK40" s="193"/>
      <c r="ACL40" s="193"/>
      <c r="ACM40" s="193"/>
      <c r="ACN40" s="193"/>
      <c r="ACO40" s="193"/>
      <c r="ACP40" s="193"/>
      <c r="ACQ40" s="193"/>
      <c r="ACR40" s="193"/>
      <c r="ACS40" s="193"/>
      <c r="ACT40" s="193"/>
      <c r="ACU40" s="193"/>
      <c r="ACV40" s="193"/>
      <c r="ACW40" s="193"/>
      <c r="ACX40" s="193"/>
      <c r="ACY40" s="193"/>
      <c r="ACZ40" s="193"/>
      <c r="ADA40" s="193"/>
      <c r="ADB40" s="193"/>
      <c r="ADC40" s="193"/>
      <c r="ADD40" s="193"/>
      <c r="ADE40" s="193"/>
      <c r="ADF40" s="193"/>
      <c r="ADG40" s="193"/>
      <c r="ADH40" s="193"/>
      <c r="ADI40" s="193"/>
      <c r="ADJ40" s="193"/>
      <c r="ADK40" s="193"/>
      <c r="ADL40" s="193"/>
      <c r="ADM40" s="193"/>
      <c r="ADN40" s="193"/>
      <c r="ADO40" s="193"/>
      <c r="ADP40" s="193"/>
      <c r="ADQ40" s="193"/>
      <c r="ADR40" s="193"/>
      <c r="ADS40" s="193"/>
      <c r="ADT40" s="193"/>
      <c r="ADU40" s="193"/>
      <c r="ADV40" s="193"/>
      <c r="ADW40" s="193"/>
      <c r="ADX40" s="193"/>
      <c r="ADY40" s="193"/>
      <c r="ADZ40" s="193"/>
      <c r="AEA40" s="193"/>
      <c r="AEB40" s="193"/>
      <c r="AEC40" s="193"/>
      <c r="AED40" s="193"/>
      <c r="AEE40" s="193"/>
      <c r="AEF40" s="193"/>
      <c r="AEG40" s="193"/>
      <c r="AEH40" s="193"/>
      <c r="AEI40" s="193"/>
      <c r="AEJ40" s="193"/>
      <c r="AEK40" s="193"/>
      <c r="AEL40" s="193"/>
      <c r="AEM40" s="193"/>
      <c r="AEN40" s="193"/>
      <c r="AEO40" s="193"/>
      <c r="AEP40" s="193"/>
      <c r="AEQ40" s="193"/>
      <c r="AER40" s="193"/>
      <c r="AES40" s="193"/>
      <c r="AET40" s="193"/>
      <c r="AEU40" s="193"/>
      <c r="AEV40" s="193"/>
      <c r="AEW40" s="193"/>
      <c r="AEX40" s="193"/>
      <c r="AEY40" s="193"/>
      <c r="AEZ40" s="193"/>
      <c r="AFA40" s="193"/>
      <c r="AFB40" s="193"/>
      <c r="AFC40" s="193"/>
      <c r="AFD40" s="193"/>
      <c r="AFE40" s="193"/>
      <c r="AFF40" s="193"/>
      <c r="AFG40" s="193"/>
      <c r="AFH40" s="193"/>
      <c r="AFI40" s="193"/>
      <c r="AFJ40" s="193"/>
      <c r="AFK40" s="193"/>
      <c r="AFL40" s="193"/>
      <c r="AFM40" s="193"/>
      <c r="AFN40" s="193"/>
      <c r="AFO40" s="193"/>
      <c r="AFP40" s="193"/>
      <c r="AFQ40" s="193"/>
      <c r="AFR40" s="193"/>
      <c r="AFS40" s="193"/>
      <c r="AFT40" s="193"/>
      <c r="AFU40" s="193"/>
      <c r="AFV40" s="193"/>
      <c r="AFW40" s="193"/>
      <c r="AFX40" s="193"/>
      <c r="AFY40" s="193"/>
      <c r="AFZ40" s="193"/>
      <c r="AGA40" s="193"/>
      <c r="AGB40" s="193"/>
    </row>
    <row r="41" spans="1:860" s="200" customFormat="1" ht="38.25">
      <c r="A41" s="81" t="s">
        <v>145</v>
      </c>
      <c r="B41" s="69" t="s">
        <v>146</v>
      </c>
      <c r="C41" s="187">
        <f t="shared" si="3"/>
        <v>3769098.9123099996</v>
      </c>
      <c r="D41" s="68">
        <f t="shared" si="11"/>
        <v>3769098.9123099996</v>
      </c>
      <c r="E41" s="68">
        <f>GETPIVOTDATA("Summ",'067свод'!$A$3,"HC","НС 6.3")</f>
        <v>3769098.9123099996</v>
      </c>
      <c r="F41" s="470"/>
      <c r="G41" s="478"/>
      <c r="H41" s="187">
        <f t="shared" si="5"/>
        <v>0</v>
      </c>
      <c r="I41" s="68"/>
      <c r="J41" s="68"/>
      <c r="K41" s="68"/>
      <c r="L41" s="187"/>
      <c r="M41" s="68"/>
      <c r="N41" s="68"/>
      <c r="O41" s="187"/>
      <c r="P41" s="68"/>
      <c r="Q41" s="68"/>
      <c r="R41" s="187"/>
      <c r="S41" s="185">
        <f t="shared" si="6"/>
        <v>3769098.9123099996</v>
      </c>
      <c r="T41" s="526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193"/>
      <c r="GD41" s="193"/>
      <c r="GE41" s="193"/>
      <c r="GF41" s="193"/>
      <c r="GG41" s="193"/>
      <c r="GH41" s="193"/>
      <c r="GI41" s="193"/>
      <c r="GJ41" s="193"/>
      <c r="GK41" s="193"/>
      <c r="GL41" s="193"/>
      <c r="GM41" s="193"/>
      <c r="GN41" s="193"/>
      <c r="GO41" s="193"/>
      <c r="GP41" s="193"/>
      <c r="GQ41" s="193"/>
      <c r="GR41" s="193"/>
      <c r="GS41" s="193"/>
      <c r="GT41" s="193"/>
      <c r="GU41" s="193"/>
      <c r="GV41" s="193"/>
      <c r="GW41" s="193"/>
      <c r="GX41" s="193"/>
      <c r="GY41" s="193"/>
      <c r="GZ41" s="193"/>
      <c r="HA41" s="193"/>
      <c r="HB41" s="193"/>
      <c r="HC41" s="193"/>
      <c r="HD41" s="193"/>
      <c r="HE41" s="193"/>
      <c r="HF41" s="193"/>
      <c r="HG41" s="193"/>
      <c r="HH41" s="193"/>
      <c r="HI41" s="193"/>
      <c r="HJ41" s="193"/>
      <c r="HK41" s="193"/>
      <c r="HL41" s="193"/>
      <c r="HM41" s="193"/>
      <c r="HN41" s="193"/>
      <c r="HO41" s="193"/>
      <c r="HP41" s="193"/>
      <c r="HQ41" s="193"/>
      <c r="HR41" s="193"/>
      <c r="HS41" s="193"/>
      <c r="HT41" s="193"/>
      <c r="HU41" s="193"/>
      <c r="HV41" s="193"/>
      <c r="HW41" s="193"/>
      <c r="HX41" s="193"/>
      <c r="HY41" s="193"/>
      <c r="HZ41" s="193"/>
      <c r="IA41" s="193"/>
      <c r="IB41" s="193"/>
      <c r="IC41" s="193"/>
      <c r="ID41" s="193"/>
      <c r="IE41" s="193"/>
      <c r="IF41" s="193"/>
      <c r="IG41" s="193"/>
      <c r="IH41" s="193"/>
      <c r="II41" s="193"/>
      <c r="IJ41" s="193"/>
      <c r="IK41" s="193"/>
      <c r="IL41" s="193"/>
      <c r="IM41" s="193"/>
      <c r="IN41" s="193"/>
      <c r="IO41" s="193"/>
      <c r="IP41" s="193"/>
      <c r="IQ41" s="193"/>
      <c r="IR41" s="193"/>
      <c r="IS41" s="193"/>
      <c r="IT41" s="193"/>
      <c r="IU41" s="193"/>
      <c r="IV41" s="193"/>
      <c r="IW41" s="193"/>
      <c r="IX41" s="193"/>
      <c r="IY41" s="193"/>
      <c r="IZ41" s="193"/>
      <c r="JA41" s="193"/>
      <c r="JB41" s="193"/>
      <c r="JC41" s="193"/>
      <c r="JD41" s="193"/>
      <c r="JE41" s="193"/>
      <c r="JF41" s="193"/>
      <c r="JG41" s="193"/>
      <c r="JH41" s="193"/>
      <c r="JI41" s="193"/>
      <c r="JJ41" s="193"/>
      <c r="JK41" s="193"/>
      <c r="JL41" s="193"/>
      <c r="JM41" s="193"/>
      <c r="JN41" s="193"/>
      <c r="JO41" s="193"/>
      <c r="JP41" s="193"/>
      <c r="JQ41" s="193"/>
      <c r="JR41" s="193"/>
      <c r="JS41" s="193"/>
      <c r="JT41" s="193"/>
      <c r="JU41" s="193"/>
      <c r="JV41" s="193"/>
      <c r="JW41" s="193"/>
      <c r="JX41" s="193"/>
      <c r="JY41" s="193"/>
      <c r="JZ41" s="193"/>
      <c r="KA41" s="193"/>
      <c r="KB41" s="193"/>
      <c r="KC41" s="193"/>
      <c r="KD41" s="193"/>
      <c r="KE41" s="193"/>
      <c r="KF41" s="193"/>
      <c r="KG41" s="193"/>
      <c r="KH41" s="193"/>
      <c r="KI41" s="193"/>
      <c r="KJ41" s="193"/>
      <c r="KK41" s="193"/>
      <c r="KL41" s="193"/>
      <c r="KM41" s="193"/>
      <c r="KN41" s="193"/>
      <c r="KO41" s="193"/>
      <c r="KP41" s="193"/>
      <c r="KQ41" s="193"/>
      <c r="KR41" s="193"/>
      <c r="KS41" s="193"/>
      <c r="KT41" s="193"/>
      <c r="KU41" s="193"/>
      <c r="KV41" s="193"/>
      <c r="KW41" s="193"/>
      <c r="KX41" s="193"/>
      <c r="KY41" s="193"/>
      <c r="KZ41" s="193"/>
      <c r="LA41" s="193"/>
      <c r="LB41" s="193"/>
      <c r="LC41" s="193"/>
      <c r="LD41" s="193"/>
      <c r="LE41" s="193"/>
      <c r="LF41" s="193"/>
      <c r="LG41" s="193"/>
      <c r="LH41" s="193"/>
      <c r="LI41" s="193"/>
      <c r="LJ41" s="193"/>
      <c r="LK41" s="193"/>
      <c r="LL41" s="193"/>
      <c r="LM41" s="193"/>
      <c r="LN41" s="193"/>
      <c r="LO41" s="193"/>
      <c r="LP41" s="193"/>
      <c r="LQ41" s="193"/>
      <c r="LR41" s="193"/>
      <c r="LS41" s="193"/>
      <c r="LT41" s="193"/>
      <c r="LU41" s="193"/>
      <c r="LV41" s="193"/>
      <c r="LW41" s="193"/>
      <c r="LX41" s="193"/>
      <c r="LY41" s="193"/>
      <c r="LZ41" s="193"/>
      <c r="MA41" s="193"/>
      <c r="MB41" s="193"/>
      <c r="MC41" s="193"/>
      <c r="MD41" s="193"/>
      <c r="ME41" s="193"/>
      <c r="MF41" s="193"/>
      <c r="MG41" s="193"/>
      <c r="MH41" s="193"/>
      <c r="MI41" s="193"/>
      <c r="MJ41" s="193"/>
      <c r="MK41" s="193"/>
      <c r="ML41" s="193"/>
      <c r="MM41" s="193"/>
      <c r="MN41" s="193"/>
      <c r="MO41" s="193"/>
      <c r="MP41" s="193"/>
      <c r="MQ41" s="193"/>
      <c r="MR41" s="193"/>
      <c r="MS41" s="193"/>
      <c r="MT41" s="193"/>
      <c r="MU41" s="193"/>
      <c r="MV41" s="193"/>
      <c r="MW41" s="193"/>
      <c r="MX41" s="193"/>
      <c r="MY41" s="193"/>
      <c r="MZ41" s="193"/>
      <c r="NA41" s="193"/>
      <c r="NB41" s="193"/>
      <c r="NC41" s="193"/>
      <c r="ND41" s="193"/>
      <c r="NE41" s="193"/>
      <c r="NF41" s="193"/>
      <c r="NG41" s="193"/>
      <c r="NH41" s="193"/>
      <c r="NI41" s="193"/>
      <c r="NJ41" s="193"/>
      <c r="NK41" s="193"/>
      <c r="NL41" s="193"/>
      <c r="NM41" s="193"/>
      <c r="NN41" s="193"/>
      <c r="NO41" s="193"/>
      <c r="NP41" s="193"/>
      <c r="NQ41" s="193"/>
      <c r="NR41" s="193"/>
      <c r="NS41" s="193"/>
      <c r="NT41" s="193"/>
      <c r="NU41" s="193"/>
      <c r="NV41" s="193"/>
      <c r="NW41" s="193"/>
      <c r="NX41" s="193"/>
      <c r="NY41" s="193"/>
      <c r="NZ41" s="193"/>
      <c r="OA41" s="193"/>
      <c r="OB41" s="193"/>
      <c r="OC41" s="193"/>
      <c r="OD41" s="193"/>
      <c r="OE41" s="193"/>
      <c r="OF41" s="193"/>
      <c r="OG41" s="193"/>
      <c r="OH41" s="193"/>
      <c r="OI41" s="193"/>
      <c r="OJ41" s="193"/>
      <c r="OK41" s="193"/>
      <c r="OL41" s="193"/>
      <c r="OM41" s="193"/>
      <c r="ON41" s="193"/>
      <c r="OO41" s="193"/>
      <c r="OP41" s="193"/>
      <c r="OQ41" s="193"/>
      <c r="OR41" s="193"/>
      <c r="OS41" s="193"/>
      <c r="OT41" s="193"/>
      <c r="OU41" s="193"/>
      <c r="OV41" s="193"/>
      <c r="OW41" s="193"/>
      <c r="OX41" s="193"/>
      <c r="OY41" s="193"/>
      <c r="OZ41" s="193"/>
      <c r="PA41" s="193"/>
      <c r="PB41" s="193"/>
      <c r="PC41" s="193"/>
      <c r="PD41" s="193"/>
      <c r="PE41" s="193"/>
      <c r="PF41" s="193"/>
      <c r="PG41" s="193"/>
      <c r="PH41" s="193"/>
      <c r="PI41" s="193"/>
      <c r="PJ41" s="193"/>
      <c r="PK41" s="193"/>
      <c r="PL41" s="193"/>
      <c r="PM41" s="193"/>
      <c r="PN41" s="193"/>
      <c r="PO41" s="193"/>
      <c r="PP41" s="193"/>
      <c r="PQ41" s="193"/>
      <c r="PR41" s="193"/>
      <c r="PS41" s="193"/>
      <c r="PT41" s="193"/>
      <c r="PU41" s="193"/>
      <c r="PV41" s="193"/>
      <c r="PW41" s="193"/>
      <c r="PX41" s="193"/>
      <c r="PY41" s="193"/>
      <c r="PZ41" s="193"/>
      <c r="QA41" s="193"/>
      <c r="QB41" s="193"/>
      <c r="QC41" s="193"/>
      <c r="QD41" s="193"/>
      <c r="QE41" s="193"/>
      <c r="QF41" s="193"/>
      <c r="QG41" s="193"/>
      <c r="QH41" s="193"/>
      <c r="QI41" s="193"/>
      <c r="QJ41" s="193"/>
      <c r="QK41" s="193"/>
      <c r="QL41" s="193"/>
      <c r="QM41" s="193"/>
      <c r="QN41" s="193"/>
      <c r="QO41" s="193"/>
      <c r="QP41" s="193"/>
      <c r="QQ41" s="193"/>
      <c r="QR41" s="193"/>
      <c r="QS41" s="193"/>
      <c r="QT41" s="193"/>
      <c r="QU41" s="193"/>
      <c r="QV41" s="193"/>
      <c r="QW41" s="193"/>
      <c r="QX41" s="193"/>
      <c r="QY41" s="193"/>
      <c r="QZ41" s="193"/>
      <c r="RA41" s="193"/>
      <c r="RB41" s="193"/>
      <c r="RC41" s="193"/>
      <c r="RD41" s="193"/>
      <c r="RE41" s="193"/>
      <c r="RF41" s="193"/>
      <c r="RG41" s="193"/>
      <c r="RH41" s="193"/>
      <c r="RI41" s="193"/>
      <c r="RJ41" s="193"/>
      <c r="RK41" s="193"/>
      <c r="RL41" s="193"/>
      <c r="RM41" s="193"/>
      <c r="RN41" s="193"/>
      <c r="RO41" s="193"/>
      <c r="RP41" s="193"/>
      <c r="RQ41" s="193"/>
      <c r="RR41" s="193"/>
      <c r="RS41" s="193"/>
      <c r="RT41" s="193"/>
      <c r="RU41" s="193"/>
      <c r="RV41" s="193"/>
      <c r="RW41" s="193"/>
      <c r="RX41" s="193"/>
      <c r="RY41" s="193"/>
      <c r="RZ41" s="193"/>
      <c r="SA41" s="193"/>
      <c r="SB41" s="193"/>
      <c r="SC41" s="193"/>
      <c r="SD41" s="193"/>
      <c r="SE41" s="193"/>
      <c r="SF41" s="193"/>
      <c r="SG41" s="193"/>
      <c r="SH41" s="193"/>
      <c r="SI41" s="193"/>
      <c r="SJ41" s="193"/>
      <c r="SK41" s="193"/>
      <c r="SL41" s="193"/>
      <c r="SM41" s="193"/>
      <c r="SN41" s="193"/>
      <c r="SO41" s="193"/>
      <c r="SP41" s="193"/>
      <c r="SQ41" s="193"/>
      <c r="SR41" s="193"/>
      <c r="SS41" s="193"/>
      <c r="ST41" s="193"/>
      <c r="SU41" s="193"/>
      <c r="SV41" s="193"/>
      <c r="SW41" s="193"/>
      <c r="SX41" s="193"/>
      <c r="SY41" s="193"/>
      <c r="SZ41" s="193"/>
      <c r="TA41" s="193"/>
      <c r="TB41" s="193"/>
      <c r="TC41" s="193"/>
      <c r="TD41" s="193"/>
      <c r="TE41" s="193"/>
      <c r="TF41" s="193"/>
      <c r="TG41" s="193"/>
      <c r="TH41" s="193"/>
      <c r="TI41" s="193"/>
      <c r="TJ41" s="193"/>
      <c r="TK41" s="193"/>
      <c r="TL41" s="193"/>
      <c r="TM41" s="193"/>
      <c r="TN41" s="193"/>
      <c r="TO41" s="193"/>
      <c r="TP41" s="193"/>
      <c r="TQ41" s="193"/>
      <c r="TR41" s="193"/>
      <c r="TS41" s="193"/>
      <c r="TT41" s="193"/>
      <c r="TU41" s="193"/>
      <c r="TV41" s="193"/>
      <c r="TW41" s="193"/>
      <c r="TX41" s="193"/>
      <c r="TY41" s="193"/>
      <c r="TZ41" s="193"/>
      <c r="UA41" s="193"/>
      <c r="UB41" s="193"/>
      <c r="UC41" s="193"/>
      <c r="UD41" s="193"/>
      <c r="UE41" s="193"/>
      <c r="UF41" s="193"/>
      <c r="UG41" s="193"/>
      <c r="UH41" s="193"/>
      <c r="UI41" s="193"/>
      <c r="UJ41" s="193"/>
      <c r="UK41" s="193"/>
      <c r="UL41" s="193"/>
      <c r="UM41" s="193"/>
      <c r="UN41" s="193"/>
      <c r="UO41" s="193"/>
      <c r="UP41" s="193"/>
      <c r="UQ41" s="193"/>
      <c r="UR41" s="193"/>
      <c r="US41" s="193"/>
      <c r="UT41" s="193"/>
      <c r="UU41" s="193"/>
      <c r="UV41" s="193"/>
      <c r="UW41" s="193"/>
      <c r="UX41" s="193"/>
      <c r="UY41" s="193"/>
      <c r="UZ41" s="193"/>
      <c r="VA41" s="193"/>
      <c r="VB41" s="193"/>
      <c r="VC41" s="193"/>
      <c r="VD41" s="193"/>
      <c r="VE41" s="193"/>
      <c r="VF41" s="193"/>
      <c r="VG41" s="193"/>
      <c r="VH41" s="193"/>
      <c r="VI41" s="193"/>
      <c r="VJ41" s="193"/>
      <c r="VK41" s="193"/>
      <c r="VL41" s="193"/>
      <c r="VM41" s="193"/>
      <c r="VN41" s="193"/>
      <c r="VO41" s="193"/>
      <c r="VP41" s="193"/>
      <c r="VQ41" s="193"/>
      <c r="VR41" s="193"/>
      <c r="VS41" s="193"/>
      <c r="VT41" s="193"/>
      <c r="VU41" s="193"/>
      <c r="VV41" s="193"/>
      <c r="VW41" s="193"/>
      <c r="VX41" s="193"/>
      <c r="VY41" s="193"/>
      <c r="VZ41" s="193"/>
      <c r="WA41" s="193"/>
      <c r="WB41" s="193"/>
      <c r="WC41" s="193"/>
      <c r="WD41" s="193"/>
      <c r="WE41" s="193"/>
      <c r="WF41" s="193"/>
      <c r="WG41" s="193"/>
      <c r="WH41" s="193"/>
      <c r="WI41" s="193"/>
      <c r="WJ41" s="193"/>
      <c r="WK41" s="193"/>
      <c r="WL41" s="193"/>
      <c r="WM41" s="193"/>
      <c r="WN41" s="193"/>
      <c r="WO41" s="193"/>
      <c r="WP41" s="193"/>
      <c r="WQ41" s="193"/>
      <c r="WR41" s="193"/>
      <c r="WS41" s="193"/>
      <c r="WT41" s="193"/>
      <c r="WU41" s="193"/>
      <c r="WV41" s="193"/>
      <c r="WW41" s="193"/>
      <c r="WX41" s="193"/>
      <c r="WY41" s="193"/>
      <c r="WZ41" s="193"/>
      <c r="XA41" s="193"/>
      <c r="XB41" s="193"/>
      <c r="XC41" s="193"/>
      <c r="XD41" s="193"/>
      <c r="XE41" s="193"/>
      <c r="XF41" s="193"/>
      <c r="XG41" s="193"/>
      <c r="XH41" s="193"/>
      <c r="XI41" s="193"/>
      <c r="XJ41" s="193"/>
      <c r="XK41" s="193"/>
      <c r="XL41" s="193"/>
      <c r="XM41" s="193"/>
      <c r="XN41" s="193"/>
      <c r="XO41" s="193"/>
      <c r="XP41" s="193"/>
      <c r="XQ41" s="193"/>
      <c r="XR41" s="193"/>
      <c r="XS41" s="193"/>
      <c r="XT41" s="193"/>
      <c r="XU41" s="193"/>
      <c r="XV41" s="193"/>
      <c r="XW41" s="193"/>
      <c r="XX41" s="193"/>
      <c r="XY41" s="193"/>
      <c r="XZ41" s="193"/>
      <c r="YA41" s="193"/>
      <c r="YB41" s="193"/>
      <c r="YC41" s="193"/>
      <c r="YD41" s="193"/>
      <c r="YE41" s="193"/>
      <c r="YF41" s="193"/>
      <c r="YG41" s="193"/>
      <c r="YH41" s="193"/>
      <c r="YI41" s="193"/>
      <c r="YJ41" s="193"/>
      <c r="YK41" s="193"/>
      <c r="YL41" s="193"/>
      <c r="YM41" s="193"/>
      <c r="YN41" s="193"/>
      <c r="YO41" s="193"/>
      <c r="YP41" s="193"/>
      <c r="YQ41" s="193"/>
      <c r="YR41" s="193"/>
      <c r="YS41" s="193"/>
      <c r="YT41" s="193"/>
      <c r="YU41" s="193"/>
      <c r="YV41" s="193"/>
      <c r="YW41" s="193"/>
      <c r="YX41" s="193"/>
      <c r="YY41" s="193"/>
      <c r="YZ41" s="193"/>
      <c r="ZA41" s="193"/>
      <c r="ZB41" s="193"/>
      <c r="ZC41" s="193"/>
      <c r="ZD41" s="193"/>
      <c r="ZE41" s="193"/>
      <c r="ZF41" s="193"/>
      <c r="ZG41" s="193"/>
      <c r="ZH41" s="193"/>
      <c r="ZI41" s="193"/>
      <c r="ZJ41" s="193"/>
      <c r="ZK41" s="193"/>
      <c r="ZL41" s="193"/>
      <c r="ZM41" s="193"/>
      <c r="ZN41" s="193"/>
      <c r="ZO41" s="193"/>
      <c r="ZP41" s="193"/>
      <c r="ZQ41" s="193"/>
      <c r="ZR41" s="193"/>
      <c r="ZS41" s="193"/>
      <c r="ZT41" s="193"/>
      <c r="ZU41" s="193"/>
      <c r="ZV41" s="193"/>
      <c r="ZW41" s="193"/>
      <c r="ZX41" s="193"/>
      <c r="ZY41" s="193"/>
      <c r="ZZ41" s="193"/>
      <c r="AAA41" s="193"/>
      <c r="AAB41" s="193"/>
      <c r="AAC41" s="193"/>
      <c r="AAD41" s="193"/>
      <c r="AAE41" s="193"/>
      <c r="AAF41" s="193"/>
      <c r="AAG41" s="193"/>
      <c r="AAH41" s="193"/>
      <c r="AAI41" s="193"/>
      <c r="AAJ41" s="193"/>
      <c r="AAK41" s="193"/>
      <c r="AAL41" s="193"/>
      <c r="AAM41" s="193"/>
      <c r="AAN41" s="193"/>
      <c r="AAO41" s="193"/>
      <c r="AAP41" s="193"/>
      <c r="AAQ41" s="193"/>
      <c r="AAR41" s="193"/>
      <c r="AAS41" s="193"/>
      <c r="AAT41" s="193"/>
      <c r="AAU41" s="193"/>
      <c r="AAV41" s="193"/>
      <c r="AAW41" s="193"/>
      <c r="AAX41" s="193"/>
      <c r="AAY41" s="193"/>
      <c r="AAZ41" s="193"/>
      <c r="ABA41" s="193"/>
      <c r="ABB41" s="193"/>
      <c r="ABC41" s="193"/>
      <c r="ABD41" s="193"/>
      <c r="ABE41" s="193"/>
      <c r="ABF41" s="193"/>
      <c r="ABG41" s="193"/>
      <c r="ABH41" s="193"/>
      <c r="ABI41" s="193"/>
      <c r="ABJ41" s="193"/>
      <c r="ABK41" s="193"/>
      <c r="ABL41" s="193"/>
      <c r="ABM41" s="193"/>
      <c r="ABN41" s="193"/>
      <c r="ABO41" s="193"/>
      <c r="ABP41" s="193"/>
      <c r="ABQ41" s="193"/>
      <c r="ABR41" s="193"/>
      <c r="ABS41" s="193"/>
      <c r="ABT41" s="193"/>
      <c r="ABU41" s="193"/>
      <c r="ABV41" s="193"/>
      <c r="ABW41" s="193"/>
      <c r="ABX41" s="193"/>
      <c r="ABY41" s="193"/>
      <c r="ABZ41" s="193"/>
      <c r="ACA41" s="193"/>
      <c r="ACB41" s="193"/>
      <c r="ACC41" s="193"/>
      <c r="ACD41" s="193"/>
      <c r="ACE41" s="193"/>
      <c r="ACF41" s="193"/>
      <c r="ACG41" s="193"/>
      <c r="ACH41" s="193"/>
      <c r="ACI41" s="193"/>
      <c r="ACJ41" s="193"/>
      <c r="ACK41" s="193"/>
      <c r="ACL41" s="193"/>
      <c r="ACM41" s="193"/>
      <c r="ACN41" s="193"/>
      <c r="ACO41" s="193"/>
      <c r="ACP41" s="193"/>
      <c r="ACQ41" s="193"/>
      <c r="ACR41" s="193"/>
      <c r="ACS41" s="193"/>
      <c r="ACT41" s="193"/>
      <c r="ACU41" s="193"/>
      <c r="ACV41" s="193"/>
      <c r="ACW41" s="193"/>
      <c r="ACX41" s="193"/>
      <c r="ACY41" s="193"/>
      <c r="ACZ41" s="193"/>
      <c r="ADA41" s="193"/>
      <c r="ADB41" s="193"/>
      <c r="ADC41" s="193"/>
      <c r="ADD41" s="193"/>
      <c r="ADE41" s="193"/>
      <c r="ADF41" s="193"/>
      <c r="ADG41" s="193"/>
      <c r="ADH41" s="193"/>
      <c r="ADI41" s="193"/>
      <c r="ADJ41" s="193"/>
      <c r="ADK41" s="193"/>
      <c r="ADL41" s="193"/>
      <c r="ADM41" s="193"/>
      <c r="ADN41" s="193"/>
      <c r="ADO41" s="193"/>
      <c r="ADP41" s="193"/>
      <c r="ADQ41" s="193"/>
      <c r="ADR41" s="193"/>
      <c r="ADS41" s="193"/>
      <c r="ADT41" s="193"/>
      <c r="ADU41" s="193"/>
      <c r="ADV41" s="193"/>
      <c r="ADW41" s="193"/>
      <c r="ADX41" s="193"/>
      <c r="ADY41" s="193"/>
      <c r="ADZ41" s="193"/>
      <c r="AEA41" s="193"/>
      <c r="AEB41" s="193"/>
      <c r="AEC41" s="193"/>
      <c r="AED41" s="193"/>
      <c r="AEE41" s="193"/>
      <c r="AEF41" s="193"/>
      <c r="AEG41" s="193"/>
      <c r="AEH41" s="193"/>
      <c r="AEI41" s="193"/>
      <c r="AEJ41" s="193"/>
      <c r="AEK41" s="193"/>
      <c r="AEL41" s="193"/>
      <c r="AEM41" s="193"/>
      <c r="AEN41" s="193"/>
      <c r="AEO41" s="193"/>
      <c r="AEP41" s="193"/>
      <c r="AEQ41" s="193"/>
      <c r="AER41" s="193"/>
      <c r="AES41" s="193"/>
      <c r="AET41" s="193"/>
      <c r="AEU41" s="193"/>
      <c r="AEV41" s="193"/>
      <c r="AEW41" s="193"/>
      <c r="AEX41" s="193"/>
      <c r="AEY41" s="193"/>
      <c r="AEZ41" s="193"/>
      <c r="AFA41" s="193"/>
      <c r="AFB41" s="193"/>
      <c r="AFC41" s="193"/>
      <c r="AFD41" s="193"/>
      <c r="AFE41" s="193"/>
      <c r="AFF41" s="193"/>
      <c r="AFG41" s="193"/>
      <c r="AFH41" s="193"/>
      <c r="AFI41" s="193"/>
      <c r="AFJ41" s="193"/>
      <c r="AFK41" s="193"/>
      <c r="AFL41" s="193"/>
      <c r="AFM41" s="193"/>
      <c r="AFN41" s="193"/>
      <c r="AFO41" s="193"/>
      <c r="AFP41" s="193"/>
      <c r="AFQ41" s="193"/>
      <c r="AFR41" s="193"/>
      <c r="AFS41" s="193"/>
      <c r="AFT41" s="193"/>
      <c r="AFU41" s="193"/>
      <c r="AFV41" s="193"/>
      <c r="AFW41" s="193"/>
      <c r="AFX41" s="193"/>
      <c r="AFY41" s="193"/>
      <c r="AFZ41" s="193"/>
      <c r="AGA41" s="193"/>
      <c r="AGB41" s="193"/>
    </row>
    <row r="42" spans="1:860" s="200" customFormat="1" ht="25.5">
      <c r="A42" s="20" t="s">
        <v>147</v>
      </c>
      <c r="B42" s="8" t="s">
        <v>148</v>
      </c>
      <c r="C42" s="187">
        <f t="shared" si="3"/>
        <v>3572385.6151000001</v>
      </c>
      <c r="D42" s="68">
        <f t="shared" si="11"/>
        <v>3572385.6151000001</v>
      </c>
      <c r="E42" s="68"/>
      <c r="F42" s="470">
        <f>МБ!G12+МБ!G33+МБ!G41</f>
        <v>3572385.6151000001</v>
      </c>
      <c r="G42" s="478"/>
      <c r="H42" s="187">
        <f t="shared" si="5"/>
        <v>0</v>
      </c>
      <c r="I42" s="68"/>
      <c r="J42" s="68"/>
      <c r="K42" s="68"/>
      <c r="L42" s="187"/>
      <c r="M42" s="68"/>
      <c r="N42" s="68"/>
      <c r="O42" s="187"/>
      <c r="P42" s="68"/>
      <c r="Q42" s="68"/>
      <c r="R42" s="187"/>
      <c r="S42" s="185">
        <f t="shared" si="6"/>
        <v>3572385.6151000001</v>
      </c>
      <c r="T42" s="526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193"/>
      <c r="GD42" s="193"/>
      <c r="GE42" s="193"/>
      <c r="GF42" s="193"/>
      <c r="GG42" s="193"/>
      <c r="GH42" s="193"/>
      <c r="GI42" s="193"/>
      <c r="GJ42" s="193"/>
      <c r="GK42" s="193"/>
      <c r="GL42" s="193"/>
      <c r="GM42" s="193"/>
      <c r="GN42" s="193"/>
      <c r="GO42" s="193"/>
      <c r="GP42" s="193"/>
      <c r="GQ42" s="193"/>
      <c r="GR42" s="193"/>
      <c r="GS42" s="193"/>
      <c r="GT42" s="193"/>
      <c r="GU42" s="193"/>
      <c r="GV42" s="193"/>
      <c r="GW42" s="193"/>
      <c r="GX42" s="193"/>
      <c r="GY42" s="193"/>
      <c r="GZ42" s="193"/>
      <c r="HA42" s="193"/>
      <c r="HB42" s="193"/>
      <c r="HC42" s="193"/>
      <c r="HD42" s="193"/>
      <c r="HE42" s="193"/>
      <c r="HF42" s="193"/>
      <c r="HG42" s="193"/>
      <c r="HH42" s="193"/>
      <c r="HI42" s="193"/>
      <c r="HJ42" s="193"/>
      <c r="HK42" s="193"/>
      <c r="HL42" s="193"/>
      <c r="HM42" s="193"/>
      <c r="HN42" s="193"/>
      <c r="HO42" s="193"/>
      <c r="HP42" s="193"/>
      <c r="HQ42" s="193"/>
      <c r="HR42" s="193"/>
      <c r="HS42" s="193"/>
      <c r="HT42" s="193"/>
      <c r="HU42" s="193"/>
      <c r="HV42" s="193"/>
      <c r="HW42" s="193"/>
      <c r="HX42" s="193"/>
      <c r="HY42" s="193"/>
      <c r="HZ42" s="193"/>
      <c r="IA42" s="193"/>
      <c r="IB42" s="193"/>
      <c r="IC42" s="193"/>
      <c r="ID42" s="193"/>
      <c r="IE42" s="193"/>
      <c r="IF42" s="193"/>
      <c r="IG42" s="193"/>
      <c r="IH42" s="193"/>
      <c r="II42" s="193"/>
      <c r="IJ42" s="193"/>
      <c r="IK42" s="193"/>
      <c r="IL42" s="193"/>
      <c r="IM42" s="193"/>
      <c r="IN42" s="193"/>
      <c r="IO42" s="193"/>
      <c r="IP42" s="193"/>
      <c r="IQ42" s="193"/>
      <c r="IR42" s="193"/>
      <c r="IS42" s="193"/>
      <c r="IT42" s="193"/>
      <c r="IU42" s="193"/>
      <c r="IV42" s="193"/>
      <c r="IW42" s="193"/>
      <c r="IX42" s="193"/>
      <c r="IY42" s="193"/>
      <c r="IZ42" s="193"/>
      <c r="JA42" s="193"/>
      <c r="JB42" s="193"/>
      <c r="JC42" s="193"/>
      <c r="JD42" s="193"/>
      <c r="JE42" s="193"/>
      <c r="JF42" s="193"/>
      <c r="JG42" s="193"/>
      <c r="JH42" s="193"/>
      <c r="JI42" s="193"/>
      <c r="JJ42" s="193"/>
      <c r="JK42" s="193"/>
      <c r="JL42" s="193"/>
      <c r="JM42" s="193"/>
      <c r="JN42" s="193"/>
      <c r="JO42" s="193"/>
      <c r="JP42" s="193"/>
      <c r="JQ42" s="193"/>
      <c r="JR42" s="193"/>
      <c r="JS42" s="193"/>
      <c r="JT42" s="193"/>
      <c r="JU42" s="193"/>
      <c r="JV42" s="193"/>
      <c r="JW42" s="193"/>
      <c r="JX42" s="193"/>
      <c r="JY42" s="193"/>
      <c r="JZ42" s="193"/>
      <c r="KA42" s="193"/>
      <c r="KB42" s="193"/>
      <c r="KC42" s="193"/>
      <c r="KD42" s="193"/>
      <c r="KE42" s="193"/>
      <c r="KF42" s="193"/>
      <c r="KG42" s="193"/>
      <c r="KH42" s="193"/>
      <c r="KI42" s="193"/>
      <c r="KJ42" s="193"/>
      <c r="KK42" s="193"/>
      <c r="KL42" s="193"/>
      <c r="KM42" s="193"/>
      <c r="KN42" s="193"/>
      <c r="KO42" s="193"/>
      <c r="KP42" s="193"/>
      <c r="KQ42" s="193"/>
      <c r="KR42" s="193"/>
      <c r="KS42" s="193"/>
      <c r="KT42" s="193"/>
      <c r="KU42" s="193"/>
      <c r="KV42" s="193"/>
      <c r="KW42" s="193"/>
      <c r="KX42" s="193"/>
      <c r="KY42" s="193"/>
      <c r="KZ42" s="193"/>
      <c r="LA42" s="193"/>
      <c r="LB42" s="193"/>
      <c r="LC42" s="193"/>
      <c r="LD42" s="193"/>
      <c r="LE42" s="193"/>
      <c r="LF42" s="193"/>
      <c r="LG42" s="193"/>
      <c r="LH42" s="193"/>
      <c r="LI42" s="193"/>
      <c r="LJ42" s="193"/>
      <c r="LK42" s="193"/>
      <c r="LL42" s="193"/>
      <c r="LM42" s="193"/>
      <c r="LN42" s="193"/>
      <c r="LO42" s="193"/>
      <c r="LP42" s="193"/>
      <c r="LQ42" s="193"/>
      <c r="LR42" s="193"/>
      <c r="LS42" s="193"/>
      <c r="LT42" s="193"/>
      <c r="LU42" s="193"/>
      <c r="LV42" s="193"/>
      <c r="LW42" s="193"/>
      <c r="LX42" s="193"/>
      <c r="LY42" s="193"/>
      <c r="LZ42" s="193"/>
      <c r="MA42" s="193"/>
      <c r="MB42" s="193"/>
      <c r="MC42" s="193"/>
      <c r="MD42" s="193"/>
      <c r="ME42" s="193"/>
      <c r="MF42" s="193"/>
      <c r="MG42" s="193"/>
      <c r="MH42" s="193"/>
      <c r="MI42" s="193"/>
      <c r="MJ42" s="193"/>
      <c r="MK42" s="193"/>
      <c r="ML42" s="193"/>
      <c r="MM42" s="193"/>
      <c r="MN42" s="193"/>
      <c r="MO42" s="193"/>
      <c r="MP42" s="193"/>
      <c r="MQ42" s="193"/>
      <c r="MR42" s="193"/>
      <c r="MS42" s="193"/>
      <c r="MT42" s="193"/>
      <c r="MU42" s="193"/>
      <c r="MV42" s="193"/>
      <c r="MW42" s="193"/>
      <c r="MX42" s="193"/>
      <c r="MY42" s="193"/>
      <c r="MZ42" s="193"/>
      <c r="NA42" s="193"/>
      <c r="NB42" s="193"/>
      <c r="NC42" s="193"/>
      <c r="ND42" s="193"/>
      <c r="NE42" s="193"/>
      <c r="NF42" s="193"/>
      <c r="NG42" s="193"/>
      <c r="NH42" s="193"/>
      <c r="NI42" s="193"/>
      <c r="NJ42" s="193"/>
      <c r="NK42" s="193"/>
      <c r="NL42" s="193"/>
      <c r="NM42" s="193"/>
      <c r="NN42" s="193"/>
      <c r="NO42" s="193"/>
      <c r="NP42" s="193"/>
      <c r="NQ42" s="193"/>
      <c r="NR42" s="193"/>
      <c r="NS42" s="193"/>
      <c r="NT42" s="193"/>
      <c r="NU42" s="193"/>
      <c r="NV42" s="193"/>
      <c r="NW42" s="193"/>
      <c r="NX42" s="193"/>
      <c r="NY42" s="193"/>
      <c r="NZ42" s="193"/>
      <c r="OA42" s="193"/>
      <c r="OB42" s="193"/>
      <c r="OC42" s="193"/>
      <c r="OD42" s="193"/>
      <c r="OE42" s="193"/>
      <c r="OF42" s="193"/>
      <c r="OG42" s="193"/>
      <c r="OH42" s="193"/>
      <c r="OI42" s="193"/>
      <c r="OJ42" s="193"/>
      <c r="OK42" s="193"/>
      <c r="OL42" s="193"/>
      <c r="OM42" s="193"/>
      <c r="ON42" s="193"/>
      <c r="OO42" s="193"/>
      <c r="OP42" s="193"/>
      <c r="OQ42" s="193"/>
      <c r="OR42" s="193"/>
      <c r="OS42" s="193"/>
      <c r="OT42" s="193"/>
      <c r="OU42" s="193"/>
      <c r="OV42" s="193"/>
      <c r="OW42" s="193"/>
      <c r="OX42" s="193"/>
      <c r="OY42" s="193"/>
      <c r="OZ42" s="193"/>
      <c r="PA42" s="193"/>
      <c r="PB42" s="193"/>
      <c r="PC42" s="193"/>
      <c r="PD42" s="193"/>
      <c r="PE42" s="193"/>
      <c r="PF42" s="193"/>
      <c r="PG42" s="193"/>
      <c r="PH42" s="193"/>
      <c r="PI42" s="193"/>
      <c r="PJ42" s="193"/>
      <c r="PK42" s="193"/>
      <c r="PL42" s="193"/>
      <c r="PM42" s="193"/>
      <c r="PN42" s="193"/>
      <c r="PO42" s="193"/>
      <c r="PP42" s="193"/>
      <c r="PQ42" s="193"/>
      <c r="PR42" s="193"/>
      <c r="PS42" s="193"/>
      <c r="PT42" s="193"/>
      <c r="PU42" s="193"/>
      <c r="PV42" s="193"/>
      <c r="PW42" s="193"/>
      <c r="PX42" s="193"/>
      <c r="PY42" s="193"/>
      <c r="PZ42" s="193"/>
      <c r="QA42" s="193"/>
      <c r="QB42" s="193"/>
      <c r="QC42" s="193"/>
      <c r="QD42" s="193"/>
      <c r="QE42" s="193"/>
      <c r="QF42" s="193"/>
      <c r="QG42" s="193"/>
      <c r="QH42" s="193"/>
      <c r="QI42" s="193"/>
      <c r="QJ42" s="193"/>
      <c r="QK42" s="193"/>
      <c r="QL42" s="193"/>
      <c r="QM42" s="193"/>
      <c r="QN42" s="193"/>
      <c r="QO42" s="193"/>
      <c r="QP42" s="193"/>
      <c r="QQ42" s="193"/>
      <c r="QR42" s="193"/>
      <c r="QS42" s="193"/>
      <c r="QT42" s="193"/>
      <c r="QU42" s="193"/>
      <c r="QV42" s="193"/>
      <c r="QW42" s="193"/>
      <c r="QX42" s="193"/>
      <c r="QY42" s="193"/>
      <c r="QZ42" s="193"/>
      <c r="RA42" s="193"/>
      <c r="RB42" s="193"/>
      <c r="RC42" s="193"/>
      <c r="RD42" s="193"/>
      <c r="RE42" s="193"/>
      <c r="RF42" s="193"/>
      <c r="RG42" s="193"/>
      <c r="RH42" s="193"/>
      <c r="RI42" s="193"/>
      <c r="RJ42" s="193"/>
      <c r="RK42" s="193"/>
      <c r="RL42" s="193"/>
      <c r="RM42" s="193"/>
      <c r="RN42" s="193"/>
      <c r="RO42" s="193"/>
      <c r="RP42" s="193"/>
      <c r="RQ42" s="193"/>
      <c r="RR42" s="193"/>
      <c r="RS42" s="193"/>
      <c r="RT42" s="193"/>
      <c r="RU42" s="193"/>
      <c r="RV42" s="193"/>
      <c r="RW42" s="193"/>
      <c r="RX42" s="193"/>
      <c r="RY42" s="193"/>
      <c r="RZ42" s="193"/>
      <c r="SA42" s="193"/>
      <c r="SB42" s="193"/>
      <c r="SC42" s="193"/>
      <c r="SD42" s="193"/>
      <c r="SE42" s="193"/>
      <c r="SF42" s="193"/>
      <c r="SG42" s="193"/>
      <c r="SH42" s="193"/>
      <c r="SI42" s="193"/>
      <c r="SJ42" s="193"/>
      <c r="SK42" s="193"/>
      <c r="SL42" s="193"/>
      <c r="SM42" s="193"/>
      <c r="SN42" s="193"/>
      <c r="SO42" s="193"/>
      <c r="SP42" s="193"/>
      <c r="SQ42" s="193"/>
      <c r="SR42" s="193"/>
      <c r="SS42" s="193"/>
      <c r="ST42" s="193"/>
      <c r="SU42" s="193"/>
      <c r="SV42" s="193"/>
      <c r="SW42" s="193"/>
      <c r="SX42" s="193"/>
      <c r="SY42" s="193"/>
      <c r="SZ42" s="193"/>
      <c r="TA42" s="193"/>
      <c r="TB42" s="193"/>
      <c r="TC42" s="193"/>
      <c r="TD42" s="193"/>
      <c r="TE42" s="193"/>
      <c r="TF42" s="193"/>
      <c r="TG42" s="193"/>
      <c r="TH42" s="193"/>
      <c r="TI42" s="193"/>
      <c r="TJ42" s="193"/>
      <c r="TK42" s="193"/>
      <c r="TL42" s="193"/>
      <c r="TM42" s="193"/>
      <c r="TN42" s="193"/>
      <c r="TO42" s="193"/>
      <c r="TP42" s="193"/>
      <c r="TQ42" s="193"/>
      <c r="TR42" s="193"/>
      <c r="TS42" s="193"/>
      <c r="TT42" s="193"/>
      <c r="TU42" s="193"/>
      <c r="TV42" s="193"/>
      <c r="TW42" s="193"/>
      <c r="TX42" s="193"/>
      <c r="TY42" s="193"/>
      <c r="TZ42" s="193"/>
      <c r="UA42" s="193"/>
      <c r="UB42" s="193"/>
      <c r="UC42" s="193"/>
      <c r="UD42" s="193"/>
      <c r="UE42" s="193"/>
      <c r="UF42" s="193"/>
      <c r="UG42" s="193"/>
      <c r="UH42" s="193"/>
      <c r="UI42" s="193"/>
      <c r="UJ42" s="193"/>
      <c r="UK42" s="193"/>
      <c r="UL42" s="193"/>
      <c r="UM42" s="193"/>
      <c r="UN42" s="193"/>
      <c r="UO42" s="193"/>
      <c r="UP42" s="193"/>
      <c r="UQ42" s="193"/>
      <c r="UR42" s="193"/>
      <c r="US42" s="193"/>
      <c r="UT42" s="193"/>
      <c r="UU42" s="193"/>
      <c r="UV42" s="193"/>
      <c r="UW42" s="193"/>
      <c r="UX42" s="193"/>
      <c r="UY42" s="193"/>
      <c r="UZ42" s="193"/>
      <c r="VA42" s="193"/>
      <c r="VB42" s="193"/>
      <c r="VC42" s="193"/>
      <c r="VD42" s="193"/>
      <c r="VE42" s="193"/>
      <c r="VF42" s="193"/>
      <c r="VG42" s="193"/>
      <c r="VH42" s="193"/>
      <c r="VI42" s="193"/>
      <c r="VJ42" s="193"/>
      <c r="VK42" s="193"/>
      <c r="VL42" s="193"/>
      <c r="VM42" s="193"/>
      <c r="VN42" s="193"/>
      <c r="VO42" s="193"/>
      <c r="VP42" s="193"/>
      <c r="VQ42" s="193"/>
      <c r="VR42" s="193"/>
      <c r="VS42" s="193"/>
      <c r="VT42" s="193"/>
      <c r="VU42" s="193"/>
      <c r="VV42" s="193"/>
      <c r="VW42" s="193"/>
      <c r="VX42" s="193"/>
      <c r="VY42" s="193"/>
      <c r="VZ42" s="193"/>
      <c r="WA42" s="193"/>
      <c r="WB42" s="193"/>
      <c r="WC42" s="193"/>
      <c r="WD42" s="193"/>
      <c r="WE42" s="193"/>
      <c r="WF42" s="193"/>
      <c r="WG42" s="193"/>
      <c r="WH42" s="193"/>
      <c r="WI42" s="193"/>
      <c r="WJ42" s="193"/>
      <c r="WK42" s="193"/>
      <c r="WL42" s="193"/>
      <c r="WM42" s="193"/>
      <c r="WN42" s="193"/>
      <c r="WO42" s="193"/>
      <c r="WP42" s="193"/>
      <c r="WQ42" s="193"/>
      <c r="WR42" s="193"/>
      <c r="WS42" s="193"/>
      <c r="WT42" s="193"/>
      <c r="WU42" s="193"/>
      <c r="WV42" s="193"/>
      <c r="WW42" s="193"/>
      <c r="WX42" s="193"/>
      <c r="WY42" s="193"/>
      <c r="WZ42" s="193"/>
      <c r="XA42" s="193"/>
      <c r="XB42" s="193"/>
      <c r="XC42" s="193"/>
      <c r="XD42" s="193"/>
      <c r="XE42" s="193"/>
      <c r="XF42" s="193"/>
      <c r="XG42" s="193"/>
      <c r="XH42" s="193"/>
      <c r="XI42" s="193"/>
      <c r="XJ42" s="193"/>
      <c r="XK42" s="193"/>
      <c r="XL42" s="193"/>
      <c r="XM42" s="193"/>
      <c r="XN42" s="193"/>
      <c r="XO42" s="193"/>
      <c r="XP42" s="193"/>
      <c r="XQ42" s="193"/>
      <c r="XR42" s="193"/>
      <c r="XS42" s="193"/>
      <c r="XT42" s="193"/>
      <c r="XU42" s="193"/>
      <c r="XV42" s="193"/>
      <c r="XW42" s="193"/>
      <c r="XX42" s="193"/>
      <c r="XY42" s="193"/>
      <c r="XZ42" s="193"/>
      <c r="YA42" s="193"/>
      <c r="YB42" s="193"/>
      <c r="YC42" s="193"/>
      <c r="YD42" s="193"/>
      <c r="YE42" s="193"/>
      <c r="YF42" s="193"/>
      <c r="YG42" s="193"/>
      <c r="YH42" s="193"/>
      <c r="YI42" s="193"/>
      <c r="YJ42" s="193"/>
      <c r="YK42" s="193"/>
      <c r="YL42" s="193"/>
      <c r="YM42" s="193"/>
      <c r="YN42" s="193"/>
      <c r="YO42" s="193"/>
      <c r="YP42" s="193"/>
      <c r="YQ42" s="193"/>
      <c r="YR42" s="193"/>
      <c r="YS42" s="193"/>
      <c r="YT42" s="193"/>
      <c r="YU42" s="193"/>
      <c r="YV42" s="193"/>
      <c r="YW42" s="193"/>
      <c r="YX42" s="193"/>
      <c r="YY42" s="193"/>
      <c r="YZ42" s="193"/>
      <c r="ZA42" s="193"/>
      <c r="ZB42" s="193"/>
      <c r="ZC42" s="193"/>
      <c r="ZD42" s="193"/>
      <c r="ZE42" s="193"/>
      <c r="ZF42" s="193"/>
      <c r="ZG42" s="193"/>
      <c r="ZH42" s="193"/>
      <c r="ZI42" s="193"/>
      <c r="ZJ42" s="193"/>
      <c r="ZK42" s="193"/>
      <c r="ZL42" s="193"/>
      <c r="ZM42" s="193"/>
      <c r="ZN42" s="193"/>
      <c r="ZO42" s="193"/>
      <c r="ZP42" s="193"/>
      <c r="ZQ42" s="193"/>
      <c r="ZR42" s="193"/>
      <c r="ZS42" s="193"/>
      <c r="ZT42" s="193"/>
      <c r="ZU42" s="193"/>
      <c r="ZV42" s="193"/>
      <c r="ZW42" s="193"/>
      <c r="ZX42" s="193"/>
      <c r="ZY42" s="193"/>
      <c r="ZZ42" s="193"/>
      <c r="AAA42" s="193"/>
      <c r="AAB42" s="193"/>
      <c r="AAC42" s="193"/>
      <c r="AAD42" s="193"/>
      <c r="AAE42" s="193"/>
      <c r="AAF42" s="193"/>
      <c r="AAG42" s="193"/>
      <c r="AAH42" s="193"/>
      <c r="AAI42" s="193"/>
      <c r="AAJ42" s="193"/>
      <c r="AAK42" s="193"/>
      <c r="AAL42" s="193"/>
      <c r="AAM42" s="193"/>
      <c r="AAN42" s="193"/>
      <c r="AAO42" s="193"/>
      <c r="AAP42" s="193"/>
      <c r="AAQ42" s="193"/>
      <c r="AAR42" s="193"/>
      <c r="AAS42" s="193"/>
      <c r="AAT42" s="193"/>
      <c r="AAU42" s="193"/>
      <c r="AAV42" s="193"/>
      <c r="AAW42" s="193"/>
      <c r="AAX42" s="193"/>
      <c r="AAY42" s="193"/>
      <c r="AAZ42" s="193"/>
      <c r="ABA42" s="193"/>
      <c r="ABB42" s="193"/>
      <c r="ABC42" s="193"/>
      <c r="ABD42" s="193"/>
      <c r="ABE42" s="193"/>
      <c r="ABF42" s="193"/>
      <c r="ABG42" s="193"/>
      <c r="ABH42" s="193"/>
      <c r="ABI42" s="193"/>
      <c r="ABJ42" s="193"/>
      <c r="ABK42" s="193"/>
      <c r="ABL42" s="193"/>
      <c r="ABM42" s="193"/>
      <c r="ABN42" s="193"/>
      <c r="ABO42" s="193"/>
      <c r="ABP42" s="193"/>
      <c r="ABQ42" s="193"/>
      <c r="ABR42" s="193"/>
      <c r="ABS42" s="193"/>
      <c r="ABT42" s="193"/>
      <c r="ABU42" s="193"/>
      <c r="ABV42" s="193"/>
      <c r="ABW42" s="193"/>
      <c r="ABX42" s="193"/>
      <c r="ABY42" s="193"/>
      <c r="ABZ42" s="193"/>
      <c r="ACA42" s="193"/>
      <c r="ACB42" s="193"/>
      <c r="ACC42" s="193"/>
      <c r="ACD42" s="193"/>
      <c r="ACE42" s="193"/>
      <c r="ACF42" s="193"/>
      <c r="ACG42" s="193"/>
      <c r="ACH42" s="193"/>
      <c r="ACI42" s="193"/>
      <c r="ACJ42" s="193"/>
      <c r="ACK42" s="193"/>
      <c r="ACL42" s="193"/>
      <c r="ACM42" s="193"/>
      <c r="ACN42" s="193"/>
      <c r="ACO42" s="193"/>
      <c r="ACP42" s="193"/>
      <c r="ACQ42" s="193"/>
      <c r="ACR42" s="193"/>
      <c r="ACS42" s="193"/>
      <c r="ACT42" s="193"/>
      <c r="ACU42" s="193"/>
      <c r="ACV42" s="193"/>
      <c r="ACW42" s="193"/>
      <c r="ACX42" s="193"/>
      <c r="ACY42" s="193"/>
      <c r="ACZ42" s="193"/>
      <c r="ADA42" s="193"/>
      <c r="ADB42" s="193"/>
      <c r="ADC42" s="193"/>
      <c r="ADD42" s="193"/>
      <c r="ADE42" s="193"/>
      <c r="ADF42" s="193"/>
      <c r="ADG42" s="193"/>
      <c r="ADH42" s="193"/>
      <c r="ADI42" s="193"/>
      <c r="ADJ42" s="193"/>
      <c r="ADK42" s="193"/>
      <c r="ADL42" s="193"/>
      <c r="ADM42" s="193"/>
      <c r="ADN42" s="193"/>
      <c r="ADO42" s="193"/>
      <c r="ADP42" s="193"/>
      <c r="ADQ42" s="193"/>
      <c r="ADR42" s="193"/>
      <c r="ADS42" s="193"/>
      <c r="ADT42" s="193"/>
      <c r="ADU42" s="193"/>
      <c r="ADV42" s="193"/>
      <c r="ADW42" s="193"/>
      <c r="ADX42" s="193"/>
      <c r="ADY42" s="193"/>
      <c r="ADZ42" s="193"/>
      <c r="AEA42" s="193"/>
      <c r="AEB42" s="193"/>
      <c r="AEC42" s="193"/>
      <c r="AED42" s="193"/>
      <c r="AEE42" s="193"/>
      <c r="AEF42" s="193"/>
      <c r="AEG42" s="193"/>
      <c r="AEH42" s="193"/>
      <c r="AEI42" s="193"/>
      <c r="AEJ42" s="193"/>
      <c r="AEK42" s="193"/>
      <c r="AEL42" s="193"/>
      <c r="AEM42" s="193"/>
      <c r="AEN42" s="193"/>
      <c r="AEO42" s="193"/>
      <c r="AEP42" s="193"/>
      <c r="AEQ42" s="193"/>
      <c r="AER42" s="193"/>
      <c r="AES42" s="193"/>
      <c r="AET42" s="193"/>
      <c r="AEU42" s="193"/>
      <c r="AEV42" s="193"/>
      <c r="AEW42" s="193"/>
      <c r="AEX42" s="193"/>
      <c r="AEY42" s="193"/>
      <c r="AEZ42" s="193"/>
      <c r="AFA42" s="193"/>
      <c r="AFB42" s="193"/>
      <c r="AFC42" s="193"/>
      <c r="AFD42" s="193"/>
      <c r="AFE42" s="193"/>
      <c r="AFF42" s="193"/>
      <c r="AFG42" s="193"/>
      <c r="AFH42" s="193"/>
      <c r="AFI42" s="193"/>
      <c r="AFJ42" s="193"/>
      <c r="AFK42" s="193"/>
      <c r="AFL42" s="193"/>
      <c r="AFM42" s="193"/>
      <c r="AFN42" s="193"/>
      <c r="AFO42" s="193"/>
      <c r="AFP42" s="193"/>
      <c r="AFQ42" s="193"/>
      <c r="AFR42" s="193"/>
      <c r="AFS42" s="193"/>
      <c r="AFT42" s="193"/>
      <c r="AFU42" s="193"/>
      <c r="AFV42" s="193"/>
      <c r="AFW42" s="193"/>
      <c r="AFX42" s="193"/>
      <c r="AFY42" s="193"/>
      <c r="AFZ42" s="193"/>
      <c r="AGA42" s="193"/>
      <c r="AGB42" s="193"/>
    </row>
    <row r="43" spans="1:860" s="200" customFormat="1" ht="63.75">
      <c r="A43" s="81" t="s">
        <v>149</v>
      </c>
      <c r="B43" s="69" t="s">
        <v>150</v>
      </c>
      <c r="C43" s="187">
        <f t="shared" si="3"/>
        <v>13832655.2268</v>
      </c>
      <c r="D43" s="68">
        <f t="shared" si="11"/>
        <v>13832655.2268</v>
      </c>
      <c r="E43" s="68">
        <f>РБ!G33+РБ!G43</f>
        <v>13832655.2268</v>
      </c>
      <c r="F43" s="470"/>
      <c r="G43" s="478"/>
      <c r="H43" s="187">
        <f t="shared" si="5"/>
        <v>0</v>
      </c>
      <c r="I43" s="68"/>
      <c r="J43" s="68"/>
      <c r="K43" s="68"/>
      <c r="L43" s="187"/>
      <c r="M43" s="68"/>
      <c r="N43" s="68"/>
      <c r="O43" s="187"/>
      <c r="P43" s="68"/>
      <c r="Q43" s="68"/>
      <c r="R43" s="187"/>
      <c r="S43" s="185">
        <f t="shared" si="6"/>
        <v>13832655.2268</v>
      </c>
      <c r="T43" s="526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193"/>
      <c r="GD43" s="193"/>
      <c r="GE43" s="193"/>
      <c r="GF43" s="193"/>
      <c r="GG43" s="193"/>
      <c r="GH43" s="193"/>
      <c r="GI43" s="193"/>
      <c r="GJ43" s="193"/>
      <c r="GK43" s="193"/>
      <c r="GL43" s="193"/>
      <c r="GM43" s="193"/>
      <c r="GN43" s="193"/>
      <c r="GO43" s="193"/>
      <c r="GP43" s="193"/>
      <c r="GQ43" s="193"/>
      <c r="GR43" s="193"/>
      <c r="GS43" s="193"/>
      <c r="GT43" s="193"/>
      <c r="GU43" s="193"/>
      <c r="GV43" s="193"/>
      <c r="GW43" s="193"/>
      <c r="GX43" s="193"/>
      <c r="GY43" s="193"/>
      <c r="GZ43" s="193"/>
      <c r="HA43" s="193"/>
      <c r="HB43" s="193"/>
      <c r="HC43" s="193"/>
      <c r="HD43" s="193"/>
      <c r="HE43" s="193"/>
      <c r="HF43" s="193"/>
      <c r="HG43" s="193"/>
      <c r="HH43" s="193"/>
      <c r="HI43" s="193"/>
      <c r="HJ43" s="193"/>
      <c r="HK43" s="193"/>
      <c r="HL43" s="193"/>
      <c r="HM43" s="193"/>
      <c r="HN43" s="193"/>
      <c r="HO43" s="193"/>
      <c r="HP43" s="193"/>
      <c r="HQ43" s="193"/>
      <c r="HR43" s="193"/>
      <c r="HS43" s="193"/>
      <c r="HT43" s="193"/>
      <c r="HU43" s="193"/>
      <c r="HV43" s="193"/>
      <c r="HW43" s="193"/>
      <c r="HX43" s="193"/>
      <c r="HY43" s="193"/>
      <c r="HZ43" s="193"/>
      <c r="IA43" s="193"/>
      <c r="IB43" s="193"/>
      <c r="IC43" s="193"/>
      <c r="ID43" s="193"/>
      <c r="IE43" s="193"/>
      <c r="IF43" s="193"/>
      <c r="IG43" s="193"/>
      <c r="IH43" s="193"/>
      <c r="II43" s="193"/>
      <c r="IJ43" s="193"/>
      <c r="IK43" s="193"/>
      <c r="IL43" s="193"/>
      <c r="IM43" s="193"/>
      <c r="IN43" s="193"/>
      <c r="IO43" s="193"/>
      <c r="IP43" s="193"/>
      <c r="IQ43" s="193"/>
      <c r="IR43" s="193"/>
      <c r="IS43" s="193"/>
      <c r="IT43" s="193"/>
      <c r="IU43" s="193"/>
      <c r="IV43" s="193"/>
      <c r="IW43" s="193"/>
      <c r="IX43" s="193"/>
      <c r="IY43" s="193"/>
      <c r="IZ43" s="193"/>
      <c r="JA43" s="193"/>
      <c r="JB43" s="193"/>
      <c r="JC43" s="193"/>
      <c r="JD43" s="193"/>
      <c r="JE43" s="193"/>
      <c r="JF43" s="193"/>
      <c r="JG43" s="193"/>
      <c r="JH43" s="193"/>
      <c r="JI43" s="193"/>
      <c r="JJ43" s="193"/>
      <c r="JK43" s="193"/>
      <c r="JL43" s="193"/>
      <c r="JM43" s="193"/>
      <c r="JN43" s="193"/>
      <c r="JO43" s="193"/>
      <c r="JP43" s="193"/>
      <c r="JQ43" s="193"/>
      <c r="JR43" s="193"/>
      <c r="JS43" s="193"/>
      <c r="JT43" s="193"/>
      <c r="JU43" s="193"/>
      <c r="JV43" s="193"/>
      <c r="JW43" s="193"/>
      <c r="JX43" s="193"/>
      <c r="JY43" s="193"/>
      <c r="JZ43" s="193"/>
      <c r="KA43" s="193"/>
      <c r="KB43" s="193"/>
      <c r="KC43" s="193"/>
      <c r="KD43" s="193"/>
      <c r="KE43" s="193"/>
      <c r="KF43" s="193"/>
      <c r="KG43" s="193"/>
      <c r="KH43" s="193"/>
      <c r="KI43" s="193"/>
      <c r="KJ43" s="193"/>
      <c r="KK43" s="193"/>
      <c r="KL43" s="193"/>
      <c r="KM43" s="193"/>
      <c r="KN43" s="193"/>
      <c r="KO43" s="193"/>
      <c r="KP43" s="193"/>
      <c r="KQ43" s="193"/>
      <c r="KR43" s="193"/>
      <c r="KS43" s="193"/>
      <c r="KT43" s="193"/>
      <c r="KU43" s="193"/>
      <c r="KV43" s="193"/>
      <c r="KW43" s="193"/>
      <c r="KX43" s="193"/>
      <c r="KY43" s="193"/>
      <c r="KZ43" s="193"/>
      <c r="LA43" s="193"/>
      <c r="LB43" s="193"/>
      <c r="LC43" s="193"/>
      <c r="LD43" s="193"/>
      <c r="LE43" s="193"/>
      <c r="LF43" s="193"/>
      <c r="LG43" s="193"/>
      <c r="LH43" s="193"/>
      <c r="LI43" s="193"/>
      <c r="LJ43" s="193"/>
      <c r="LK43" s="193"/>
      <c r="LL43" s="193"/>
      <c r="LM43" s="193"/>
      <c r="LN43" s="193"/>
      <c r="LO43" s="193"/>
      <c r="LP43" s="193"/>
      <c r="LQ43" s="193"/>
      <c r="LR43" s="193"/>
      <c r="LS43" s="193"/>
      <c r="LT43" s="193"/>
      <c r="LU43" s="193"/>
      <c r="LV43" s="193"/>
      <c r="LW43" s="193"/>
      <c r="LX43" s="193"/>
      <c r="LY43" s="193"/>
      <c r="LZ43" s="193"/>
      <c r="MA43" s="193"/>
      <c r="MB43" s="193"/>
      <c r="MC43" s="193"/>
      <c r="MD43" s="193"/>
      <c r="ME43" s="193"/>
      <c r="MF43" s="193"/>
      <c r="MG43" s="193"/>
      <c r="MH43" s="193"/>
      <c r="MI43" s="193"/>
      <c r="MJ43" s="193"/>
      <c r="MK43" s="193"/>
      <c r="ML43" s="193"/>
      <c r="MM43" s="193"/>
      <c r="MN43" s="193"/>
      <c r="MO43" s="193"/>
      <c r="MP43" s="193"/>
      <c r="MQ43" s="193"/>
      <c r="MR43" s="193"/>
      <c r="MS43" s="193"/>
      <c r="MT43" s="193"/>
      <c r="MU43" s="193"/>
      <c r="MV43" s="193"/>
      <c r="MW43" s="193"/>
      <c r="MX43" s="193"/>
      <c r="MY43" s="193"/>
      <c r="MZ43" s="193"/>
      <c r="NA43" s="193"/>
      <c r="NB43" s="193"/>
      <c r="NC43" s="193"/>
      <c r="ND43" s="193"/>
      <c r="NE43" s="193"/>
      <c r="NF43" s="193"/>
      <c r="NG43" s="193"/>
      <c r="NH43" s="193"/>
      <c r="NI43" s="193"/>
      <c r="NJ43" s="193"/>
      <c r="NK43" s="193"/>
      <c r="NL43" s="193"/>
      <c r="NM43" s="193"/>
      <c r="NN43" s="193"/>
      <c r="NO43" s="193"/>
      <c r="NP43" s="193"/>
      <c r="NQ43" s="193"/>
      <c r="NR43" s="193"/>
      <c r="NS43" s="193"/>
      <c r="NT43" s="193"/>
      <c r="NU43" s="193"/>
      <c r="NV43" s="193"/>
      <c r="NW43" s="193"/>
      <c r="NX43" s="193"/>
      <c r="NY43" s="193"/>
      <c r="NZ43" s="193"/>
      <c r="OA43" s="193"/>
      <c r="OB43" s="193"/>
      <c r="OC43" s="193"/>
      <c r="OD43" s="193"/>
      <c r="OE43" s="193"/>
      <c r="OF43" s="193"/>
      <c r="OG43" s="193"/>
      <c r="OH43" s="193"/>
      <c r="OI43" s="193"/>
      <c r="OJ43" s="193"/>
      <c r="OK43" s="193"/>
      <c r="OL43" s="193"/>
      <c r="OM43" s="193"/>
      <c r="ON43" s="193"/>
      <c r="OO43" s="193"/>
      <c r="OP43" s="193"/>
      <c r="OQ43" s="193"/>
      <c r="OR43" s="193"/>
      <c r="OS43" s="193"/>
      <c r="OT43" s="193"/>
      <c r="OU43" s="193"/>
      <c r="OV43" s="193"/>
      <c r="OW43" s="193"/>
      <c r="OX43" s="193"/>
      <c r="OY43" s="193"/>
      <c r="OZ43" s="193"/>
      <c r="PA43" s="193"/>
      <c r="PB43" s="193"/>
      <c r="PC43" s="193"/>
      <c r="PD43" s="193"/>
      <c r="PE43" s="193"/>
      <c r="PF43" s="193"/>
      <c r="PG43" s="193"/>
      <c r="PH43" s="193"/>
      <c r="PI43" s="193"/>
      <c r="PJ43" s="193"/>
      <c r="PK43" s="193"/>
      <c r="PL43" s="193"/>
      <c r="PM43" s="193"/>
      <c r="PN43" s="193"/>
      <c r="PO43" s="193"/>
      <c r="PP43" s="193"/>
      <c r="PQ43" s="193"/>
      <c r="PR43" s="193"/>
      <c r="PS43" s="193"/>
      <c r="PT43" s="193"/>
      <c r="PU43" s="193"/>
      <c r="PV43" s="193"/>
      <c r="PW43" s="193"/>
      <c r="PX43" s="193"/>
      <c r="PY43" s="193"/>
      <c r="PZ43" s="193"/>
      <c r="QA43" s="193"/>
      <c r="QB43" s="193"/>
      <c r="QC43" s="193"/>
      <c r="QD43" s="193"/>
      <c r="QE43" s="193"/>
      <c r="QF43" s="193"/>
      <c r="QG43" s="193"/>
      <c r="QH43" s="193"/>
      <c r="QI43" s="193"/>
      <c r="QJ43" s="193"/>
      <c r="QK43" s="193"/>
      <c r="QL43" s="193"/>
      <c r="QM43" s="193"/>
      <c r="QN43" s="193"/>
      <c r="QO43" s="193"/>
      <c r="QP43" s="193"/>
      <c r="QQ43" s="193"/>
      <c r="QR43" s="193"/>
      <c r="QS43" s="193"/>
      <c r="QT43" s="193"/>
      <c r="QU43" s="193"/>
      <c r="QV43" s="193"/>
      <c r="QW43" s="193"/>
      <c r="QX43" s="193"/>
      <c r="QY43" s="193"/>
      <c r="QZ43" s="193"/>
      <c r="RA43" s="193"/>
      <c r="RB43" s="193"/>
      <c r="RC43" s="193"/>
      <c r="RD43" s="193"/>
      <c r="RE43" s="193"/>
      <c r="RF43" s="193"/>
      <c r="RG43" s="193"/>
      <c r="RH43" s="193"/>
      <c r="RI43" s="193"/>
      <c r="RJ43" s="193"/>
      <c r="RK43" s="193"/>
      <c r="RL43" s="193"/>
      <c r="RM43" s="193"/>
      <c r="RN43" s="193"/>
      <c r="RO43" s="193"/>
      <c r="RP43" s="193"/>
      <c r="RQ43" s="193"/>
      <c r="RR43" s="193"/>
      <c r="RS43" s="193"/>
      <c r="RT43" s="193"/>
      <c r="RU43" s="193"/>
      <c r="RV43" s="193"/>
      <c r="RW43" s="193"/>
      <c r="RX43" s="193"/>
      <c r="RY43" s="193"/>
      <c r="RZ43" s="193"/>
      <c r="SA43" s="193"/>
      <c r="SB43" s="193"/>
      <c r="SC43" s="193"/>
      <c r="SD43" s="193"/>
      <c r="SE43" s="193"/>
      <c r="SF43" s="193"/>
      <c r="SG43" s="193"/>
      <c r="SH43" s="193"/>
      <c r="SI43" s="193"/>
      <c r="SJ43" s="193"/>
      <c r="SK43" s="193"/>
      <c r="SL43" s="193"/>
      <c r="SM43" s="193"/>
      <c r="SN43" s="193"/>
      <c r="SO43" s="193"/>
      <c r="SP43" s="193"/>
      <c r="SQ43" s="193"/>
      <c r="SR43" s="193"/>
      <c r="SS43" s="193"/>
      <c r="ST43" s="193"/>
      <c r="SU43" s="193"/>
      <c r="SV43" s="193"/>
      <c r="SW43" s="193"/>
      <c r="SX43" s="193"/>
      <c r="SY43" s="193"/>
      <c r="SZ43" s="193"/>
      <c r="TA43" s="193"/>
      <c r="TB43" s="193"/>
      <c r="TC43" s="193"/>
      <c r="TD43" s="193"/>
      <c r="TE43" s="193"/>
      <c r="TF43" s="193"/>
      <c r="TG43" s="193"/>
      <c r="TH43" s="193"/>
      <c r="TI43" s="193"/>
      <c r="TJ43" s="193"/>
      <c r="TK43" s="193"/>
      <c r="TL43" s="193"/>
      <c r="TM43" s="193"/>
      <c r="TN43" s="193"/>
      <c r="TO43" s="193"/>
      <c r="TP43" s="193"/>
      <c r="TQ43" s="193"/>
      <c r="TR43" s="193"/>
      <c r="TS43" s="193"/>
      <c r="TT43" s="193"/>
      <c r="TU43" s="193"/>
      <c r="TV43" s="193"/>
      <c r="TW43" s="193"/>
      <c r="TX43" s="193"/>
      <c r="TY43" s="193"/>
      <c r="TZ43" s="193"/>
      <c r="UA43" s="193"/>
      <c r="UB43" s="193"/>
      <c r="UC43" s="193"/>
      <c r="UD43" s="193"/>
      <c r="UE43" s="193"/>
      <c r="UF43" s="193"/>
      <c r="UG43" s="193"/>
      <c r="UH43" s="193"/>
      <c r="UI43" s="193"/>
      <c r="UJ43" s="193"/>
      <c r="UK43" s="193"/>
      <c r="UL43" s="193"/>
      <c r="UM43" s="193"/>
      <c r="UN43" s="193"/>
      <c r="UO43" s="193"/>
      <c r="UP43" s="193"/>
      <c r="UQ43" s="193"/>
      <c r="UR43" s="193"/>
      <c r="US43" s="193"/>
      <c r="UT43" s="193"/>
      <c r="UU43" s="193"/>
      <c r="UV43" s="193"/>
      <c r="UW43" s="193"/>
      <c r="UX43" s="193"/>
      <c r="UY43" s="193"/>
      <c r="UZ43" s="193"/>
      <c r="VA43" s="193"/>
      <c r="VB43" s="193"/>
      <c r="VC43" s="193"/>
      <c r="VD43" s="193"/>
      <c r="VE43" s="193"/>
      <c r="VF43" s="193"/>
      <c r="VG43" s="193"/>
      <c r="VH43" s="193"/>
      <c r="VI43" s="193"/>
      <c r="VJ43" s="193"/>
      <c r="VK43" s="193"/>
      <c r="VL43" s="193"/>
      <c r="VM43" s="193"/>
      <c r="VN43" s="193"/>
      <c r="VO43" s="193"/>
      <c r="VP43" s="193"/>
      <c r="VQ43" s="193"/>
      <c r="VR43" s="193"/>
      <c r="VS43" s="193"/>
      <c r="VT43" s="193"/>
      <c r="VU43" s="193"/>
      <c r="VV43" s="193"/>
      <c r="VW43" s="193"/>
      <c r="VX43" s="193"/>
      <c r="VY43" s="193"/>
      <c r="VZ43" s="193"/>
      <c r="WA43" s="193"/>
      <c r="WB43" s="193"/>
      <c r="WC43" s="193"/>
      <c r="WD43" s="193"/>
      <c r="WE43" s="193"/>
      <c r="WF43" s="193"/>
      <c r="WG43" s="193"/>
      <c r="WH43" s="193"/>
      <c r="WI43" s="193"/>
      <c r="WJ43" s="193"/>
      <c r="WK43" s="193"/>
      <c r="WL43" s="193"/>
      <c r="WM43" s="193"/>
      <c r="WN43" s="193"/>
      <c r="WO43" s="193"/>
      <c r="WP43" s="193"/>
      <c r="WQ43" s="193"/>
      <c r="WR43" s="193"/>
      <c r="WS43" s="193"/>
      <c r="WT43" s="193"/>
      <c r="WU43" s="193"/>
      <c r="WV43" s="193"/>
      <c r="WW43" s="193"/>
      <c r="WX43" s="193"/>
      <c r="WY43" s="193"/>
      <c r="WZ43" s="193"/>
      <c r="XA43" s="193"/>
      <c r="XB43" s="193"/>
      <c r="XC43" s="193"/>
      <c r="XD43" s="193"/>
      <c r="XE43" s="193"/>
      <c r="XF43" s="193"/>
      <c r="XG43" s="193"/>
      <c r="XH43" s="193"/>
      <c r="XI43" s="193"/>
      <c r="XJ43" s="193"/>
      <c r="XK43" s="193"/>
      <c r="XL43" s="193"/>
      <c r="XM43" s="193"/>
      <c r="XN43" s="193"/>
      <c r="XO43" s="193"/>
      <c r="XP43" s="193"/>
      <c r="XQ43" s="193"/>
      <c r="XR43" s="193"/>
      <c r="XS43" s="193"/>
      <c r="XT43" s="193"/>
      <c r="XU43" s="193"/>
      <c r="XV43" s="193"/>
      <c r="XW43" s="193"/>
      <c r="XX43" s="193"/>
      <c r="XY43" s="193"/>
      <c r="XZ43" s="193"/>
      <c r="YA43" s="193"/>
      <c r="YB43" s="193"/>
      <c r="YC43" s="193"/>
      <c r="YD43" s="193"/>
      <c r="YE43" s="193"/>
      <c r="YF43" s="193"/>
      <c r="YG43" s="193"/>
      <c r="YH43" s="193"/>
      <c r="YI43" s="193"/>
      <c r="YJ43" s="193"/>
      <c r="YK43" s="193"/>
      <c r="YL43" s="193"/>
      <c r="YM43" s="193"/>
      <c r="YN43" s="193"/>
      <c r="YO43" s="193"/>
      <c r="YP43" s="193"/>
      <c r="YQ43" s="193"/>
      <c r="YR43" s="193"/>
      <c r="YS43" s="193"/>
      <c r="YT43" s="193"/>
      <c r="YU43" s="193"/>
      <c r="YV43" s="193"/>
      <c r="YW43" s="193"/>
      <c r="YX43" s="193"/>
      <c r="YY43" s="193"/>
      <c r="YZ43" s="193"/>
      <c r="ZA43" s="193"/>
      <c r="ZB43" s="193"/>
      <c r="ZC43" s="193"/>
      <c r="ZD43" s="193"/>
      <c r="ZE43" s="193"/>
      <c r="ZF43" s="193"/>
      <c r="ZG43" s="193"/>
      <c r="ZH43" s="193"/>
      <c r="ZI43" s="193"/>
      <c r="ZJ43" s="193"/>
      <c r="ZK43" s="193"/>
      <c r="ZL43" s="193"/>
      <c r="ZM43" s="193"/>
      <c r="ZN43" s="193"/>
      <c r="ZO43" s="193"/>
      <c r="ZP43" s="193"/>
      <c r="ZQ43" s="193"/>
      <c r="ZR43" s="193"/>
      <c r="ZS43" s="193"/>
      <c r="ZT43" s="193"/>
      <c r="ZU43" s="193"/>
      <c r="ZV43" s="193"/>
      <c r="ZW43" s="193"/>
      <c r="ZX43" s="193"/>
      <c r="ZY43" s="193"/>
      <c r="ZZ43" s="193"/>
      <c r="AAA43" s="193"/>
      <c r="AAB43" s="193"/>
      <c r="AAC43" s="193"/>
      <c r="AAD43" s="193"/>
      <c r="AAE43" s="193"/>
      <c r="AAF43" s="193"/>
      <c r="AAG43" s="193"/>
      <c r="AAH43" s="193"/>
      <c r="AAI43" s="193"/>
      <c r="AAJ43" s="193"/>
      <c r="AAK43" s="193"/>
      <c r="AAL43" s="193"/>
      <c r="AAM43" s="193"/>
      <c r="AAN43" s="193"/>
      <c r="AAO43" s="193"/>
      <c r="AAP43" s="193"/>
      <c r="AAQ43" s="193"/>
      <c r="AAR43" s="193"/>
      <c r="AAS43" s="193"/>
      <c r="AAT43" s="193"/>
      <c r="AAU43" s="193"/>
      <c r="AAV43" s="193"/>
      <c r="AAW43" s="193"/>
      <c r="AAX43" s="193"/>
      <c r="AAY43" s="193"/>
      <c r="AAZ43" s="193"/>
      <c r="ABA43" s="193"/>
      <c r="ABB43" s="193"/>
      <c r="ABC43" s="193"/>
      <c r="ABD43" s="193"/>
      <c r="ABE43" s="193"/>
      <c r="ABF43" s="193"/>
      <c r="ABG43" s="193"/>
      <c r="ABH43" s="193"/>
      <c r="ABI43" s="193"/>
      <c r="ABJ43" s="193"/>
      <c r="ABK43" s="193"/>
      <c r="ABL43" s="193"/>
      <c r="ABM43" s="193"/>
      <c r="ABN43" s="193"/>
      <c r="ABO43" s="193"/>
      <c r="ABP43" s="193"/>
      <c r="ABQ43" s="193"/>
      <c r="ABR43" s="193"/>
      <c r="ABS43" s="193"/>
      <c r="ABT43" s="193"/>
      <c r="ABU43" s="193"/>
      <c r="ABV43" s="193"/>
      <c r="ABW43" s="193"/>
      <c r="ABX43" s="193"/>
      <c r="ABY43" s="193"/>
      <c r="ABZ43" s="193"/>
      <c r="ACA43" s="193"/>
      <c r="ACB43" s="193"/>
      <c r="ACC43" s="193"/>
      <c r="ACD43" s="193"/>
      <c r="ACE43" s="193"/>
      <c r="ACF43" s="193"/>
      <c r="ACG43" s="193"/>
      <c r="ACH43" s="193"/>
      <c r="ACI43" s="193"/>
      <c r="ACJ43" s="193"/>
      <c r="ACK43" s="193"/>
      <c r="ACL43" s="193"/>
      <c r="ACM43" s="193"/>
      <c r="ACN43" s="193"/>
      <c r="ACO43" s="193"/>
      <c r="ACP43" s="193"/>
      <c r="ACQ43" s="193"/>
      <c r="ACR43" s="193"/>
      <c r="ACS43" s="193"/>
      <c r="ACT43" s="193"/>
      <c r="ACU43" s="193"/>
      <c r="ACV43" s="193"/>
      <c r="ACW43" s="193"/>
      <c r="ACX43" s="193"/>
      <c r="ACY43" s="193"/>
      <c r="ACZ43" s="193"/>
      <c r="ADA43" s="193"/>
      <c r="ADB43" s="193"/>
      <c r="ADC43" s="193"/>
      <c r="ADD43" s="193"/>
      <c r="ADE43" s="193"/>
      <c r="ADF43" s="193"/>
      <c r="ADG43" s="193"/>
      <c r="ADH43" s="193"/>
      <c r="ADI43" s="193"/>
      <c r="ADJ43" s="193"/>
      <c r="ADK43" s="193"/>
      <c r="ADL43" s="193"/>
      <c r="ADM43" s="193"/>
      <c r="ADN43" s="193"/>
      <c r="ADO43" s="193"/>
      <c r="ADP43" s="193"/>
      <c r="ADQ43" s="193"/>
      <c r="ADR43" s="193"/>
      <c r="ADS43" s="193"/>
      <c r="ADT43" s="193"/>
      <c r="ADU43" s="193"/>
      <c r="ADV43" s="193"/>
      <c r="ADW43" s="193"/>
      <c r="ADX43" s="193"/>
      <c r="ADY43" s="193"/>
      <c r="ADZ43" s="193"/>
      <c r="AEA43" s="193"/>
      <c r="AEB43" s="193"/>
      <c r="AEC43" s="193"/>
      <c r="AED43" s="193"/>
      <c r="AEE43" s="193"/>
      <c r="AEF43" s="193"/>
      <c r="AEG43" s="193"/>
      <c r="AEH43" s="193"/>
      <c r="AEI43" s="193"/>
      <c r="AEJ43" s="193"/>
      <c r="AEK43" s="193"/>
      <c r="AEL43" s="193"/>
      <c r="AEM43" s="193"/>
      <c r="AEN43" s="193"/>
      <c r="AEO43" s="193"/>
      <c r="AEP43" s="193"/>
      <c r="AEQ43" s="193"/>
      <c r="AER43" s="193"/>
      <c r="AES43" s="193"/>
      <c r="AET43" s="193"/>
      <c r="AEU43" s="193"/>
      <c r="AEV43" s="193"/>
      <c r="AEW43" s="193"/>
      <c r="AEX43" s="193"/>
      <c r="AEY43" s="193"/>
      <c r="AEZ43" s="193"/>
      <c r="AFA43" s="193"/>
      <c r="AFB43" s="193"/>
      <c r="AFC43" s="193"/>
      <c r="AFD43" s="193"/>
      <c r="AFE43" s="193"/>
      <c r="AFF43" s="193"/>
      <c r="AFG43" s="193"/>
      <c r="AFH43" s="193"/>
      <c r="AFI43" s="193"/>
      <c r="AFJ43" s="193"/>
      <c r="AFK43" s="193"/>
      <c r="AFL43" s="193"/>
      <c r="AFM43" s="193"/>
      <c r="AFN43" s="193"/>
      <c r="AFO43" s="193"/>
      <c r="AFP43" s="193"/>
      <c r="AFQ43" s="193"/>
      <c r="AFR43" s="193"/>
      <c r="AFS43" s="193"/>
      <c r="AFT43" s="193"/>
      <c r="AFU43" s="193"/>
      <c r="AFV43" s="193"/>
      <c r="AFW43" s="193"/>
      <c r="AFX43" s="193"/>
      <c r="AFY43" s="193"/>
      <c r="AFZ43" s="193"/>
      <c r="AGA43" s="193"/>
      <c r="AGB43" s="193"/>
    </row>
    <row r="44" spans="1:860" s="200" customFormat="1" ht="51">
      <c r="A44" s="20" t="s">
        <v>151</v>
      </c>
      <c r="B44" s="8" t="s">
        <v>152</v>
      </c>
      <c r="C44" s="187">
        <f t="shared" si="3"/>
        <v>0</v>
      </c>
      <c r="D44" s="68"/>
      <c r="E44" s="68"/>
      <c r="F44" s="470"/>
      <c r="G44" s="478"/>
      <c r="H44" s="187">
        <f t="shared" si="5"/>
        <v>0</v>
      </c>
      <c r="I44" s="68"/>
      <c r="J44" s="68"/>
      <c r="K44" s="68"/>
      <c r="L44" s="187"/>
      <c r="M44" s="68"/>
      <c r="N44" s="68"/>
      <c r="O44" s="187"/>
      <c r="P44" s="68"/>
      <c r="Q44" s="68"/>
      <c r="R44" s="187"/>
      <c r="S44" s="185">
        <f t="shared" si="6"/>
        <v>0</v>
      </c>
      <c r="T44" s="526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93"/>
      <c r="GE44" s="193"/>
      <c r="GF44" s="193"/>
      <c r="GG44" s="193"/>
      <c r="GH44" s="193"/>
      <c r="GI44" s="193"/>
      <c r="GJ44" s="193"/>
      <c r="GK44" s="193"/>
      <c r="GL44" s="193"/>
      <c r="GM44" s="193"/>
      <c r="GN44" s="193"/>
      <c r="GO44" s="193"/>
      <c r="GP44" s="193"/>
      <c r="GQ44" s="193"/>
      <c r="GR44" s="193"/>
      <c r="GS44" s="193"/>
      <c r="GT44" s="193"/>
      <c r="GU44" s="193"/>
      <c r="GV44" s="193"/>
      <c r="GW44" s="193"/>
      <c r="GX44" s="193"/>
      <c r="GY44" s="193"/>
      <c r="GZ44" s="193"/>
      <c r="HA44" s="193"/>
      <c r="HB44" s="193"/>
      <c r="HC44" s="193"/>
      <c r="HD44" s="193"/>
      <c r="HE44" s="193"/>
      <c r="HF44" s="193"/>
      <c r="HG44" s="193"/>
      <c r="HH44" s="193"/>
      <c r="HI44" s="193"/>
      <c r="HJ44" s="193"/>
      <c r="HK44" s="193"/>
      <c r="HL44" s="193"/>
      <c r="HM44" s="193"/>
      <c r="HN44" s="193"/>
      <c r="HO44" s="193"/>
      <c r="HP44" s="193"/>
      <c r="HQ44" s="193"/>
      <c r="HR44" s="193"/>
      <c r="HS44" s="193"/>
      <c r="HT44" s="193"/>
      <c r="HU44" s="193"/>
      <c r="HV44" s="193"/>
      <c r="HW44" s="193"/>
      <c r="HX44" s="193"/>
      <c r="HY44" s="193"/>
      <c r="HZ44" s="193"/>
      <c r="IA44" s="193"/>
      <c r="IB44" s="193"/>
      <c r="IC44" s="193"/>
      <c r="ID44" s="193"/>
      <c r="IE44" s="193"/>
      <c r="IF44" s="193"/>
      <c r="IG44" s="193"/>
      <c r="IH44" s="193"/>
      <c r="II44" s="193"/>
      <c r="IJ44" s="193"/>
      <c r="IK44" s="193"/>
      <c r="IL44" s="193"/>
      <c r="IM44" s="193"/>
      <c r="IN44" s="193"/>
      <c r="IO44" s="193"/>
      <c r="IP44" s="193"/>
      <c r="IQ44" s="193"/>
      <c r="IR44" s="193"/>
      <c r="IS44" s="193"/>
      <c r="IT44" s="193"/>
      <c r="IU44" s="193"/>
      <c r="IV44" s="193"/>
      <c r="IW44" s="193"/>
      <c r="IX44" s="193"/>
      <c r="IY44" s="193"/>
      <c r="IZ44" s="193"/>
      <c r="JA44" s="193"/>
      <c r="JB44" s="193"/>
      <c r="JC44" s="193"/>
      <c r="JD44" s="193"/>
      <c r="JE44" s="193"/>
      <c r="JF44" s="193"/>
      <c r="JG44" s="193"/>
      <c r="JH44" s="193"/>
      <c r="JI44" s="193"/>
      <c r="JJ44" s="193"/>
      <c r="JK44" s="193"/>
      <c r="JL44" s="193"/>
      <c r="JM44" s="193"/>
      <c r="JN44" s="193"/>
      <c r="JO44" s="193"/>
      <c r="JP44" s="193"/>
      <c r="JQ44" s="193"/>
      <c r="JR44" s="193"/>
      <c r="JS44" s="193"/>
      <c r="JT44" s="193"/>
      <c r="JU44" s="193"/>
      <c r="JV44" s="193"/>
      <c r="JW44" s="193"/>
      <c r="JX44" s="193"/>
      <c r="JY44" s="193"/>
      <c r="JZ44" s="193"/>
      <c r="KA44" s="193"/>
      <c r="KB44" s="193"/>
      <c r="KC44" s="193"/>
      <c r="KD44" s="193"/>
      <c r="KE44" s="193"/>
      <c r="KF44" s="193"/>
      <c r="KG44" s="193"/>
      <c r="KH44" s="193"/>
      <c r="KI44" s="193"/>
      <c r="KJ44" s="193"/>
      <c r="KK44" s="193"/>
      <c r="KL44" s="193"/>
      <c r="KM44" s="193"/>
      <c r="KN44" s="193"/>
      <c r="KO44" s="193"/>
      <c r="KP44" s="193"/>
      <c r="KQ44" s="193"/>
      <c r="KR44" s="193"/>
      <c r="KS44" s="193"/>
      <c r="KT44" s="193"/>
      <c r="KU44" s="193"/>
      <c r="KV44" s="193"/>
      <c r="KW44" s="193"/>
      <c r="KX44" s="193"/>
      <c r="KY44" s="193"/>
      <c r="KZ44" s="193"/>
      <c r="LA44" s="193"/>
      <c r="LB44" s="193"/>
      <c r="LC44" s="193"/>
      <c r="LD44" s="193"/>
      <c r="LE44" s="193"/>
      <c r="LF44" s="193"/>
      <c r="LG44" s="193"/>
      <c r="LH44" s="193"/>
      <c r="LI44" s="193"/>
      <c r="LJ44" s="193"/>
      <c r="LK44" s="193"/>
      <c r="LL44" s="193"/>
      <c r="LM44" s="193"/>
      <c r="LN44" s="193"/>
      <c r="LO44" s="193"/>
      <c r="LP44" s="193"/>
      <c r="LQ44" s="193"/>
      <c r="LR44" s="193"/>
      <c r="LS44" s="193"/>
      <c r="LT44" s="193"/>
      <c r="LU44" s="193"/>
      <c r="LV44" s="193"/>
      <c r="LW44" s="193"/>
      <c r="LX44" s="193"/>
      <c r="LY44" s="193"/>
      <c r="LZ44" s="193"/>
      <c r="MA44" s="193"/>
      <c r="MB44" s="193"/>
      <c r="MC44" s="193"/>
      <c r="MD44" s="193"/>
      <c r="ME44" s="193"/>
      <c r="MF44" s="193"/>
      <c r="MG44" s="193"/>
      <c r="MH44" s="193"/>
      <c r="MI44" s="193"/>
      <c r="MJ44" s="193"/>
      <c r="MK44" s="193"/>
      <c r="ML44" s="193"/>
      <c r="MM44" s="193"/>
      <c r="MN44" s="193"/>
      <c r="MO44" s="193"/>
      <c r="MP44" s="193"/>
      <c r="MQ44" s="193"/>
      <c r="MR44" s="193"/>
      <c r="MS44" s="193"/>
      <c r="MT44" s="193"/>
      <c r="MU44" s="193"/>
      <c r="MV44" s="193"/>
      <c r="MW44" s="193"/>
      <c r="MX44" s="193"/>
      <c r="MY44" s="193"/>
      <c r="MZ44" s="193"/>
      <c r="NA44" s="193"/>
      <c r="NB44" s="193"/>
      <c r="NC44" s="193"/>
      <c r="ND44" s="193"/>
      <c r="NE44" s="193"/>
      <c r="NF44" s="193"/>
      <c r="NG44" s="193"/>
      <c r="NH44" s="193"/>
      <c r="NI44" s="193"/>
      <c r="NJ44" s="193"/>
      <c r="NK44" s="193"/>
      <c r="NL44" s="193"/>
      <c r="NM44" s="193"/>
      <c r="NN44" s="193"/>
      <c r="NO44" s="193"/>
      <c r="NP44" s="193"/>
      <c r="NQ44" s="193"/>
      <c r="NR44" s="193"/>
      <c r="NS44" s="193"/>
      <c r="NT44" s="193"/>
      <c r="NU44" s="193"/>
      <c r="NV44" s="193"/>
      <c r="NW44" s="193"/>
      <c r="NX44" s="193"/>
      <c r="NY44" s="193"/>
      <c r="NZ44" s="193"/>
      <c r="OA44" s="193"/>
      <c r="OB44" s="193"/>
      <c r="OC44" s="193"/>
      <c r="OD44" s="193"/>
      <c r="OE44" s="193"/>
      <c r="OF44" s="193"/>
      <c r="OG44" s="193"/>
      <c r="OH44" s="193"/>
      <c r="OI44" s="193"/>
      <c r="OJ44" s="193"/>
      <c r="OK44" s="193"/>
      <c r="OL44" s="193"/>
      <c r="OM44" s="193"/>
      <c r="ON44" s="193"/>
      <c r="OO44" s="193"/>
      <c r="OP44" s="193"/>
      <c r="OQ44" s="193"/>
      <c r="OR44" s="193"/>
      <c r="OS44" s="193"/>
      <c r="OT44" s="193"/>
      <c r="OU44" s="193"/>
      <c r="OV44" s="193"/>
      <c r="OW44" s="193"/>
      <c r="OX44" s="193"/>
      <c r="OY44" s="193"/>
      <c r="OZ44" s="193"/>
      <c r="PA44" s="193"/>
      <c r="PB44" s="193"/>
      <c r="PC44" s="193"/>
      <c r="PD44" s="193"/>
      <c r="PE44" s="193"/>
      <c r="PF44" s="193"/>
      <c r="PG44" s="193"/>
      <c r="PH44" s="193"/>
      <c r="PI44" s="193"/>
      <c r="PJ44" s="193"/>
      <c r="PK44" s="193"/>
      <c r="PL44" s="193"/>
      <c r="PM44" s="193"/>
      <c r="PN44" s="193"/>
      <c r="PO44" s="193"/>
      <c r="PP44" s="193"/>
      <c r="PQ44" s="193"/>
      <c r="PR44" s="193"/>
      <c r="PS44" s="193"/>
      <c r="PT44" s="193"/>
      <c r="PU44" s="193"/>
      <c r="PV44" s="193"/>
      <c r="PW44" s="193"/>
      <c r="PX44" s="193"/>
      <c r="PY44" s="193"/>
      <c r="PZ44" s="193"/>
      <c r="QA44" s="193"/>
      <c r="QB44" s="193"/>
      <c r="QC44" s="193"/>
      <c r="QD44" s="193"/>
      <c r="QE44" s="193"/>
      <c r="QF44" s="193"/>
      <c r="QG44" s="193"/>
      <c r="QH44" s="193"/>
      <c r="QI44" s="193"/>
      <c r="QJ44" s="193"/>
      <c r="QK44" s="193"/>
      <c r="QL44" s="193"/>
      <c r="QM44" s="193"/>
      <c r="QN44" s="193"/>
      <c r="QO44" s="193"/>
      <c r="QP44" s="193"/>
      <c r="QQ44" s="193"/>
      <c r="QR44" s="193"/>
      <c r="QS44" s="193"/>
      <c r="QT44" s="193"/>
      <c r="QU44" s="193"/>
      <c r="QV44" s="193"/>
      <c r="QW44" s="193"/>
      <c r="QX44" s="193"/>
      <c r="QY44" s="193"/>
      <c r="QZ44" s="193"/>
      <c r="RA44" s="193"/>
      <c r="RB44" s="193"/>
      <c r="RC44" s="193"/>
      <c r="RD44" s="193"/>
      <c r="RE44" s="193"/>
      <c r="RF44" s="193"/>
      <c r="RG44" s="193"/>
      <c r="RH44" s="193"/>
      <c r="RI44" s="193"/>
      <c r="RJ44" s="193"/>
      <c r="RK44" s="193"/>
      <c r="RL44" s="193"/>
      <c r="RM44" s="193"/>
      <c r="RN44" s="193"/>
      <c r="RO44" s="193"/>
      <c r="RP44" s="193"/>
      <c r="RQ44" s="193"/>
      <c r="RR44" s="193"/>
      <c r="RS44" s="193"/>
      <c r="RT44" s="193"/>
      <c r="RU44" s="193"/>
      <c r="RV44" s="193"/>
      <c r="RW44" s="193"/>
      <c r="RX44" s="193"/>
      <c r="RY44" s="193"/>
      <c r="RZ44" s="193"/>
      <c r="SA44" s="193"/>
      <c r="SB44" s="193"/>
      <c r="SC44" s="193"/>
      <c r="SD44" s="193"/>
      <c r="SE44" s="193"/>
      <c r="SF44" s="193"/>
      <c r="SG44" s="193"/>
      <c r="SH44" s="193"/>
      <c r="SI44" s="193"/>
      <c r="SJ44" s="193"/>
      <c r="SK44" s="193"/>
      <c r="SL44" s="193"/>
      <c r="SM44" s="193"/>
      <c r="SN44" s="193"/>
      <c r="SO44" s="193"/>
      <c r="SP44" s="193"/>
      <c r="SQ44" s="193"/>
      <c r="SR44" s="193"/>
      <c r="SS44" s="193"/>
      <c r="ST44" s="193"/>
      <c r="SU44" s="193"/>
      <c r="SV44" s="193"/>
      <c r="SW44" s="193"/>
      <c r="SX44" s="193"/>
      <c r="SY44" s="193"/>
      <c r="SZ44" s="193"/>
      <c r="TA44" s="193"/>
      <c r="TB44" s="193"/>
      <c r="TC44" s="193"/>
      <c r="TD44" s="193"/>
      <c r="TE44" s="193"/>
      <c r="TF44" s="193"/>
      <c r="TG44" s="193"/>
      <c r="TH44" s="193"/>
      <c r="TI44" s="193"/>
      <c r="TJ44" s="193"/>
      <c r="TK44" s="193"/>
      <c r="TL44" s="193"/>
      <c r="TM44" s="193"/>
      <c r="TN44" s="193"/>
      <c r="TO44" s="193"/>
      <c r="TP44" s="193"/>
      <c r="TQ44" s="193"/>
      <c r="TR44" s="193"/>
      <c r="TS44" s="193"/>
      <c r="TT44" s="193"/>
      <c r="TU44" s="193"/>
      <c r="TV44" s="193"/>
      <c r="TW44" s="193"/>
      <c r="TX44" s="193"/>
      <c r="TY44" s="193"/>
      <c r="TZ44" s="193"/>
      <c r="UA44" s="193"/>
      <c r="UB44" s="193"/>
      <c r="UC44" s="193"/>
      <c r="UD44" s="193"/>
      <c r="UE44" s="193"/>
      <c r="UF44" s="193"/>
      <c r="UG44" s="193"/>
      <c r="UH44" s="193"/>
      <c r="UI44" s="193"/>
      <c r="UJ44" s="193"/>
      <c r="UK44" s="193"/>
      <c r="UL44" s="193"/>
      <c r="UM44" s="193"/>
      <c r="UN44" s="193"/>
      <c r="UO44" s="193"/>
      <c r="UP44" s="193"/>
      <c r="UQ44" s="193"/>
      <c r="UR44" s="193"/>
      <c r="US44" s="193"/>
      <c r="UT44" s="193"/>
      <c r="UU44" s="193"/>
      <c r="UV44" s="193"/>
      <c r="UW44" s="193"/>
      <c r="UX44" s="193"/>
      <c r="UY44" s="193"/>
      <c r="UZ44" s="193"/>
      <c r="VA44" s="193"/>
      <c r="VB44" s="193"/>
      <c r="VC44" s="193"/>
      <c r="VD44" s="193"/>
      <c r="VE44" s="193"/>
      <c r="VF44" s="193"/>
      <c r="VG44" s="193"/>
      <c r="VH44" s="193"/>
      <c r="VI44" s="193"/>
      <c r="VJ44" s="193"/>
      <c r="VK44" s="193"/>
      <c r="VL44" s="193"/>
      <c r="VM44" s="193"/>
      <c r="VN44" s="193"/>
      <c r="VO44" s="193"/>
      <c r="VP44" s="193"/>
      <c r="VQ44" s="193"/>
      <c r="VR44" s="193"/>
      <c r="VS44" s="193"/>
      <c r="VT44" s="193"/>
      <c r="VU44" s="193"/>
      <c r="VV44" s="193"/>
      <c r="VW44" s="193"/>
      <c r="VX44" s="193"/>
      <c r="VY44" s="193"/>
      <c r="VZ44" s="193"/>
      <c r="WA44" s="193"/>
      <c r="WB44" s="193"/>
      <c r="WC44" s="193"/>
      <c r="WD44" s="193"/>
      <c r="WE44" s="193"/>
      <c r="WF44" s="193"/>
      <c r="WG44" s="193"/>
      <c r="WH44" s="193"/>
      <c r="WI44" s="193"/>
      <c r="WJ44" s="193"/>
      <c r="WK44" s="193"/>
      <c r="WL44" s="193"/>
      <c r="WM44" s="193"/>
      <c r="WN44" s="193"/>
      <c r="WO44" s="193"/>
      <c r="WP44" s="193"/>
      <c r="WQ44" s="193"/>
      <c r="WR44" s="193"/>
      <c r="WS44" s="193"/>
      <c r="WT44" s="193"/>
      <c r="WU44" s="193"/>
      <c r="WV44" s="193"/>
      <c r="WW44" s="193"/>
      <c r="WX44" s="193"/>
      <c r="WY44" s="193"/>
      <c r="WZ44" s="193"/>
      <c r="XA44" s="193"/>
      <c r="XB44" s="193"/>
      <c r="XC44" s="193"/>
      <c r="XD44" s="193"/>
      <c r="XE44" s="193"/>
      <c r="XF44" s="193"/>
      <c r="XG44" s="193"/>
      <c r="XH44" s="193"/>
      <c r="XI44" s="193"/>
      <c r="XJ44" s="193"/>
      <c r="XK44" s="193"/>
      <c r="XL44" s="193"/>
      <c r="XM44" s="193"/>
      <c r="XN44" s="193"/>
      <c r="XO44" s="193"/>
      <c r="XP44" s="193"/>
      <c r="XQ44" s="193"/>
      <c r="XR44" s="193"/>
      <c r="XS44" s="193"/>
      <c r="XT44" s="193"/>
      <c r="XU44" s="193"/>
      <c r="XV44" s="193"/>
      <c r="XW44" s="193"/>
      <c r="XX44" s="193"/>
      <c r="XY44" s="193"/>
      <c r="XZ44" s="193"/>
      <c r="YA44" s="193"/>
      <c r="YB44" s="193"/>
      <c r="YC44" s="193"/>
      <c r="YD44" s="193"/>
      <c r="YE44" s="193"/>
      <c r="YF44" s="193"/>
      <c r="YG44" s="193"/>
      <c r="YH44" s="193"/>
      <c r="YI44" s="193"/>
      <c r="YJ44" s="193"/>
      <c r="YK44" s="193"/>
      <c r="YL44" s="193"/>
      <c r="YM44" s="193"/>
      <c r="YN44" s="193"/>
      <c r="YO44" s="193"/>
      <c r="YP44" s="193"/>
      <c r="YQ44" s="193"/>
      <c r="YR44" s="193"/>
      <c r="YS44" s="193"/>
      <c r="YT44" s="193"/>
      <c r="YU44" s="193"/>
      <c r="YV44" s="193"/>
      <c r="YW44" s="193"/>
      <c r="YX44" s="193"/>
      <c r="YY44" s="193"/>
      <c r="YZ44" s="193"/>
      <c r="ZA44" s="193"/>
      <c r="ZB44" s="193"/>
      <c r="ZC44" s="193"/>
      <c r="ZD44" s="193"/>
      <c r="ZE44" s="193"/>
      <c r="ZF44" s="193"/>
      <c r="ZG44" s="193"/>
      <c r="ZH44" s="193"/>
      <c r="ZI44" s="193"/>
      <c r="ZJ44" s="193"/>
      <c r="ZK44" s="193"/>
      <c r="ZL44" s="193"/>
      <c r="ZM44" s="193"/>
      <c r="ZN44" s="193"/>
      <c r="ZO44" s="193"/>
      <c r="ZP44" s="193"/>
      <c r="ZQ44" s="193"/>
      <c r="ZR44" s="193"/>
      <c r="ZS44" s="193"/>
      <c r="ZT44" s="193"/>
      <c r="ZU44" s="193"/>
      <c r="ZV44" s="193"/>
      <c r="ZW44" s="193"/>
      <c r="ZX44" s="193"/>
      <c r="ZY44" s="193"/>
      <c r="ZZ44" s="193"/>
      <c r="AAA44" s="193"/>
      <c r="AAB44" s="193"/>
      <c r="AAC44" s="193"/>
      <c r="AAD44" s="193"/>
      <c r="AAE44" s="193"/>
      <c r="AAF44" s="193"/>
      <c r="AAG44" s="193"/>
      <c r="AAH44" s="193"/>
      <c r="AAI44" s="193"/>
      <c r="AAJ44" s="193"/>
      <c r="AAK44" s="193"/>
      <c r="AAL44" s="193"/>
      <c r="AAM44" s="193"/>
      <c r="AAN44" s="193"/>
      <c r="AAO44" s="193"/>
      <c r="AAP44" s="193"/>
      <c r="AAQ44" s="193"/>
      <c r="AAR44" s="193"/>
      <c r="AAS44" s="193"/>
      <c r="AAT44" s="193"/>
      <c r="AAU44" s="193"/>
      <c r="AAV44" s="193"/>
      <c r="AAW44" s="193"/>
      <c r="AAX44" s="193"/>
      <c r="AAY44" s="193"/>
      <c r="AAZ44" s="193"/>
      <c r="ABA44" s="193"/>
      <c r="ABB44" s="193"/>
      <c r="ABC44" s="193"/>
      <c r="ABD44" s="193"/>
      <c r="ABE44" s="193"/>
      <c r="ABF44" s="193"/>
      <c r="ABG44" s="193"/>
      <c r="ABH44" s="193"/>
      <c r="ABI44" s="193"/>
      <c r="ABJ44" s="193"/>
      <c r="ABK44" s="193"/>
      <c r="ABL44" s="193"/>
      <c r="ABM44" s="193"/>
      <c r="ABN44" s="193"/>
      <c r="ABO44" s="193"/>
      <c r="ABP44" s="193"/>
      <c r="ABQ44" s="193"/>
      <c r="ABR44" s="193"/>
      <c r="ABS44" s="193"/>
      <c r="ABT44" s="193"/>
      <c r="ABU44" s="193"/>
      <c r="ABV44" s="193"/>
      <c r="ABW44" s="193"/>
      <c r="ABX44" s="193"/>
      <c r="ABY44" s="193"/>
      <c r="ABZ44" s="193"/>
      <c r="ACA44" s="193"/>
      <c r="ACB44" s="193"/>
      <c r="ACC44" s="193"/>
      <c r="ACD44" s="193"/>
      <c r="ACE44" s="193"/>
      <c r="ACF44" s="193"/>
      <c r="ACG44" s="193"/>
      <c r="ACH44" s="193"/>
      <c r="ACI44" s="193"/>
      <c r="ACJ44" s="193"/>
      <c r="ACK44" s="193"/>
      <c r="ACL44" s="193"/>
      <c r="ACM44" s="193"/>
      <c r="ACN44" s="193"/>
      <c r="ACO44" s="193"/>
      <c r="ACP44" s="193"/>
      <c r="ACQ44" s="193"/>
      <c r="ACR44" s="193"/>
      <c r="ACS44" s="193"/>
      <c r="ACT44" s="193"/>
      <c r="ACU44" s="193"/>
      <c r="ACV44" s="193"/>
      <c r="ACW44" s="193"/>
      <c r="ACX44" s="193"/>
      <c r="ACY44" s="193"/>
      <c r="ACZ44" s="193"/>
      <c r="ADA44" s="193"/>
      <c r="ADB44" s="193"/>
      <c r="ADC44" s="193"/>
      <c r="ADD44" s="193"/>
      <c r="ADE44" s="193"/>
      <c r="ADF44" s="193"/>
      <c r="ADG44" s="193"/>
      <c r="ADH44" s="193"/>
      <c r="ADI44" s="193"/>
      <c r="ADJ44" s="193"/>
      <c r="ADK44" s="193"/>
      <c r="ADL44" s="193"/>
      <c r="ADM44" s="193"/>
      <c r="ADN44" s="193"/>
      <c r="ADO44" s="193"/>
      <c r="ADP44" s="193"/>
      <c r="ADQ44" s="193"/>
      <c r="ADR44" s="193"/>
      <c r="ADS44" s="193"/>
      <c r="ADT44" s="193"/>
      <c r="ADU44" s="193"/>
      <c r="ADV44" s="193"/>
      <c r="ADW44" s="193"/>
      <c r="ADX44" s="193"/>
      <c r="ADY44" s="193"/>
      <c r="ADZ44" s="193"/>
      <c r="AEA44" s="193"/>
      <c r="AEB44" s="193"/>
      <c r="AEC44" s="193"/>
      <c r="AED44" s="193"/>
      <c r="AEE44" s="193"/>
      <c r="AEF44" s="193"/>
      <c r="AEG44" s="193"/>
      <c r="AEH44" s="193"/>
      <c r="AEI44" s="193"/>
      <c r="AEJ44" s="193"/>
      <c r="AEK44" s="193"/>
      <c r="AEL44" s="193"/>
      <c r="AEM44" s="193"/>
      <c r="AEN44" s="193"/>
      <c r="AEO44" s="193"/>
      <c r="AEP44" s="193"/>
      <c r="AEQ44" s="193"/>
      <c r="AER44" s="193"/>
      <c r="AES44" s="193"/>
      <c r="AET44" s="193"/>
      <c r="AEU44" s="193"/>
      <c r="AEV44" s="193"/>
      <c r="AEW44" s="193"/>
      <c r="AEX44" s="193"/>
      <c r="AEY44" s="193"/>
      <c r="AEZ44" s="193"/>
      <c r="AFA44" s="193"/>
      <c r="AFB44" s="193"/>
      <c r="AFC44" s="193"/>
      <c r="AFD44" s="193"/>
      <c r="AFE44" s="193"/>
      <c r="AFF44" s="193"/>
      <c r="AFG44" s="193"/>
      <c r="AFH44" s="193"/>
      <c r="AFI44" s="193"/>
      <c r="AFJ44" s="193"/>
      <c r="AFK44" s="193"/>
      <c r="AFL44" s="193"/>
      <c r="AFM44" s="193"/>
      <c r="AFN44" s="193"/>
      <c r="AFO44" s="193"/>
      <c r="AFP44" s="193"/>
      <c r="AFQ44" s="193"/>
      <c r="AFR44" s="193"/>
      <c r="AFS44" s="193"/>
      <c r="AFT44" s="193"/>
      <c r="AFU44" s="193"/>
      <c r="AFV44" s="193"/>
      <c r="AFW44" s="193"/>
      <c r="AFX44" s="193"/>
      <c r="AFY44" s="193"/>
      <c r="AFZ44" s="193"/>
      <c r="AGA44" s="193"/>
      <c r="AGB44" s="193"/>
    </row>
    <row r="45" spans="1:860" s="199" customFormat="1" ht="38.25">
      <c r="A45" s="188" t="s">
        <v>153</v>
      </c>
      <c r="B45" s="188" t="s">
        <v>154</v>
      </c>
      <c r="C45" s="187">
        <f t="shared" si="3"/>
        <v>41351854.852949999</v>
      </c>
      <c r="D45" s="186">
        <f>E45+F45</f>
        <v>41351854.852949999</v>
      </c>
      <c r="E45" s="186">
        <f>E46+E47</f>
        <v>37529007.082850002</v>
      </c>
      <c r="F45" s="186">
        <f>F46+F47</f>
        <v>3822847.7700999998</v>
      </c>
      <c r="G45" s="477"/>
      <c r="H45" s="185">
        <f t="shared" si="5"/>
        <v>5969204</v>
      </c>
      <c r="I45" s="185">
        <f>I46+I47</f>
        <v>0</v>
      </c>
      <c r="J45" s="185"/>
      <c r="K45" s="185">
        <f>K46+K47</f>
        <v>5969204</v>
      </c>
      <c r="L45" s="185"/>
      <c r="M45" s="185"/>
      <c r="N45" s="185"/>
      <c r="O45" s="185"/>
      <c r="P45" s="185"/>
      <c r="Q45" s="185">
        <f>Q46+Q47</f>
        <v>0</v>
      </c>
      <c r="R45" s="185"/>
      <c r="S45" s="185">
        <f t="shared" si="6"/>
        <v>47321058.852949999</v>
      </c>
      <c r="T45" s="526"/>
      <c r="U45" s="216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  <c r="IW45" s="217"/>
      <c r="IX45" s="217"/>
      <c r="IY45" s="217"/>
      <c r="IZ45" s="217"/>
      <c r="JA45" s="217"/>
      <c r="JB45" s="217"/>
      <c r="JC45" s="217"/>
      <c r="JD45" s="217"/>
      <c r="JE45" s="217"/>
      <c r="JF45" s="217"/>
      <c r="JG45" s="217"/>
      <c r="JH45" s="217"/>
      <c r="JI45" s="217"/>
      <c r="JJ45" s="217"/>
      <c r="JK45" s="217"/>
      <c r="JL45" s="217"/>
      <c r="JM45" s="217"/>
      <c r="JN45" s="217"/>
      <c r="JO45" s="217"/>
      <c r="JP45" s="217"/>
      <c r="JQ45" s="217"/>
      <c r="JR45" s="217"/>
      <c r="JS45" s="217"/>
      <c r="JT45" s="217"/>
      <c r="JU45" s="217"/>
      <c r="JV45" s="217"/>
      <c r="JW45" s="217"/>
      <c r="JX45" s="217"/>
      <c r="JY45" s="217"/>
      <c r="JZ45" s="217"/>
      <c r="KA45" s="217"/>
      <c r="KB45" s="217"/>
      <c r="KC45" s="217"/>
      <c r="KD45" s="217"/>
      <c r="KE45" s="217"/>
      <c r="KF45" s="217"/>
      <c r="KG45" s="217"/>
      <c r="KH45" s="217"/>
      <c r="KI45" s="217"/>
      <c r="KJ45" s="217"/>
      <c r="KK45" s="217"/>
      <c r="KL45" s="217"/>
      <c r="KM45" s="217"/>
      <c r="KN45" s="217"/>
      <c r="KO45" s="217"/>
      <c r="KP45" s="217"/>
      <c r="KQ45" s="217"/>
      <c r="KR45" s="217"/>
      <c r="KS45" s="217"/>
      <c r="KT45" s="217"/>
      <c r="KU45" s="217"/>
      <c r="KV45" s="217"/>
      <c r="KW45" s="217"/>
      <c r="KX45" s="217"/>
      <c r="KY45" s="217"/>
      <c r="KZ45" s="217"/>
      <c r="LA45" s="217"/>
      <c r="LB45" s="217"/>
      <c r="LC45" s="217"/>
      <c r="LD45" s="217"/>
      <c r="LE45" s="217"/>
      <c r="LF45" s="217"/>
      <c r="LG45" s="217"/>
      <c r="LH45" s="217"/>
      <c r="LI45" s="217"/>
      <c r="LJ45" s="217"/>
      <c r="LK45" s="217"/>
      <c r="LL45" s="217"/>
      <c r="LM45" s="217"/>
      <c r="LN45" s="217"/>
      <c r="LO45" s="217"/>
      <c r="LP45" s="217"/>
      <c r="LQ45" s="217"/>
      <c r="LR45" s="217"/>
      <c r="LS45" s="217"/>
      <c r="LT45" s="217"/>
      <c r="LU45" s="217"/>
      <c r="LV45" s="217"/>
      <c r="LW45" s="217"/>
      <c r="LX45" s="217"/>
      <c r="LY45" s="217"/>
      <c r="LZ45" s="217"/>
      <c r="MA45" s="217"/>
      <c r="MB45" s="217"/>
      <c r="MC45" s="217"/>
      <c r="MD45" s="217"/>
      <c r="ME45" s="217"/>
      <c r="MF45" s="217"/>
      <c r="MG45" s="217"/>
      <c r="MH45" s="217"/>
      <c r="MI45" s="217"/>
      <c r="MJ45" s="217"/>
      <c r="MK45" s="217"/>
      <c r="ML45" s="217"/>
      <c r="MM45" s="217"/>
      <c r="MN45" s="217"/>
      <c r="MO45" s="217"/>
      <c r="MP45" s="217"/>
      <c r="MQ45" s="217"/>
      <c r="MR45" s="217"/>
      <c r="MS45" s="217"/>
      <c r="MT45" s="217"/>
      <c r="MU45" s="217"/>
      <c r="MV45" s="217"/>
      <c r="MW45" s="217"/>
      <c r="MX45" s="217"/>
      <c r="MY45" s="217"/>
      <c r="MZ45" s="217"/>
      <c r="NA45" s="217"/>
      <c r="NB45" s="217"/>
      <c r="NC45" s="217"/>
      <c r="ND45" s="217"/>
      <c r="NE45" s="217"/>
      <c r="NF45" s="217"/>
      <c r="NG45" s="217"/>
      <c r="NH45" s="217"/>
      <c r="NI45" s="217"/>
      <c r="NJ45" s="217"/>
      <c r="NK45" s="217"/>
      <c r="NL45" s="217"/>
      <c r="NM45" s="217"/>
      <c r="NN45" s="217"/>
      <c r="NO45" s="217"/>
      <c r="NP45" s="217"/>
      <c r="NQ45" s="217"/>
      <c r="NR45" s="217"/>
      <c r="NS45" s="217"/>
      <c r="NT45" s="217"/>
      <c r="NU45" s="217"/>
      <c r="NV45" s="217"/>
      <c r="NW45" s="217"/>
      <c r="NX45" s="217"/>
      <c r="NY45" s="217"/>
      <c r="NZ45" s="217"/>
      <c r="OA45" s="217"/>
      <c r="OB45" s="217"/>
      <c r="OC45" s="217"/>
      <c r="OD45" s="217"/>
      <c r="OE45" s="217"/>
      <c r="OF45" s="217"/>
      <c r="OG45" s="217"/>
      <c r="OH45" s="217"/>
      <c r="OI45" s="217"/>
      <c r="OJ45" s="217"/>
      <c r="OK45" s="217"/>
      <c r="OL45" s="217"/>
      <c r="OM45" s="217"/>
      <c r="ON45" s="217"/>
      <c r="OO45" s="217"/>
      <c r="OP45" s="217"/>
      <c r="OQ45" s="217"/>
      <c r="OR45" s="217"/>
      <c r="OS45" s="217"/>
      <c r="OT45" s="217"/>
      <c r="OU45" s="217"/>
      <c r="OV45" s="217"/>
      <c r="OW45" s="217"/>
      <c r="OX45" s="217"/>
      <c r="OY45" s="217"/>
      <c r="OZ45" s="217"/>
      <c r="PA45" s="217"/>
      <c r="PB45" s="217"/>
      <c r="PC45" s="217"/>
      <c r="PD45" s="217"/>
      <c r="PE45" s="217"/>
      <c r="PF45" s="217"/>
      <c r="PG45" s="217"/>
      <c r="PH45" s="217"/>
      <c r="PI45" s="217"/>
      <c r="PJ45" s="217"/>
      <c r="PK45" s="217"/>
      <c r="PL45" s="217"/>
      <c r="PM45" s="217"/>
      <c r="PN45" s="217"/>
      <c r="PO45" s="217"/>
      <c r="PP45" s="217"/>
      <c r="PQ45" s="217"/>
      <c r="PR45" s="217"/>
      <c r="PS45" s="217"/>
      <c r="PT45" s="217"/>
      <c r="PU45" s="217"/>
      <c r="PV45" s="217"/>
      <c r="PW45" s="217"/>
      <c r="PX45" s="217"/>
      <c r="PY45" s="217"/>
      <c r="PZ45" s="217"/>
      <c r="QA45" s="217"/>
      <c r="QB45" s="217"/>
      <c r="QC45" s="217"/>
      <c r="QD45" s="217"/>
      <c r="QE45" s="217"/>
      <c r="QF45" s="217"/>
      <c r="QG45" s="217"/>
      <c r="QH45" s="217"/>
      <c r="QI45" s="217"/>
      <c r="QJ45" s="217"/>
      <c r="QK45" s="217"/>
      <c r="QL45" s="217"/>
      <c r="QM45" s="217"/>
      <c r="QN45" s="217"/>
      <c r="QO45" s="217"/>
      <c r="QP45" s="217"/>
      <c r="QQ45" s="217"/>
      <c r="QR45" s="217"/>
      <c r="QS45" s="217"/>
      <c r="QT45" s="217"/>
      <c r="QU45" s="217"/>
      <c r="QV45" s="217"/>
      <c r="QW45" s="217"/>
      <c r="QX45" s="217"/>
      <c r="QY45" s="217"/>
      <c r="QZ45" s="217"/>
      <c r="RA45" s="217"/>
      <c r="RB45" s="217"/>
      <c r="RC45" s="217"/>
      <c r="RD45" s="217"/>
      <c r="RE45" s="217"/>
      <c r="RF45" s="217"/>
      <c r="RG45" s="217"/>
      <c r="RH45" s="217"/>
      <c r="RI45" s="217"/>
      <c r="RJ45" s="217"/>
      <c r="RK45" s="217"/>
      <c r="RL45" s="217"/>
      <c r="RM45" s="217"/>
      <c r="RN45" s="217"/>
      <c r="RO45" s="217"/>
      <c r="RP45" s="217"/>
      <c r="RQ45" s="217"/>
      <c r="RR45" s="217"/>
      <c r="RS45" s="217"/>
      <c r="RT45" s="217"/>
      <c r="RU45" s="217"/>
      <c r="RV45" s="217"/>
      <c r="RW45" s="217"/>
      <c r="RX45" s="217"/>
      <c r="RY45" s="217"/>
      <c r="RZ45" s="217"/>
      <c r="SA45" s="217"/>
      <c r="SB45" s="217"/>
      <c r="SC45" s="217"/>
      <c r="SD45" s="217"/>
      <c r="SE45" s="217"/>
      <c r="SF45" s="217"/>
      <c r="SG45" s="217"/>
      <c r="SH45" s="217"/>
      <c r="SI45" s="217"/>
      <c r="SJ45" s="217"/>
      <c r="SK45" s="217"/>
      <c r="SL45" s="217"/>
      <c r="SM45" s="217"/>
      <c r="SN45" s="217"/>
      <c r="SO45" s="217"/>
      <c r="SP45" s="217"/>
      <c r="SQ45" s="217"/>
      <c r="SR45" s="217"/>
      <c r="SS45" s="217"/>
      <c r="ST45" s="217"/>
      <c r="SU45" s="217"/>
      <c r="SV45" s="217"/>
      <c r="SW45" s="217"/>
      <c r="SX45" s="217"/>
      <c r="SY45" s="217"/>
      <c r="SZ45" s="217"/>
      <c r="TA45" s="217"/>
      <c r="TB45" s="217"/>
      <c r="TC45" s="217"/>
      <c r="TD45" s="217"/>
      <c r="TE45" s="217"/>
      <c r="TF45" s="217"/>
      <c r="TG45" s="217"/>
      <c r="TH45" s="217"/>
      <c r="TI45" s="217"/>
      <c r="TJ45" s="217"/>
      <c r="TK45" s="217"/>
      <c r="TL45" s="217"/>
      <c r="TM45" s="217"/>
      <c r="TN45" s="217"/>
      <c r="TO45" s="217"/>
      <c r="TP45" s="217"/>
      <c r="TQ45" s="217"/>
      <c r="TR45" s="217"/>
      <c r="TS45" s="217"/>
      <c r="TT45" s="217"/>
      <c r="TU45" s="217"/>
      <c r="TV45" s="217"/>
      <c r="TW45" s="217"/>
      <c r="TX45" s="217"/>
      <c r="TY45" s="217"/>
      <c r="TZ45" s="217"/>
      <c r="UA45" s="217"/>
      <c r="UB45" s="217"/>
      <c r="UC45" s="217"/>
      <c r="UD45" s="217"/>
      <c r="UE45" s="217"/>
      <c r="UF45" s="217"/>
      <c r="UG45" s="217"/>
      <c r="UH45" s="217"/>
      <c r="UI45" s="217"/>
      <c r="UJ45" s="217"/>
      <c r="UK45" s="217"/>
      <c r="UL45" s="217"/>
      <c r="UM45" s="217"/>
      <c r="UN45" s="217"/>
      <c r="UO45" s="217"/>
      <c r="UP45" s="217"/>
      <c r="UQ45" s="217"/>
      <c r="UR45" s="217"/>
      <c r="US45" s="217"/>
      <c r="UT45" s="217"/>
      <c r="UU45" s="217"/>
      <c r="UV45" s="217"/>
      <c r="UW45" s="217"/>
      <c r="UX45" s="217"/>
      <c r="UY45" s="217"/>
      <c r="UZ45" s="217"/>
      <c r="VA45" s="217"/>
      <c r="VB45" s="217"/>
      <c r="VC45" s="217"/>
      <c r="VD45" s="217"/>
      <c r="VE45" s="217"/>
      <c r="VF45" s="217"/>
      <c r="VG45" s="217"/>
      <c r="VH45" s="217"/>
      <c r="VI45" s="217"/>
      <c r="VJ45" s="217"/>
      <c r="VK45" s="217"/>
      <c r="VL45" s="217"/>
      <c r="VM45" s="217"/>
      <c r="VN45" s="217"/>
      <c r="VO45" s="217"/>
      <c r="VP45" s="217"/>
      <c r="VQ45" s="217"/>
      <c r="VR45" s="217"/>
      <c r="VS45" s="217"/>
      <c r="VT45" s="217"/>
      <c r="VU45" s="217"/>
      <c r="VV45" s="217"/>
      <c r="VW45" s="217"/>
      <c r="VX45" s="217"/>
      <c r="VY45" s="217"/>
      <c r="VZ45" s="217"/>
      <c r="WA45" s="217"/>
      <c r="WB45" s="217"/>
      <c r="WC45" s="217"/>
      <c r="WD45" s="217"/>
      <c r="WE45" s="217"/>
      <c r="WF45" s="217"/>
      <c r="WG45" s="217"/>
      <c r="WH45" s="217"/>
      <c r="WI45" s="217"/>
      <c r="WJ45" s="217"/>
      <c r="WK45" s="217"/>
      <c r="WL45" s="217"/>
      <c r="WM45" s="217"/>
      <c r="WN45" s="217"/>
      <c r="WO45" s="217"/>
      <c r="WP45" s="217"/>
      <c r="WQ45" s="217"/>
      <c r="WR45" s="217"/>
      <c r="WS45" s="217"/>
      <c r="WT45" s="217"/>
      <c r="WU45" s="217"/>
      <c r="WV45" s="217"/>
      <c r="WW45" s="217"/>
      <c r="WX45" s="217"/>
      <c r="WY45" s="217"/>
      <c r="WZ45" s="217"/>
      <c r="XA45" s="217"/>
      <c r="XB45" s="217"/>
      <c r="XC45" s="217"/>
      <c r="XD45" s="217"/>
      <c r="XE45" s="217"/>
      <c r="XF45" s="217"/>
      <c r="XG45" s="217"/>
      <c r="XH45" s="217"/>
      <c r="XI45" s="217"/>
      <c r="XJ45" s="217"/>
      <c r="XK45" s="217"/>
      <c r="XL45" s="217"/>
      <c r="XM45" s="217"/>
      <c r="XN45" s="217"/>
      <c r="XO45" s="217"/>
      <c r="XP45" s="217"/>
      <c r="XQ45" s="217"/>
      <c r="XR45" s="217"/>
      <c r="XS45" s="217"/>
      <c r="XT45" s="217"/>
      <c r="XU45" s="217"/>
      <c r="XV45" s="217"/>
      <c r="XW45" s="217"/>
      <c r="XX45" s="217"/>
      <c r="XY45" s="217"/>
      <c r="XZ45" s="217"/>
      <c r="YA45" s="217"/>
      <c r="YB45" s="217"/>
      <c r="YC45" s="217"/>
      <c r="YD45" s="217"/>
      <c r="YE45" s="217"/>
      <c r="YF45" s="217"/>
      <c r="YG45" s="217"/>
      <c r="YH45" s="217"/>
      <c r="YI45" s="217"/>
      <c r="YJ45" s="217"/>
      <c r="YK45" s="217"/>
      <c r="YL45" s="217"/>
      <c r="YM45" s="217"/>
      <c r="YN45" s="217"/>
      <c r="YO45" s="217"/>
      <c r="YP45" s="217"/>
      <c r="YQ45" s="217"/>
      <c r="YR45" s="217"/>
      <c r="YS45" s="217"/>
      <c r="YT45" s="217"/>
      <c r="YU45" s="217"/>
      <c r="YV45" s="217"/>
      <c r="YW45" s="217"/>
      <c r="YX45" s="217"/>
      <c r="YY45" s="217"/>
      <c r="YZ45" s="217"/>
      <c r="ZA45" s="217"/>
      <c r="ZB45" s="217"/>
      <c r="ZC45" s="217"/>
      <c r="ZD45" s="217"/>
      <c r="ZE45" s="217"/>
      <c r="ZF45" s="217"/>
      <c r="ZG45" s="217"/>
      <c r="ZH45" s="217"/>
      <c r="ZI45" s="217"/>
      <c r="ZJ45" s="217"/>
      <c r="ZK45" s="217"/>
      <c r="ZL45" s="217"/>
      <c r="ZM45" s="217"/>
      <c r="ZN45" s="217"/>
      <c r="ZO45" s="217"/>
      <c r="ZP45" s="217"/>
      <c r="ZQ45" s="217"/>
      <c r="ZR45" s="217"/>
      <c r="ZS45" s="217"/>
      <c r="ZT45" s="217"/>
      <c r="ZU45" s="217"/>
      <c r="ZV45" s="217"/>
      <c r="ZW45" s="217"/>
      <c r="ZX45" s="217"/>
      <c r="ZY45" s="217"/>
      <c r="ZZ45" s="217"/>
      <c r="AAA45" s="217"/>
      <c r="AAB45" s="217"/>
      <c r="AAC45" s="217"/>
      <c r="AAD45" s="217"/>
      <c r="AAE45" s="217"/>
      <c r="AAF45" s="217"/>
      <c r="AAG45" s="217"/>
      <c r="AAH45" s="217"/>
      <c r="AAI45" s="217"/>
      <c r="AAJ45" s="217"/>
      <c r="AAK45" s="217"/>
      <c r="AAL45" s="217"/>
      <c r="AAM45" s="217"/>
      <c r="AAN45" s="217"/>
      <c r="AAO45" s="217"/>
      <c r="AAP45" s="217"/>
      <c r="AAQ45" s="217"/>
      <c r="AAR45" s="217"/>
      <c r="AAS45" s="217"/>
      <c r="AAT45" s="217"/>
      <c r="AAU45" s="217"/>
      <c r="AAV45" s="217"/>
      <c r="AAW45" s="217"/>
      <c r="AAX45" s="217"/>
      <c r="AAY45" s="217"/>
      <c r="AAZ45" s="217"/>
      <c r="ABA45" s="217"/>
      <c r="ABB45" s="217"/>
      <c r="ABC45" s="217"/>
      <c r="ABD45" s="217"/>
      <c r="ABE45" s="217"/>
      <c r="ABF45" s="217"/>
      <c r="ABG45" s="217"/>
      <c r="ABH45" s="217"/>
      <c r="ABI45" s="217"/>
      <c r="ABJ45" s="217"/>
      <c r="ABK45" s="217"/>
      <c r="ABL45" s="217"/>
      <c r="ABM45" s="217"/>
      <c r="ABN45" s="217"/>
      <c r="ABO45" s="217"/>
      <c r="ABP45" s="217"/>
      <c r="ABQ45" s="217"/>
      <c r="ABR45" s="217"/>
      <c r="ABS45" s="217"/>
      <c r="ABT45" s="217"/>
      <c r="ABU45" s="217"/>
      <c r="ABV45" s="217"/>
      <c r="ABW45" s="217"/>
      <c r="ABX45" s="217"/>
      <c r="ABY45" s="217"/>
      <c r="ABZ45" s="217"/>
      <c r="ACA45" s="217"/>
      <c r="ACB45" s="217"/>
      <c r="ACC45" s="217"/>
      <c r="ACD45" s="217"/>
      <c r="ACE45" s="217"/>
      <c r="ACF45" s="217"/>
      <c r="ACG45" s="217"/>
      <c r="ACH45" s="217"/>
      <c r="ACI45" s="217"/>
      <c r="ACJ45" s="217"/>
      <c r="ACK45" s="217"/>
      <c r="ACL45" s="217"/>
      <c r="ACM45" s="217"/>
      <c r="ACN45" s="217"/>
      <c r="ACO45" s="217"/>
      <c r="ACP45" s="217"/>
      <c r="ACQ45" s="217"/>
      <c r="ACR45" s="217"/>
      <c r="ACS45" s="217"/>
      <c r="ACT45" s="217"/>
      <c r="ACU45" s="217"/>
      <c r="ACV45" s="217"/>
      <c r="ACW45" s="217"/>
      <c r="ACX45" s="217"/>
      <c r="ACY45" s="217"/>
      <c r="ACZ45" s="217"/>
      <c r="ADA45" s="217"/>
      <c r="ADB45" s="217"/>
      <c r="ADC45" s="217"/>
      <c r="ADD45" s="217"/>
      <c r="ADE45" s="217"/>
      <c r="ADF45" s="217"/>
      <c r="ADG45" s="217"/>
      <c r="ADH45" s="217"/>
      <c r="ADI45" s="217"/>
      <c r="ADJ45" s="217"/>
      <c r="ADK45" s="217"/>
      <c r="ADL45" s="217"/>
      <c r="ADM45" s="217"/>
      <c r="ADN45" s="217"/>
      <c r="ADO45" s="217"/>
      <c r="ADP45" s="217"/>
      <c r="ADQ45" s="217"/>
      <c r="ADR45" s="217"/>
      <c r="ADS45" s="217"/>
      <c r="ADT45" s="217"/>
      <c r="ADU45" s="217"/>
      <c r="ADV45" s="217"/>
      <c r="ADW45" s="217"/>
      <c r="ADX45" s="217"/>
      <c r="ADY45" s="217"/>
      <c r="ADZ45" s="217"/>
      <c r="AEA45" s="217"/>
      <c r="AEB45" s="217"/>
      <c r="AEC45" s="217"/>
      <c r="AED45" s="217"/>
      <c r="AEE45" s="217"/>
      <c r="AEF45" s="217"/>
      <c r="AEG45" s="217"/>
      <c r="AEH45" s="217"/>
      <c r="AEI45" s="217"/>
      <c r="AEJ45" s="217"/>
      <c r="AEK45" s="217"/>
      <c r="AEL45" s="217"/>
      <c r="AEM45" s="217"/>
      <c r="AEN45" s="217"/>
      <c r="AEO45" s="217"/>
      <c r="AEP45" s="217"/>
      <c r="AEQ45" s="217"/>
      <c r="AER45" s="217"/>
      <c r="AES45" s="217"/>
      <c r="AET45" s="217"/>
      <c r="AEU45" s="217"/>
      <c r="AEV45" s="217"/>
      <c r="AEW45" s="217"/>
      <c r="AEX45" s="217"/>
      <c r="AEY45" s="217"/>
      <c r="AEZ45" s="217"/>
      <c r="AFA45" s="217"/>
      <c r="AFB45" s="217"/>
      <c r="AFC45" s="217"/>
      <c r="AFD45" s="217"/>
      <c r="AFE45" s="217"/>
      <c r="AFF45" s="217"/>
      <c r="AFG45" s="217"/>
      <c r="AFH45" s="217"/>
      <c r="AFI45" s="217"/>
      <c r="AFJ45" s="217"/>
      <c r="AFK45" s="217"/>
      <c r="AFL45" s="217"/>
      <c r="AFM45" s="217"/>
      <c r="AFN45" s="217"/>
      <c r="AFO45" s="217"/>
      <c r="AFP45" s="217"/>
      <c r="AFQ45" s="217"/>
      <c r="AFR45" s="217"/>
      <c r="AFS45" s="217"/>
      <c r="AFT45" s="217"/>
      <c r="AFU45" s="217"/>
      <c r="AFV45" s="217"/>
      <c r="AFW45" s="217"/>
      <c r="AFX45" s="217"/>
      <c r="AFY45" s="217"/>
      <c r="AFZ45" s="217"/>
      <c r="AGA45" s="217"/>
      <c r="AGB45" s="217"/>
    </row>
    <row r="46" spans="1:860" s="200" customFormat="1" ht="38.25">
      <c r="A46" s="81" t="s">
        <v>155</v>
      </c>
      <c r="B46" s="69" t="s">
        <v>154</v>
      </c>
      <c r="C46" s="187">
        <f t="shared" si="3"/>
        <v>23032455.161200002</v>
      </c>
      <c r="D46" s="68">
        <f>E46+F46</f>
        <v>23032455.161200002</v>
      </c>
      <c r="E46" s="68">
        <f>РБ!G58+РБ!G55+РБ!G54+РБ!G53+РБ!G52</f>
        <v>19209607.391100001</v>
      </c>
      <c r="F46" s="470">
        <f>МБ!G89+МБ!G94+МБ!G99+МБ!G105+МБ!G111+МБ!G117+МБ!G124</f>
        <v>3822847.7700999998</v>
      </c>
      <c r="G46" s="478"/>
      <c r="H46" s="187">
        <f t="shared" si="5"/>
        <v>0</v>
      </c>
      <c r="I46" s="68"/>
      <c r="J46" s="68"/>
      <c r="K46" s="68"/>
      <c r="L46" s="187"/>
      <c r="M46" s="68"/>
      <c r="N46" s="68"/>
      <c r="O46" s="187"/>
      <c r="P46" s="68"/>
      <c r="Q46" s="68"/>
      <c r="R46" s="187"/>
      <c r="S46" s="185">
        <f t="shared" si="6"/>
        <v>23032455.161200002</v>
      </c>
      <c r="T46" s="526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3"/>
      <c r="GP46" s="193"/>
      <c r="GQ46" s="193"/>
      <c r="GR46" s="193"/>
      <c r="GS46" s="193"/>
      <c r="GT46" s="193"/>
      <c r="GU46" s="193"/>
      <c r="GV46" s="193"/>
      <c r="GW46" s="193"/>
      <c r="GX46" s="193"/>
      <c r="GY46" s="193"/>
      <c r="GZ46" s="193"/>
      <c r="HA46" s="193"/>
      <c r="HB46" s="193"/>
      <c r="HC46" s="193"/>
      <c r="HD46" s="193"/>
      <c r="HE46" s="193"/>
      <c r="HF46" s="193"/>
      <c r="HG46" s="193"/>
      <c r="HH46" s="193"/>
      <c r="HI46" s="193"/>
      <c r="HJ46" s="193"/>
      <c r="HK46" s="193"/>
      <c r="HL46" s="193"/>
      <c r="HM46" s="193"/>
      <c r="HN46" s="193"/>
      <c r="HO46" s="193"/>
      <c r="HP46" s="193"/>
      <c r="HQ46" s="193"/>
      <c r="HR46" s="193"/>
      <c r="HS46" s="193"/>
      <c r="HT46" s="193"/>
      <c r="HU46" s="193"/>
      <c r="HV46" s="193"/>
      <c r="HW46" s="193"/>
      <c r="HX46" s="193"/>
      <c r="HY46" s="193"/>
      <c r="HZ46" s="193"/>
      <c r="IA46" s="193"/>
      <c r="IB46" s="193"/>
      <c r="IC46" s="193"/>
      <c r="ID46" s="193"/>
      <c r="IE46" s="193"/>
      <c r="IF46" s="193"/>
      <c r="IG46" s="193"/>
      <c r="IH46" s="193"/>
      <c r="II46" s="193"/>
      <c r="IJ46" s="193"/>
      <c r="IK46" s="193"/>
      <c r="IL46" s="193"/>
      <c r="IM46" s="193"/>
      <c r="IN46" s="193"/>
      <c r="IO46" s="193"/>
      <c r="IP46" s="193"/>
      <c r="IQ46" s="193"/>
      <c r="IR46" s="193"/>
      <c r="IS46" s="193"/>
      <c r="IT46" s="193"/>
      <c r="IU46" s="193"/>
      <c r="IV46" s="193"/>
      <c r="IW46" s="193"/>
      <c r="IX46" s="193"/>
      <c r="IY46" s="193"/>
      <c r="IZ46" s="193"/>
      <c r="JA46" s="193"/>
      <c r="JB46" s="193"/>
      <c r="JC46" s="193"/>
      <c r="JD46" s="193"/>
      <c r="JE46" s="193"/>
      <c r="JF46" s="193"/>
      <c r="JG46" s="193"/>
      <c r="JH46" s="193"/>
      <c r="JI46" s="193"/>
      <c r="JJ46" s="193"/>
      <c r="JK46" s="193"/>
      <c r="JL46" s="193"/>
      <c r="JM46" s="193"/>
      <c r="JN46" s="193"/>
      <c r="JO46" s="193"/>
      <c r="JP46" s="193"/>
      <c r="JQ46" s="193"/>
      <c r="JR46" s="193"/>
      <c r="JS46" s="193"/>
      <c r="JT46" s="193"/>
      <c r="JU46" s="193"/>
      <c r="JV46" s="193"/>
      <c r="JW46" s="193"/>
      <c r="JX46" s="193"/>
      <c r="JY46" s="193"/>
      <c r="JZ46" s="193"/>
      <c r="KA46" s="193"/>
      <c r="KB46" s="193"/>
      <c r="KC46" s="193"/>
      <c r="KD46" s="193"/>
      <c r="KE46" s="193"/>
      <c r="KF46" s="193"/>
      <c r="KG46" s="193"/>
      <c r="KH46" s="193"/>
      <c r="KI46" s="193"/>
      <c r="KJ46" s="193"/>
      <c r="KK46" s="193"/>
      <c r="KL46" s="193"/>
      <c r="KM46" s="193"/>
      <c r="KN46" s="193"/>
      <c r="KO46" s="193"/>
      <c r="KP46" s="193"/>
      <c r="KQ46" s="193"/>
      <c r="KR46" s="193"/>
      <c r="KS46" s="193"/>
      <c r="KT46" s="193"/>
      <c r="KU46" s="193"/>
      <c r="KV46" s="193"/>
      <c r="KW46" s="193"/>
      <c r="KX46" s="193"/>
      <c r="KY46" s="193"/>
      <c r="KZ46" s="193"/>
      <c r="LA46" s="193"/>
      <c r="LB46" s="193"/>
      <c r="LC46" s="193"/>
      <c r="LD46" s="193"/>
      <c r="LE46" s="193"/>
      <c r="LF46" s="193"/>
      <c r="LG46" s="193"/>
      <c r="LH46" s="193"/>
      <c r="LI46" s="193"/>
      <c r="LJ46" s="193"/>
      <c r="LK46" s="193"/>
      <c r="LL46" s="193"/>
      <c r="LM46" s="193"/>
      <c r="LN46" s="193"/>
      <c r="LO46" s="193"/>
      <c r="LP46" s="193"/>
      <c r="LQ46" s="193"/>
      <c r="LR46" s="193"/>
      <c r="LS46" s="193"/>
      <c r="LT46" s="193"/>
      <c r="LU46" s="193"/>
      <c r="LV46" s="193"/>
      <c r="LW46" s="193"/>
      <c r="LX46" s="193"/>
      <c r="LY46" s="193"/>
      <c r="LZ46" s="193"/>
      <c r="MA46" s="193"/>
      <c r="MB46" s="193"/>
      <c r="MC46" s="193"/>
      <c r="MD46" s="193"/>
      <c r="ME46" s="193"/>
      <c r="MF46" s="193"/>
      <c r="MG46" s="193"/>
      <c r="MH46" s="193"/>
      <c r="MI46" s="193"/>
      <c r="MJ46" s="193"/>
      <c r="MK46" s="193"/>
      <c r="ML46" s="193"/>
      <c r="MM46" s="193"/>
      <c r="MN46" s="193"/>
      <c r="MO46" s="193"/>
      <c r="MP46" s="193"/>
      <c r="MQ46" s="193"/>
      <c r="MR46" s="193"/>
      <c r="MS46" s="193"/>
      <c r="MT46" s="193"/>
      <c r="MU46" s="193"/>
      <c r="MV46" s="193"/>
      <c r="MW46" s="193"/>
      <c r="MX46" s="193"/>
      <c r="MY46" s="193"/>
      <c r="MZ46" s="193"/>
      <c r="NA46" s="193"/>
      <c r="NB46" s="193"/>
      <c r="NC46" s="193"/>
      <c r="ND46" s="193"/>
      <c r="NE46" s="193"/>
      <c r="NF46" s="193"/>
      <c r="NG46" s="193"/>
      <c r="NH46" s="193"/>
      <c r="NI46" s="193"/>
      <c r="NJ46" s="193"/>
      <c r="NK46" s="193"/>
      <c r="NL46" s="193"/>
      <c r="NM46" s="193"/>
      <c r="NN46" s="193"/>
      <c r="NO46" s="193"/>
      <c r="NP46" s="193"/>
      <c r="NQ46" s="193"/>
      <c r="NR46" s="193"/>
      <c r="NS46" s="193"/>
      <c r="NT46" s="193"/>
      <c r="NU46" s="193"/>
      <c r="NV46" s="193"/>
      <c r="NW46" s="193"/>
      <c r="NX46" s="193"/>
      <c r="NY46" s="193"/>
      <c r="NZ46" s="193"/>
      <c r="OA46" s="193"/>
      <c r="OB46" s="193"/>
      <c r="OC46" s="193"/>
      <c r="OD46" s="193"/>
      <c r="OE46" s="193"/>
      <c r="OF46" s="193"/>
      <c r="OG46" s="193"/>
      <c r="OH46" s="193"/>
      <c r="OI46" s="193"/>
      <c r="OJ46" s="193"/>
      <c r="OK46" s="193"/>
      <c r="OL46" s="193"/>
      <c r="OM46" s="193"/>
      <c r="ON46" s="193"/>
      <c r="OO46" s="193"/>
      <c r="OP46" s="193"/>
      <c r="OQ46" s="193"/>
      <c r="OR46" s="193"/>
      <c r="OS46" s="193"/>
      <c r="OT46" s="193"/>
      <c r="OU46" s="193"/>
      <c r="OV46" s="193"/>
      <c r="OW46" s="193"/>
      <c r="OX46" s="193"/>
      <c r="OY46" s="193"/>
      <c r="OZ46" s="193"/>
      <c r="PA46" s="193"/>
      <c r="PB46" s="193"/>
      <c r="PC46" s="193"/>
      <c r="PD46" s="193"/>
      <c r="PE46" s="193"/>
      <c r="PF46" s="193"/>
      <c r="PG46" s="193"/>
      <c r="PH46" s="193"/>
      <c r="PI46" s="193"/>
      <c r="PJ46" s="193"/>
      <c r="PK46" s="193"/>
      <c r="PL46" s="193"/>
      <c r="PM46" s="193"/>
      <c r="PN46" s="193"/>
      <c r="PO46" s="193"/>
      <c r="PP46" s="193"/>
      <c r="PQ46" s="193"/>
      <c r="PR46" s="193"/>
      <c r="PS46" s="193"/>
      <c r="PT46" s="193"/>
      <c r="PU46" s="193"/>
      <c r="PV46" s="193"/>
      <c r="PW46" s="193"/>
      <c r="PX46" s="193"/>
      <c r="PY46" s="193"/>
      <c r="PZ46" s="193"/>
      <c r="QA46" s="193"/>
      <c r="QB46" s="193"/>
      <c r="QC46" s="193"/>
      <c r="QD46" s="193"/>
      <c r="QE46" s="193"/>
      <c r="QF46" s="193"/>
      <c r="QG46" s="193"/>
      <c r="QH46" s="193"/>
      <c r="QI46" s="193"/>
      <c r="QJ46" s="193"/>
      <c r="QK46" s="193"/>
      <c r="QL46" s="193"/>
      <c r="QM46" s="193"/>
      <c r="QN46" s="193"/>
      <c r="QO46" s="193"/>
      <c r="QP46" s="193"/>
      <c r="QQ46" s="193"/>
      <c r="QR46" s="193"/>
      <c r="QS46" s="193"/>
      <c r="QT46" s="193"/>
      <c r="QU46" s="193"/>
      <c r="QV46" s="193"/>
      <c r="QW46" s="193"/>
      <c r="QX46" s="193"/>
      <c r="QY46" s="193"/>
      <c r="QZ46" s="193"/>
      <c r="RA46" s="193"/>
      <c r="RB46" s="193"/>
      <c r="RC46" s="193"/>
      <c r="RD46" s="193"/>
      <c r="RE46" s="193"/>
      <c r="RF46" s="193"/>
      <c r="RG46" s="193"/>
      <c r="RH46" s="193"/>
      <c r="RI46" s="193"/>
      <c r="RJ46" s="193"/>
      <c r="RK46" s="193"/>
      <c r="RL46" s="193"/>
      <c r="RM46" s="193"/>
      <c r="RN46" s="193"/>
      <c r="RO46" s="193"/>
      <c r="RP46" s="193"/>
      <c r="RQ46" s="193"/>
      <c r="RR46" s="193"/>
      <c r="RS46" s="193"/>
      <c r="RT46" s="193"/>
      <c r="RU46" s="193"/>
      <c r="RV46" s="193"/>
      <c r="RW46" s="193"/>
      <c r="RX46" s="193"/>
      <c r="RY46" s="193"/>
      <c r="RZ46" s="193"/>
      <c r="SA46" s="193"/>
      <c r="SB46" s="193"/>
      <c r="SC46" s="193"/>
      <c r="SD46" s="193"/>
      <c r="SE46" s="193"/>
      <c r="SF46" s="193"/>
      <c r="SG46" s="193"/>
      <c r="SH46" s="193"/>
      <c r="SI46" s="193"/>
      <c r="SJ46" s="193"/>
      <c r="SK46" s="193"/>
      <c r="SL46" s="193"/>
      <c r="SM46" s="193"/>
      <c r="SN46" s="193"/>
      <c r="SO46" s="193"/>
      <c r="SP46" s="193"/>
      <c r="SQ46" s="193"/>
      <c r="SR46" s="193"/>
      <c r="SS46" s="193"/>
      <c r="ST46" s="193"/>
      <c r="SU46" s="193"/>
      <c r="SV46" s="193"/>
      <c r="SW46" s="193"/>
      <c r="SX46" s="193"/>
      <c r="SY46" s="193"/>
      <c r="SZ46" s="193"/>
      <c r="TA46" s="193"/>
      <c r="TB46" s="193"/>
      <c r="TC46" s="193"/>
      <c r="TD46" s="193"/>
      <c r="TE46" s="193"/>
      <c r="TF46" s="193"/>
      <c r="TG46" s="193"/>
      <c r="TH46" s="193"/>
      <c r="TI46" s="193"/>
      <c r="TJ46" s="193"/>
      <c r="TK46" s="193"/>
      <c r="TL46" s="193"/>
      <c r="TM46" s="193"/>
      <c r="TN46" s="193"/>
      <c r="TO46" s="193"/>
      <c r="TP46" s="193"/>
      <c r="TQ46" s="193"/>
      <c r="TR46" s="193"/>
      <c r="TS46" s="193"/>
      <c r="TT46" s="193"/>
      <c r="TU46" s="193"/>
      <c r="TV46" s="193"/>
      <c r="TW46" s="193"/>
      <c r="TX46" s="193"/>
      <c r="TY46" s="193"/>
      <c r="TZ46" s="193"/>
      <c r="UA46" s="193"/>
      <c r="UB46" s="193"/>
      <c r="UC46" s="193"/>
      <c r="UD46" s="193"/>
      <c r="UE46" s="193"/>
      <c r="UF46" s="193"/>
      <c r="UG46" s="193"/>
      <c r="UH46" s="193"/>
      <c r="UI46" s="193"/>
      <c r="UJ46" s="193"/>
      <c r="UK46" s="193"/>
      <c r="UL46" s="193"/>
      <c r="UM46" s="193"/>
      <c r="UN46" s="193"/>
      <c r="UO46" s="193"/>
      <c r="UP46" s="193"/>
      <c r="UQ46" s="193"/>
      <c r="UR46" s="193"/>
      <c r="US46" s="193"/>
      <c r="UT46" s="193"/>
      <c r="UU46" s="193"/>
      <c r="UV46" s="193"/>
      <c r="UW46" s="193"/>
      <c r="UX46" s="193"/>
      <c r="UY46" s="193"/>
      <c r="UZ46" s="193"/>
      <c r="VA46" s="193"/>
      <c r="VB46" s="193"/>
      <c r="VC46" s="193"/>
      <c r="VD46" s="193"/>
      <c r="VE46" s="193"/>
      <c r="VF46" s="193"/>
      <c r="VG46" s="193"/>
      <c r="VH46" s="193"/>
      <c r="VI46" s="193"/>
      <c r="VJ46" s="193"/>
      <c r="VK46" s="193"/>
      <c r="VL46" s="193"/>
      <c r="VM46" s="193"/>
      <c r="VN46" s="193"/>
      <c r="VO46" s="193"/>
      <c r="VP46" s="193"/>
      <c r="VQ46" s="193"/>
      <c r="VR46" s="193"/>
      <c r="VS46" s="193"/>
      <c r="VT46" s="193"/>
      <c r="VU46" s="193"/>
      <c r="VV46" s="193"/>
      <c r="VW46" s="193"/>
      <c r="VX46" s="193"/>
      <c r="VY46" s="193"/>
      <c r="VZ46" s="193"/>
      <c r="WA46" s="193"/>
      <c r="WB46" s="193"/>
      <c r="WC46" s="193"/>
      <c r="WD46" s="193"/>
      <c r="WE46" s="193"/>
      <c r="WF46" s="193"/>
      <c r="WG46" s="193"/>
      <c r="WH46" s="193"/>
      <c r="WI46" s="193"/>
      <c r="WJ46" s="193"/>
      <c r="WK46" s="193"/>
      <c r="WL46" s="193"/>
      <c r="WM46" s="193"/>
      <c r="WN46" s="193"/>
      <c r="WO46" s="193"/>
      <c r="WP46" s="193"/>
      <c r="WQ46" s="193"/>
      <c r="WR46" s="193"/>
      <c r="WS46" s="193"/>
      <c r="WT46" s="193"/>
      <c r="WU46" s="193"/>
      <c r="WV46" s="193"/>
      <c r="WW46" s="193"/>
      <c r="WX46" s="193"/>
      <c r="WY46" s="193"/>
      <c r="WZ46" s="193"/>
      <c r="XA46" s="193"/>
      <c r="XB46" s="193"/>
      <c r="XC46" s="193"/>
      <c r="XD46" s="193"/>
      <c r="XE46" s="193"/>
      <c r="XF46" s="193"/>
      <c r="XG46" s="193"/>
      <c r="XH46" s="193"/>
      <c r="XI46" s="193"/>
      <c r="XJ46" s="193"/>
      <c r="XK46" s="193"/>
      <c r="XL46" s="193"/>
      <c r="XM46" s="193"/>
      <c r="XN46" s="193"/>
      <c r="XO46" s="193"/>
      <c r="XP46" s="193"/>
      <c r="XQ46" s="193"/>
      <c r="XR46" s="193"/>
      <c r="XS46" s="193"/>
      <c r="XT46" s="193"/>
      <c r="XU46" s="193"/>
      <c r="XV46" s="193"/>
      <c r="XW46" s="193"/>
      <c r="XX46" s="193"/>
      <c r="XY46" s="193"/>
      <c r="XZ46" s="193"/>
      <c r="YA46" s="193"/>
      <c r="YB46" s="193"/>
      <c r="YC46" s="193"/>
      <c r="YD46" s="193"/>
      <c r="YE46" s="193"/>
      <c r="YF46" s="193"/>
      <c r="YG46" s="193"/>
      <c r="YH46" s="193"/>
      <c r="YI46" s="193"/>
      <c r="YJ46" s="193"/>
      <c r="YK46" s="193"/>
      <c r="YL46" s="193"/>
      <c r="YM46" s="193"/>
      <c r="YN46" s="193"/>
      <c r="YO46" s="193"/>
      <c r="YP46" s="193"/>
      <c r="YQ46" s="193"/>
      <c r="YR46" s="193"/>
      <c r="YS46" s="193"/>
      <c r="YT46" s="193"/>
      <c r="YU46" s="193"/>
      <c r="YV46" s="193"/>
      <c r="YW46" s="193"/>
      <c r="YX46" s="193"/>
      <c r="YY46" s="193"/>
      <c r="YZ46" s="193"/>
      <c r="ZA46" s="193"/>
      <c r="ZB46" s="193"/>
      <c r="ZC46" s="193"/>
      <c r="ZD46" s="193"/>
      <c r="ZE46" s="193"/>
      <c r="ZF46" s="193"/>
      <c r="ZG46" s="193"/>
      <c r="ZH46" s="193"/>
      <c r="ZI46" s="193"/>
      <c r="ZJ46" s="193"/>
      <c r="ZK46" s="193"/>
      <c r="ZL46" s="193"/>
      <c r="ZM46" s="193"/>
      <c r="ZN46" s="193"/>
      <c r="ZO46" s="193"/>
      <c r="ZP46" s="193"/>
      <c r="ZQ46" s="193"/>
      <c r="ZR46" s="193"/>
      <c r="ZS46" s="193"/>
      <c r="ZT46" s="193"/>
      <c r="ZU46" s="193"/>
      <c r="ZV46" s="193"/>
      <c r="ZW46" s="193"/>
      <c r="ZX46" s="193"/>
      <c r="ZY46" s="193"/>
      <c r="ZZ46" s="193"/>
      <c r="AAA46" s="193"/>
      <c r="AAB46" s="193"/>
      <c r="AAC46" s="193"/>
      <c r="AAD46" s="193"/>
      <c r="AAE46" s="193"/>
      <c r="AAF46" s="193"/>
      <c r="AAG46" s="193"/>
      <c r="AAH46" s="193"/>
      <c r="AAI46" s="193"/>
      <c r="AAJ46" s="193"/>
      <c r="AAK46" s="193"/>
      <c r="AAL46" s="193"/>
      <c r="AAM46" s="193"/>
      <c r="AAN46" s="193"/>
      <c r="AAO46" s="193"/>
      <c r="AAP46" s="193"/>
      <c r="AAQ46" s="193"/>
      <c r="AAR46" s="193"/>
      <c r="AAS46" s="193"/>
      <c r="AAT46" s="193"/>
      <c r="AAU46" s="193"/>
      <c r="AAV46" s="193"/>
      <c r="AAW46" s="193"/>
      <c r="AAX46" s="193"/>
      <c r="AAY46" s="193"/>
      <c r="AAZ46" s="193"/>
      <c r="ABA46" s="193"/>
      <c r="ABB46" s="193"/>
      <c r="ABC46" s="193"/>
      <c r="ABD46" s="193"/>
      <c r="ABE46" s="193"/>
      <c r="ABF46" s="193"/>
      <c r="ABG46" s="193"/>
      <c r="ABH46" s="193"/>
      <c r="ABI46" s="193"/>
      <c r="ABJ46" s="193"/>
      <c r="ABK46" s="193"/>
      <c r="ABL46" s="193"/>
      <c r="ABM46" s="193"/>
      <c r="ABN46" s="193"/>
      <c r="ABO46" s="193"/>
      <c r="ABP46" s="193"/>
      <c r="ABQ46" s="193"/>
      <c r="ABR46" s="193"/>
      <c r="ABS46" s="193"/>
      <c r="ABT46" s="193"/>
      <c r="ABU46" s="193"/>
      <c r="ABV46" s="193"/>
      <c r="ABW46" s="193"/>
      <c r="ABX46" s="193"/>
      <c r="ABY46" s="193"/>
      <c r="ABZ46" s="193"/>
      <c r="ACA46" s="193"/>
      <c r="ACB46" s="193"/>
      <c r="ACC46" s="193"/>
      <c r="ACD46" s="193"/>
      <c r="ACE46" s="193"/>
      <c r="ACF46" s="193"/>
      <c r="ACG46" s="193"/>
      <c r="ACH46" s="193"/>
      <c r="ACI46" s="193"/>
      <c r="ACJ46" s="193"/>
      <c r="ACK46" s="193"/>
      <c r="ACL46" s="193"/>
      <c r="ACM46" s="193"/>
      <c r="ACN46" s="193"/>
      <c r="ACO46" s="193"/>
      <c r="ACP46" s="193"/>
      <c r="ACQ46" s="193"/>
      <c r="ACR46" s="193"/>
      <c r="ACS46" s="193"/>
      <c r="ACT46" s="193"/>
      <c r="ACU46" s="193"/>
      <c r="ACV46" s="193"/>
      <c r="ACW46" s="193"/>
      <c r="ACX46" s="193"/>
      <c r="ACY46" s="193"/>
      <c r="ACZ46" s="193"/>
      <c r="ADA46" s="193"/>
      <c r="ADB46" s="193"/>
      <c r="ADC46" s="193"/>
      <c r="ADD46" s="193"/>
      <c r="ADE46" s="193"/>
      <c r="ADF46" s="193"/>
      <c r="ADG46" s="193"/>
      <c r="ADH46" s="193"/>
      <c r="ADI46" s="193"/>
      <c r="ADJ46" s="193"/>
      <c r="ADK46" s="193"/>
      <c r="ADL46" s="193"/>
      <c r="ADM46" s="193"/>
      <c r="ADN46" s="193"/>
      <c r="ADO46" s="193"/>
      <c r="ADP46" s="193"/>
      <c r="ADQ46" s="193"/>
      <c r="ADR46" s="193"/>
      <c r="ADS46" s="193"/>
      <c r="ADT46" s="193"/>
      <c r="ADU46" s="193"/>
      <c r="ADV46" s="193"/>
      <c r="ADW46" s="193"/>
      <c r="ADX46" s="193"/>
      <c r="ADY46" s="193"/>
      <c r="ADZ46" s="193"/>
      <c r="AEA46" s="193"/>
      <c r="AEB46" s="193"/>
      <c r="AEC46" s="193"/>
      <c r="AED46" s="193"/>
      <c r="AEE46" s="193"/>
      <c r="AEF46" s="193"/>
      <c r="AEG46" s="193"/>
      <c r="AEH46" s="193"/>
      <c r="AEI46" s="193"/>
      <c r="AEJ46" s="193"/>
      <c r="AEK46" s="193"/>
      <c r="AEL46" s="193"/>
      <c r="AEM46" s="193"/>
      <c r="AEN46" s="193"/>
      <c r="AEO46" s="193"/>
      <c r="AEP46" s="193"/>
      <c r="AEQ46" s="193"/>
      <c r="AER46" s="193"/>
      <c r="AES46" s="193"/>
      <c r="AET46" s="193"/>
      <c r="AEU46" s="193"/>
      <c r="AEV46" s="193"/>
      <c r="AEW46" s="193"/>
      <c r="AEX46" s="193"/>
      <c r="AEY46" s="193"/>
      <c r="AEZ46" s="193"/>
      <c r="AFA46" s="193"/>
      <c r="AFB46" s="193"/>
      <c r="AFC46" s="193"/>
      <c r="AFD46" s="193"/>
      <c r="AFE46" s="193"/>
      <c r="AFF46" s="193"/>
      <c r="AFG46" s="193"/>
      <c r="AFH46" s="193"/>
      <c r="AFI46" s="193"/>
      <c r="AFJ46" s="193"/>
      <c r="AFK46" s="193"/>
      <c r="AFL46" s="193"/>
      <c r="AFM46" s="193"/>
      <c r="AFN46" s="193"/>
      <c r="AFO46" s="193"/>
      <c r="AFP46" s="193"/>
      <c r="AFQ46" s="193"/>
      <c r="AFR46" s="193"/>
      <c r="AFS46" s="193"/>
      <c r="AFT46" s="193"/>
      <c r="AFU46" s="193"/>
      <c r="AFV46" s="193"/>
      <c r="AFW46" s="193"/>
      <c r="AFX46" s="193"/>
      <c r="AFY46" s="193"/>
      <c r="AFZ46" s="193"/>
      <c r="AGA46" s="193"/>
      <c r="AGB46" s="193"/>
    </row>
    <row r="47" spans="1:860" s="200" customFormat="1" ht="38.25">
      <c r="A47" s="81" t="s">
        <v>156</v>
      </c>
      <c r="B47" s="69" t="s">
        <v>157</v>
      </c>
      <c r="C47" s="187">
        <f t="shared" si="3"/>
        <v>18319399.691750001</v>
      </c>
      <c r="D47" s="68">
        <f>E47+F47</f>
        <v>18319399.691750001</v>
      </c>
      <c r="E47" s="68">
        <f>РБ!G62+РБ!G31+РБ!G27+РБ!G24+РБ!G61</f>
        <v>18319399.691750001</v>
      </c>
      <c r="F47" s="470"/>
      <c r="G47" s="478"/>
      <c r="H47" s="187">
        <f t="shared" si="5"/>
        <v>5969204</v>
      </c>
      <c r="I47" s="68"/>
      <c r="J47" s="68"/>
      <c r="K47" s="68">
        <f>'НБ премии'!R36</f>
        <v>5969204</v>
      </c>
      <c r="L47" s="187"/>
      <c r="M47" s="68"/>
      <c r="N47" s="68"/>
      <c r="O47" s="187"/>
      <c r="P47" s="68"/>
      <c r="Q47" s="68"/>
      <c r="R47" s="187"/>
      <c r="S47" s="185">
        <f t="shared" si="6"/>
        <v>24288603.691750001</v>
      </c>
      <c r="T47" s="526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3"/>
      <c r="GP47" s="193"/>
      <c r="GQ47" s="193"/>
      <c r="GR47" s="193"/>
      <c r="GS47" s="193"/>
      <c r="GT47" s="193"/>
      <c r="GU47" s="193"/>
      <c r="GV47" s="193"/>
      <c r="GW47" s="193"/>
      <c r="GX47" s="193"/>
      <c r="GY47" s="193"/>
      <c r="GZ47" s="193"/>
      <c r="HA47" s="193"/>
      <c r="HB47" s="193"/>
      <c r="HC47" s="193"/>
      <c r="HD47" s="193"/>
      <c r="HE47" s="193"/>
      <c r="HF47" s="193"/>
      <c r="HG47" s="193"/>
      <c r="HH47" s="193"/>
      <c r="HI47" s="193"/>
      <c r="HJ47" s="193"/>
      <c r="HK47" s="193"/>
      <c r="HL47" s="193"/>
      <c r="HM47" s="193"/>
      <c r="HN47" s="193"/>
      <c r="HO47" s="193"/>
      <c r="HP47" s="193"/>
      <c r="HQ47" s="193"/>
      <c r="HR47" s="193"/>
      <c r="HS47" s="193"/>
      <c r="HT47" s="193"/>
      <c r="HU47" s="193"/>
      <c r="HV47" s="193"/>
      <c r="HW47" s="193"/>
      <c r="HX47" s="193"/>
      <c r="HY47" s="193"/>
      <c r="HZ47" s="193"/>
      <c r="IA47" s="193"/>
      <c r="IB47" s="193"/>
      <c r="IC47" s="193"/>
      <c r="ID47" s="193"/>
      <c r="IE47" s="193"/>
      <c r="IF47" s="193"/>
      <c r="IG47" s="193"/>
      <c r="IH47" s="193"/>
      <c r="II47" s="193"/>
      <c r="IJ47" s="193"/>
      <c r="IK47" s="193"/>
      <c r="IL47" s="193"/>
      <c r="IM47" s="193"/>
      <c r="IN47" s="193"/>
      <c r="IO47" s="193"/>
      <c r="IP47" s="193"/>
      <c r="IQ47" s="193"/>
      <c r="IR47" s="193"/>
      <c r="IS47" s="193"/>
      <c r="IT47" s="193"/>
      <c r="IU47" s="193"/>
      <c r="IV47" s="193"/>
      <c r="IW47" s="193"/>
      <c r="IX47" s="193"/>
      <c r="IY47" s="193"/>
      <c r="IZ47" s="193"/>
      <c r="JA47" s="193"/>
      <c r="JB47" s="193"/>
      <c r="JC47" s="193"/>
      <c r="JD47" s="193"/>
      <c r="JE47" s="193"/>
      <c r="JF47" s="193"/>
      <c r="JG47" s="193"/>
      <c r="JH47" s="193"/>
      <c r="JI47" s="193"/>
      <c r="JJ47" s="193"/>
      <c r="JK47" s="193"/>
      <c r="JL47" s="193"/>
      <c r="JM47" s="193"/>
      <c r="JN47" s="193"/>
      <c r="JO47" s="193"/>
      <c r="JP47" s="193"/>
      <c r="JQ47" s="193"/>
      <c r="JR47" s="193"/>
      <c r="JS47" s="193"/>
      <c r="JT47" s="193"/>
      <c r="JU47" s="193"/>
      <c r="JV47" s="193"/>
      <c r="JW47" s="193"/>
      <c r="JX47" s="193"/>
      <c r="JY47" s="193"/>
      <c r="JZ47" s="193"/>
      <c r="KA47" s="193"/>
      <c r="KB47" s="193"/>
      <c r="KC47" s="193"/>
      <c r="KD47" s="193"/>
      <c r="KE47" s="193"/>
      <c r="KF47" s="193"/>
      <c r="KG47" s="193"/>
      <c r="KH47" s="193"/>
      <c r="KI47" s="193"/>
      <c r="KJ47" s="193"/>
      <c r="KK47" s="193"/>
      <c r="KL47" s="193"/>
      <c r="KM47" s="193"/>
      <c r="KN47" s="193"/>
      <c r="KO47" s="193"/>
      <c r="KP47" s="193"/>
      <c r="KQ47" s="193"/>
      <c r="KR47" s="193"/>
      <c r="KS47" s="193"/>
      <c r="KT47" s="193"/>
      <c r="KU47" s="193"/>
      <c r="KV47" s="193"/>
      <c r="KW47" s="193"/>
      <c r="KX47" s="193"/>
      <c r="KY47" s="193"/>
      <c r="KZ47" s="193"/>
      <c r="LA47" s="193"/>
      <c r="LB47" s="193"/>
      <c r="LC47" s="193"/>
      <c r="LD47" s="193"/>
      <c r="LE47" s="193"/>
      <c r="LF47" s="193"/>
      <c r="LG47" s="193"/>
      <c r="LH47" s="193"/>
      <c r="LI47" s="193"/>
      <c r="LJ47" s="193"/>
      <c r="LK47" s="193"/>
      <c r="LL47" s="193"/>
      <c r="LM47" s="193"/>
      <c r="LN47" s="193"/>
      <c r="LO47" s="193"/>
      <c r="LP47" s="193"/>
      <c r="LQ47" s="193"/>
      <c r="LR47" s="193"/>
      <c r="LS47" s="193"/>
      <c r="LT47" s="193"/>
      <c r="LU47" s="193"/>
      <c r="LV47" s="193"/>
      <c r="LW47" s="193"/>
      <c r="LX47" s="193"/>
      <c r="LY47" s="193"/>
      <c r="LZ47" s="193"/>
      <c r="MA47" s="193"/>
      <c r="MB47" s="193"/>
      <c r="MC47" s="193"/>
      <c r="MD47" s="193"/>
      <c r="ME47" s="193"/>
      <c r="MF47" s="193"/>
      <c r="MG47" s="193"/>
      <c r="MH47" s="193"/>
      <c r="MI47" s="193"/>
      <c r="MJ47" s="193"/>
      <c r="MK47" s="193"/>
      <c r="ML47" s="193"/>
      <c r="MM47" s="193"/>
      <c r="MN47" s="193"/>
      <c r="MO47" s="193"/>
      <c r="MP47" s="193"/>
      <c r="MQ47" s="193"/>
      <c r="MR47" s="193"/>
      <c r="MS47" s="193"/>
      <c r="MT47" s="193"/>
      <c r="MU47" s="193"/>
      <c r="MV47" s="193"/>
      <c r="MW47" s="193"/>
      <c r="MX47" s="193"/>
      <c r="MY47" s="193"/>
      <c r="MZ47" s="193"/>
      <c r="NA47" s="193"/>
      <c r="NB47" s="193"/>
      <c r="NC47" s="193"/>
      <c r="ND47" s="193"/>
      <c r="NE47" s="193"/>
      <c r="NF47" s="193"/>
      <c r="NG47" s="193"/>
      <c r="NH47" s="193"/>
      <c r="NI47" s="193"/>
      <c r="NJ47" s="193"/>
      <c r="NK47" s="193"/>
      <c r="NL47" s="193"/>
      <c r="NM47" s="193"/>
      <c r="NN47" s="193"/>
      <c r="NO47" s="193"/>
      <c r="NP47" s="193"/>
      <c r="NQ47" s="193"/>
      <c r="NR47" s="193"/>
      <c r="NS47" s="193"/>
      <c r="NT47" s="193"/>
      <c r="NU47" s="193"/>
      <c r="NV47" s="193"/>
      <c r="NW47" s="193"/>
      <c r="NX47" s="193"/>
      <c r="NY47" s="193"/>
      <c r="NZ47" s="193"/>
      <c r="OA47" s="193"/>
      <c r="OB47" s="193"/>
      <c r="OC47" s="193"/>
      <c r="OD47" s="193"/>
      <c r="OE47" s="193"/>
      <c r="OF47" s="193"/>
      <c r="OG47" s="193"/>
      <c r="OH47" s="193"/>
      <c r="OI47" s="193"/>
      <c r="OJ47" s="193"/>
      <c r="OK47" s="193"/>
      <c r="OL47" s="193"/>
      <c r="OM47" s="193"/>
      <c r="ON47" s="193"/>
      <c r="OO47" s="193"/>
      <c r="OP47" s="193"/>
      <c r="OQ47" s="193"/>
      <c r="OR47" s="193"/>
      <c r="OS47" s="193"/>
      <c r="OT47" s="193"/>
      <c r="OU47" s="193"/>
      <c r="OV47" s="193"/>
      <c r="OW47" s="193"/>
      <c r="OX47" s="193"/>
      <c r="OY47" s="193"/>
      <c r="OZ47" s="193"/>
      <c r="PA47" s="193"/>
      <c r="PB47" s="193"/>
      <c r="PC47" s="193"/>
      <c r="PD47" s="193"/>
      <c r="PE47" s="193"/>
      <c r="PF47" s="193"/>
      <c r="PG47" s="193"/>
      <c r="PH47" s="193"/>
      <c r="PI47" s="193"/>
      <c r="PJ47" s="193"/>
      <c r="PK47" s="193"/>
      <c r="PL47" s="193"/>
      <c r="PM47" s="193"/>
      <c r="PN47" s="193"/>
      <c r="PO47" s="193"/>
      <c r="PP47" s="193"/>
      <c r="PQ47" s="193"/>
      <c r="PR47" s="193"/>
      <c r="PS47" s="193"/>
      <c r="PT47" s="193"/>
      <c r="PU47" s="193"/>
      <c r="PV47" s="193"/>
      <c r="PW47" s="193"/>
      <c r="PX47" s="193"/>
      <c r="PY47" s="193"/>
      <c r="PZ47" s="193"/>
      <c r="QA47" s="193"/>
      <c r="QB47" s="193"/>
      <c r="QC47" s="193"/>
      <c r="QD47" s="193"/>
      <c r="QE47" s="193"/>
      <c r="QF47" s="193"/>
      <c r="QG47" s="193"/>
      <c r="QH47" s="193"/>
      <c r="QI47" s="193"/>
      <c r="QJ47" s="193"/>
      <c r="QK47" s="193"/>
      <c r="QL47" s="193"/>
      <c r="QM47" s="193"/>
      <c r="QN47" s="193"/>
      <c r="QO47" s="193"/>
      <c r="QP47" s="193"/>
      <c r="QQ47" s="193"/>
      <c r="QR47" s="193"/>
      <c r="QS47" s="193"/>
      <c r="QT47" s="193"/>
      <c r="QU47" s="193"/>
      <c r="QV47" s="193"/>
      <c r="QW47" s="193"/>
      <c r="QX47" s="193"/>
      <c r="QY47" s="193"/>
      <c r="QZ47" s="193"/>
      <c r="RA47" s="193"/>
      <c r="RB47" s="193"/>
      <c r="RC47" s="193"/>
      <c r="RD47" s="193"/>
      <c r="RE47" s="193"/>
      <c r="RF47" s="193"/>
      <c r="RG47" s="193"/>
      <c r="RH47" s="193"/>
      <c r="RI47" s="193"/>
      <c r="RJ47" s="193"/>
      <c r="RK47" s="193"/>
      <c r="RL47" s="193"/>
      <c r="RM47" s="193"/>
      <c r="RN47" s="193"/>
      <c r="RO47" s="193"/>
      <c r="RP47" s="193"/>
      <c r="RQ47" s="193"/>
      <c r="RR47" s="193"/>
      <c r="RS47" s="193"/>
      <c r="RT47" s="193"/>
      <c r="RU47" s="193"/>
      <c r="RV47" s="193"/>
      <c r="RW47" s="193"/>
      <c r="RX47" s="193"/>
      <c r="RY47" s="193"/>
      <c r="RZ47" s="193"/>
      <c r="SA47" s="193"/>
      <c r="SB47" s="193"/>
      <c r="SC47" s="193"/>
      <c r="SD47" s="193"/>
      <c r="SE47" s="193"/>
      <c r="SF47" s="193"/>
      <c r="SG47" s="193"/>
      <c r="SH47" s="193"/>
      <c r="SI47" s="193"/>
      <c r="SJ47" s="193"/>
      <c r="SK47" s="193"/>
      <c r="SL47" s="193"/>
      <c r="SM47" s="193"/>
      <c r="SN47" s="193"/>
      <c r="SO47" s="193"/>
      <c r="SP47" s="193"/>
      <c r="SQ47" s="193"/>
      <c r="SR47" s="193"/>
      <c r="SS47" s="193"/>
      <c r="ST47" s="193"/>
      <c r="SU47" s="193"/>
      <c r="SV47" s="193"/>
      <c r="SW47" s="193"/>
      <c r="SX47" s="193"/>
      <c r="SY47" s="193"/>
      <c r="SZ47" s="193"/>
      <c r="TA47" s="193"/>
      <c r="TB47" s="193"/>
      <c r="TC47" s="193"/>
      <c r="TD47" s="193"/>
      <c r="TE47" s="193"/>
      <c r="TF47" s="193"/>
      <c r="TG47" s="193"/>
      <c r="TH47" s="193"/>
      <c r="TI47" s="193"/>
      <c r="TJ47" s="193"/>
      <c r="TK47" s="193"/>
      <c r="TL47" s="193"/>
      <c r="TM47" s="193"/>
      <c r="TN47" s="193"/>
      <c r="TO47" s="193"/>
      <c r="TP47" s="193"/>
      <c r="TQ47" s="193"/>
      <c r="TR47" s="193"/>
      <c r="TS47" s="193"/>
      <c r="TT47" s="193"/>
      <c r="TU47" s="193"/>
      <c r="TV47" s="193"/>
      <c r="TW47" s="193"/>
      <c r="TX47" s="193"/>
      <c r="TY47" s="193"/>
      <c r="TZ47" s="193"/>
      <c r="UA47" s="193"/>
      <c r="UB47" s="193"/>
      <c r="UC47" s="193"/>
      <c r="UD47" s="193"/>
      <c r="UE47" s="193"/>
      <c r="UF47" s="193"/>
      <c r="UG47" s="193"/>
      <c r="UH47" s="193"/>
      <c r="UI47" s="193"/>
      <c r="UJ47" s="193"/>
      <c r="UK47" s="193"/>
      <c r="UL47" s="193"/>
      <c r="UM47" s="193"/>
      <c r="UN47" s="193"/>
      <c r="UO47" s="193"/>
      <c r="UP47" s="193"/>
      <c r="UQ47" s="193"/>
      <c r="UR47" s="193"/>
      <c r="US47" s="193"/>
      <c r="UT47" s="193"/>
      <c r="UU47" s="193"/>
      <c r="UV47" s="193"/>
      <c r="UW47" s="193"/>
      <c r="UX47" s="193"/>
      <c r="UY47" s="193"/>
      <c r="UZ47" s="193"/>
      <c r="VA47" s="193"/>
      <c r="VB47" s="193"/>
      <c r="VC47" s="193"/>
      <c r="VD47" s="193"/>
      <c r="VE47" s="193"/>
      <c r="VF47" s="193"/>
      <c r="VG47" s="193"/>
      <c r="VH47" s="193"/>
      <c r="VI47" s="193"/>
      <c r="VJ47" s="193"/>
      <c r="VK47" s="193"/>
      <c r="VL47" s="193"/>
      <c r="VM47" s="193"/>
      <c r="VN47" s="193"/>
      <c r="VO47" s="193"/>
      <c r="VP47" s="193"/>
      <c r="VQ47" s="193"/>
      <c r="VR47" s="193"/>
      <c r="VS47" s="193"/>
      <c r="VT47" s="193"/>
      <c r="VU47" s="193"/>
      <c r="VV47" s="193"/>
      <c r="VW47" s="193"/>
      <c r="VX47" s="193"/>
      <c r="VY47" s="193"/>
      <c r="VZ47" s="193"/>
      <c r="WA47" s="193"/>
      <c r="WB47" s="193"/>
      <c r="WC47" s="193"/>
      <c r="WD47" s="193"/>
      <c r="WE47" s="193"/>
      <c r="WF47" s="193"/>
      <c r="WG47" s="193"/>
      <c r="WH47" s="193"/>
      <c r="WI47" s="193"/>
      <c r="WJ47" s="193"/>
      <c r="WK47" s="193"/>
      <c r="WL47" s="193"/>
      <c r="WM47" s="193"/>
      <c r="WN47" s="193"/>
      <c r="WO47" s="193"/>
      <c r="WP47" s="193"/>
      <c r="WQ47" s="193"/>
      <c r="WR47" s="193"/>
      <c r="WS47" s="193"/>
      <c r="WT47" s="193"/>
      <c r="WU47" s="193"/>
      <c r="WV47" s="193"/>
      <c r="WW47" s="193"/>
      <c r="WX47" s="193"/>
      <c r="WY47" s="193"/>
      <c r="WZ47" s="193"/>
      <c r="XA47" s="193"/>
      <c r="XB47" s="193"/>
      <c r="XC47" s="193"/>
      <c r="XD47" s="193"/>
      <c r="XE47" s="193"/>
      <c r="XF47" s="193"/>
      <c r="XG47" s="193"/>
      <c r="XH47" s="193"/>
      <c r="XI47" s="193"/>
      <c r="XJ47" s="193"/>
      <c r="XK47" s="193"/>
      <c r="XL47" s="193"/>
      <c r="XM47" s="193"/>
      <c r="XN47" s="193"/>
      <c r="XO47" s="193"/>
      <c r="XP47" s="193"/>
      <c r="XQ47" s="193"/>
      <c r="XR47" s="193"/>
      <c r="XS47" s="193"/>
      <c r="XT47" s="193"/>
      <c r="XU47" s="193"/>
      <c r="XV47" s="193"/>
      <c r="XW47" s="193"/>
      <c r="XX47" s="193"/>
      <c r="XY47" s="193"/>
      <c r="XZ47" s="193"/>
      <c r="YA47" s="193"/>
      <c r="YB47" s="193"/>
      <c r="YC47" s="193"/>
      <c r="YD47" s="193"/>
      <c r="YE47" s="193"/>
      <c r="YF47" s="193"/>
      <c r="YG47" s="193"/>
      <c r="YH47" s="193"/>
      <c r="YI47" s="193"/>
      <c r="YJ47" s="193"/>
      <c r="YK47" s="193"/>
      <c r="YL47" s="193"/>
      <c r="YM47" s="193"/>
      <c r="YN47" s="193"/>
      <c r="YO47" s="193"/>
      <c r="YP47" s="193"/>
      <c r="YQ47" s="193"/>
      <c r="YR47" s="193"/>
      <c r="YS47" s="193"/>
      <c r="YT47" s="193"/>
      <c r="YU47" s="193"/>
      <c r="YV47" s="193"/>
      <c r="YW47" s="193"/>
      <c r="YX47" s="193"/>
      <c r="YY47" s="193"/>
      <c r="YZ47" s="193"/>
      <c r="ZA47" s="193"/>
      <c r="ZB47" s="193"/>
      <c r="ZC47" s="193"/>
      <c r="ZD47" s="193"/>
      <c r="ZE47" s="193"/>
      <c r="ZF47" s="193"/>
      <c r="ZG47" s="193"/>
      <c r="ZH47" s="193"/>
      <c r="ZI47" s="193"/>
      <c r="ZJ47" s="193"/>
      <c r="ZK47" s="193"/>
      <c r="ZL47" s="193"/>
      <c r="ZM47" s="193"/>
      <c r="ZN47" s="193"/>
      <c r="ZO47" s="193"/>
      <c r="ZP47" s="193"/>
      <c r="ZQ47" s="193"/>
      <c r="ZR47" s="193"/>
      <c r="ZS47" s="193"/>
      <c r="ZT47" s="193"/>
      <c r="ZU47" s="193"/>
      <c r="ZV47" s="193"/>
      <c r="ZW47" s="193"/>
      <c r="ZX47" s="193"/>
      <c r="ZY47" s="193"/>
      <c r="ZZ47" s="193"/>
      <c r="AAA47" s="193"/>
      <c r="AAB47" s="193"/>
      <c r="AAC47" s="193"/>
      <c r="AAD47" s="193"/>
      <c r="AAE47" s="193"/>
      <c r="AAF47" s="193"/>
      <c r="AAG47" s="193"/>
      <c r="AAH47" s="193"/>
      <c r="AAI47" s="193"/>
      <c r="AAJ47" s="193"/>
      <c r="AAK47" s="193"/>
      <c r="AAL47" s="193"/>
      <c r="AAM47" s="193"/>
      <c r="AAN47" s="193"/>
      <c r="AAO47" s="193"/>
      <c r="AAP47" s="193"/>
      <c r="AAQ47" s="193"/>
      <c r="AAR47" s="193"/>
      <c r="AAS47" s="193"/>
      <c r="AAT47" s="193"/>
      <c r="AAU47" s="193"/>
      <c r="AAV47" s="193"/>
      <c r="AAW47" s="193"/>
      <c r="AAX47" s="193"/>
      <c r="AAY47" s="193"/>
      <c r="AAZ47" s="193"/>
      <c r="ABA47" s="193"/>
      <c r="ABB47" s="193"/>
      <c r="ABC47" s="193"/>
      <c r="ABD47" s="193"/>
      <c r="ABE47" s="193"/>
      <c r="ABF47" s="193"/>
      <c r="ABG47" s="193"/>
      <c r="ABH47" s="193"/>
      <c r="ABI47" s="193"/>
      <c r="ABJ47" s="193"/>
      <c r="ABK47" s="193"/>
      <c r="ABL47" s="193"/>
      <c r="ABM47" s="193"/>
      <c r="ABN47" s="193"/>
      <c r="ABO47" s="193"/>
      <c r="ABP47" s="193"/>
      <c r="ABQ47" s="193"/>
      <c r="ABR47" s="193"/>
      <c r="ABS47" s="193"/>
      <c r="ABT47" s="193"/>
      <c r="ABU47" s="193"/>
      <c r="ABV47" s="193"/>
      <c r="ABW47" s="193"/>
      <c r="ABX47" s="193"/>
      <c r="ABY47" s="193"/>
      <c r="ABZ47" s="193"/>
      <c r="ACA47" s="193"/>
      <c r="ACB47" s="193"/>
      <c r="ACC47" s="193"/>
      <c r="ACD47" s="193"/>
      <c r="ACE47" s="193"/>
      <c r="ACF47" s="193"/>
      <c r="ACG47" s="193"/>
      <c r="ACH47" s="193"/>
      <c r="ACI47" s="193"/>
      <c r="ACJ47" s="193"/>
      <c r="ACK47" s="193"/>
      <c r="ACL47" s="193"/>
      <c r="ACM47" s="193"/>
      <c r="ACN47" s="193"/>
      <c r="ACO47" s="193"/>
      <c r="ACP47" s="193"/>
      <c r="ACQ47" s="193"/>
      <c r="ACR47" s="193"/>
      <c r="ACS47" s="193"/>
      <c r="ACT47" s="193"/>
      <c r="ACU47" s="193"/>
      <c r="ACV47" s="193"/>
      <c r="ACW47" s="193"/>
      <c r="ACX47" s="193"/>
      <c r="ACY47" s="193"/>
      <c r="ACZ47" s="193"/>
      <c r="ADA47" s="193"/>
      <c r="ADB47" s="193"/>
      <c r="ADC47" s="193"/>
      <c r="ADD47" s="193"/>
      <c r="ADE47" s="193"/>
      <c r="ADF47" s="193"/>
      <c r="ADG47" s="193"/>
      <c r="ADH47" s="193"/>
      <c r="ADI47" s="193"/>
      <c r="ADJ47" s="193"/>
      <c r="ADK47" s="193"/>
      <c r="ADL47" s="193"/>
      <c r="ADM47" s="193"/>
      <c r="ADN47" s="193"/>
      <c r="ADO47" s="193"/>
      <c r="ADP47" s="193"/>
      <c r="ADQ47" s="193"/>
      <c r="ADR47" s="193"/>
      <c r="ADS47" s="193"/>
      <c r="ADT47" s="193"/>
      <c r="ADU47" s="193"/>
      <c r="ADV47" s="193"/>
      <c r="ADW47" s="193"/>
      <c r="ADX47" s="193"/>
      <c r="ADY47" s="193"/>
      <c r="ADZ47" s="193"/>
      <c r="AEA47" s="193"/>
      <c r="AEB47" s="193"/>
      <c r="AEC47" s="193"/>
      <c r="AED47" s="193"/>
      <c r="AEE47" s="193"/>
      <c r="AEF47" s="193"/>
      <c r="AEG47" s="193"/>
      <c r="AEH47" s="193"/>
      <c r="AEI47" s="193"/>
      <c r="AEJ47" s="193"/>
      <c r="AEK47" s="193"/>
      <c r="AEL47" s="193"/>
      <c r="AEM47" s="193"/>
      <c r="AEN47" s="193"/>
      <c r="AEO47" s="193"/>
      <c r="AEP47" s="193"/>
      <c r="AEQ47" s="193"/>
      <c r="AER47" s="193"/>
      <c r="AES47" s="193"/>
      <c r="AET47" s="193"/>
      <c r="AEU47" s="193"/>
      <c r="AEV47" s="193"/>
      <c r="AEW47" s="193"/>
      <c r="AEX47" s="193"/>
      <c r="AEY47" s="193"/>
      <c r="AEZ47" s="193"/>
      <c r="AFA47" s="193"/>
      <c r="AFB47" s="193"/>
      <c r="AFC47" s="193"/>
      <c r="AFD47" s="193"/>
      <c r="AFE47" s="193"/>
      <c r="AFF47" s="193"/>
      <c r="AFG47" s="193"/>
      <c r="AFH47" s="193"/>
      <c r="AFI47" s="193"/>
      <c r="AFJ47" s="193"/>
      <c r="AFK47" s="193"/>
      <c r="AFL47" s="193"/>
      <c r="AFM47" s="193"/>
      <c r="AFN47" s="193"/>
      <c r="AFO47" s="193"/>
      <c r="AFP47" s="193"/>
      <c r="AFQ47" s="193"/>
      <c r="AFR47" s="193"/>
      <c r="AFS47" s="193"/>
      <c r="AFT47" s="193"/>
      <c r="AFU47" s="193"/>
      <c r="AFV47" s="193"/>
      <c r="AFW47" s="193"/>
      <c r="AFX47" s="193"/>
      <c r="AFY47" s="193"/>
      <c r="AFZ47" s="193"/>
      <c r="AGA47" s="193"/>
      <c r="AGB47" s="193"/>
    </row>
    <row r="48" spans="1:860" s="199" customFormat="1">
      <c r="A48" s="189" t="s">
        <v>158</v>
      </c>
      <c r="B48" s="189" t="s">
        <v>159</v>
      </c>
      <c r="C48" s="187">
        <f t="shared" si="3"/>
        <v>4180107.9325999999</v>
      </c>
      <c r="D48" s="185">
        <f>E48+F48</f>
        <v>4180107.9325999999</v>
      </c>
      <c r="E48" s="185">
        <f>РБ!G64+РБ!G65+РБ!G59</f>
        <v>3467707.5902999998</v>
      </c>
      <c r="F48" s="474">
        <f>МБ!G130+МБ!G115+МБ!G103+МБ!G102+МБ!G101+МБ!G100+МБ!G95</f>
        <v>712400.34230000002</v>
      </c>
      <c r="G48" s="477"/>
      <c r="H48" s="185">
        <f t="shared" si="5"/>
        <v>0</v>
      </c>
      <c r="I48" s="185"/>
      <c r="J48" s="185"/>
      <c r="K48" s="185"/>
      <c r="L48" s="185"/>
      <c r="M48" s="185"/>
      <c r="N48" s="185"/>
      <c r="O48" s="185">
        <f>P48+Q48</f>
        <v>0</v>
      </c>
      <c r="P48" s="185"/>
      <c r="Q48" s="185"/>
      <c r="R48" s="185"/>
      <c r="S48" s="185">
        <f t="shared" si="6"/>
        <v>4180107.9325999999</v>
      </c>
      <c r="T48" s="526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  <c r="IW48" s="217"/>
      <c r="IX48" s="217"/>
      <c r="IY48" s="217"/>
      <c r="IZ48" s="217"/>
      <c r="JA48" s="217"/>
      <c r="JB48" s="217"/>
      <c r="JC48" s="217"/>
      <c r="JD48" s="217"/>
      <c r="JE48" s="217"/>
      <c r="JF48" s="217"/>
      <c r="JG48" s="217"/>
      <c r="JH48" s="217"/>
      <c r="JI48" s="217"/>
      <c r="JJ48" s="217"/>
      <c r="JK48" s="217"/>
      <c r="JL48" s="217"/>
      <c r="JM48" s="217"/>
      <c r="JN48" s="217"/>
      <c r="JO48" s="217"/>
      <c r="JP48" s="217"/>
      <c r="JQ48" s="217"/>
      <c r="JR48" s="217"/>
      <c r="JS48" s="217"/>
      <c r="JT48" s="217"/>
      <c r="JU48" s="217"/>
      <c r="JV48" s="217"/>
      <c r="JW48" s="217"/>
      <c r="JX48" s="217"/>
      <c r="JY48" s="217"/>
      <c r="JZ48" s="217"/>
      <c r="KA48" s="217"/>
      <c r="KB48" s="217"/>
      <c r="KC48" s="217"/>
      <c r="KD48" s="217"/>
      <c r="KE48" s="217"/>
      <c r="KF48" s="217"/>
      <c r="KG48" s="217"/>
      <c r="KH48" s="217"/>
      <c r="KI48" s="217"/>
      <c r="KJ48" s="217"/>
      <c r="KK48" s="217"/>
      <c r="KL48" s="217"/>
      <c r="KM48" s="217"/>
      <c r="KN48" s="217"/>
      <c r="KO48" s="217"/>
      <c r="KP48" s="217"/>
      <c r="KQ48" s="217"/>
      <c r="KR48" s="217"/>
      <c r="KS48" s="217"/>
      <c r="KT48" s="217"/>
      <c r="KU48" s="217"/>
      <c r="KV48" s="217"/>
      <c r="KW48" s="217"/>
      <c r="KX48" s="217"/>
      <c r="KY48" s="217"/>
      <c r="KZ48" s="217"/>
      <c r="LA48" s="217"/>
      <c r="LB48" s="217"/>
      <c r="LC48" s="217"/>
      <c r="LD48" s="217"/>
      <c r="LE48" s="217"/>
      <c r="LF48" s="217"/>
      <c r="LG48" s="217"/>
      <c r="LH48" s="217"/>
      <c r="LI48" s="217"/>
      <c r="LJ48" s="217"/>
      <c r="LK48" s="217"/>
      <c r="LL48" s="217"/>
      <c r="LM48" s="217"/>
      <c r="LN48" s="217"/>
      <c r="LO48" s="217"/>
      <c r="LP48" s="217"/>
      <c r="LQ48" s="217"/>
      <c r="LR48" s="217"/>
      <c r="LS48" s="217"/>
      <c r="LT48" s="217"/>
      <c r="LU48" s="217"/>
      <c r="LV48" s="217"/>
      <c r="LW48" s="217"/>
      <c r="LX48" s="217"/>
      <c r="LY48" s="217"/>
      <c r="LZ48" s="217"/>
      <c r="MA48" s="217"/>
      <c r="MB48" s="217"/>
      <c r="MC48" s="217"/>
      <c r="MD48" s="217"/>
      <c r="ME48" s="217"/>
      <c r="MF48" s="217"/>
      <c r="MG48" s="217"/>
      <c r="MH48" s="217"/>
      <c r="MI48" s="217"/>
      <c r="MJ48" s="217"/>
      <c r="MK48" s="217"/>
      <c r="ML48" s="217"/>
      <c r="MM48" s="217"/>
      <c r="MN48" s="217"/>
      <c r="MO48" s="217"/>
      <c r="MP48" s="217"/>
      <c r="MQ48" s="217"/>
      <c r="MR48" s="217"/>
      <c r="MS48" s="217"/>
      <c r="MT48" s="217"/>
      <c r="MU48" s="217"/>
      <c r="MV48" s="217"/>
      <c r="MW48" s="217"/>
      <c r="MX48" s="217"/>
      <c r="MY48" s="217"/>
      <c r="MZ48" s="217"/>
      <c r="NA48" s="217"/>
      <c r="NB48" s="217"/>
      <c r="NC48" s="217"/>
      <c r="ND48" s="217"/>
      <c r="NE48" s="217"/>
      <c r="NF48" s="217"/>
      <c r="NG48" s="217"/>
      <c r="NH48" s="217"/>
      <c r="NI48" s="217"/>
      <c r="NJ48" s="217"/>
      <c r="NK48" s="217"/>
      <c r="NL48" s="217"/>
      <c r="NM48" s="217"/>
      <c r="NN48" s="217"/>
      <c r="NO48" s="217"/>
      <c r="NP48" s="217"/>
      <c r="NQ48" s="217"/>
      <c r="NR48" s="217"/>
      <c r="NS48" s="217"/>
      <c r="NT48" s="217"/>
      <c r="NU48" s="217"/>
      <c r="NV48" s="217"/>
      <c r="NW48" s="217"/>
      <c r="NX48" s="217"/>
      <c r="NY48" s="217"/>
      <c r="NZ48" s="217"/>
      <c r="OA48" s="217"/>
      <c r="OB48" s="217"/>
      <c r="OC48" s="217"/>
      <c r="OD48" s="217"/>
      <c r="OE48" s="217"/>
      <c r="OF48" s="217"/>
      <c r="OG48" s="217"/>
      <c r="OH48" s="217"/>
      <c r="OI48" s="217"/>
      <c r="OJ48" s="217"/>
      <c r="OK48" s="217"/>
      <c r="OL48" s="217"/>
      <c r="OM48" s="217"/>
      <c r="ON48" s="217"/>
      <c r="OO48" s="217"/>
      <c r="OP48" s="217"/>
      <c r="OQ48" s="217"/>
      <c r="OR48" s="217"/>
      <c r="OS48" s="217"/>
      <c r="OT48" s="217"/>
      <c r="OU48" s="217"/>
      <c r="OV48" s="217"/>
      <c r="OW48" s="217"/>
      <c r="OX48" s="217"/>
      <c r="OY48" s="217"/>
      <c r="OZ48" s="217"/>
      <c r="PA48" s="217"/>
      <c r="PB48" s="217"/>
      <c r="PC48" s="217"/>
      <c r="PD48" s="217"/>
      <c r="PE48" s="217"/>
      <c r="PF48" s="217"/>
      <c r="PG48" s="217"/>
      <c r="PH48" s="217"/>
      <c r="PI48" s="217"/>
      <c r="PJ48" s="217"/>
      <c r="PK48" s="217"/>
      <c r="PL48" s="217"/>
      <c r="PM48" s="217"/>
      <c r="PN48" s="217"/>
      <c r="PO48" s="217"/>
      <c r="PP48" s="217"/>
      <c r="PQ48" s="217"/>
      <c r="PR48" s="217"/>
      <c r="PS48" s="217"/>
      <c r="PT48" s="217"/>
      <c r="PU48" s="217"/>
      <c r="PV48" s="217"/>
      <c r="PW48" s="217"/>
      <c r="PX48" s="217"/>
      <c r="PY48" s="217"/>
      <c r="PZ48" s="217"/>
      <c r="QA48" s="217"/>
      <c r="QB48" s="217"/>
      <c r="QC48" s="217"/>
      <c r="QD48" s="217"/>
      <c r="QE48" s="217"/>
      <c r="QF48" s="217"/>
      <c r="QG48" s="217"/>
      <c r="QH48" s="217"/>
      <c r="QI48" s="217"/>
      <c r="QJ48" s="217"/>
      <c r="QK48" s="217"/>
      <c r="QL48" s="217"/>
      <c r="QM48" s="217"/>
      <c r="QN48" s="217"/>
      <c r="QO48" s="217"/>
      <c r="QP48" s="217"/>
      <c r="QQ48" s="217"/>
      <c r="QR48" s="217"/>
      <c r="QS48" s="217"/>
      <c r="QT48" s="217"/>
      <c r="QU48" s="217"/>
      <c r="QV48" s="217"/>
      <c r="QW48" s="217"/>
      <c r="QX48" s="217"/>
      <c r="QY48" s="217"/>
      <c r="QZ48" s="217"/>
      <c r="RA48" s="217"/>
      <c r="RB48" s="217"/>
      <c r="RC48" s="217"/>
      <c r="RD48" s="217"/>
      <c r="RE48" s="217"/>
      <c r="RF48" s="217"/>
      <c r="RG48" s="217"/>
      <c r="RH48" s="217"/>
      <c r="RI48" s="217"/>
      <c r="RJ48" s="217"/>
      <c r="RK48" s="217"/>
      <c r="RL48" s="217"/>
      <c r="RM48" s="217"/>
      <c r="RN48" s="217"/>
      <c r="RO48" s="217"/>
      <c r="RP48" s="217"/>
      <c r="RQ48" s="217"/>
      <c r="RR48" s="217"/>
      <c r="RS48" s="217"/>
      <c r="RT48" s="217"/>
      <c r="RU48" s="217"/>
      <c r="RV48" s="217"/>
      <c r="RW48" s="217"/>
      <c r="RX48" s="217"/>
      <c r="RY48" s="217"/>
      <c r="RZ48" s="217"/>
      <c r="SA48" s="217"/>
      <c r="SB48" s="217"/>
      <c r="SC48" s="217"/>
      <c r="SD48" s="217"/>
      <c r="SE48" s="217"/>
      <c r="SF48" s="217"/>
      <c r="SG48" s="217"/>
      <c r="SH48" s="217"/>
      <c r="SI48" s="217"/>
      <c r="SJ48" s="217"/>
      <c r="SK48" s="217"/>
      <c r="SL48" s="217"/>
      <c r="SM48" s="217"/>
      <c r="SN48" s="217"/>
      <c r="SO48" s="217"/>
      <c r="SP48" s="217"/>
      <c r="SQ48" s="217"/>
      <c r="SR48" s="217"/>
      <c r="SS48" s="217"/>
      <c r="ST48" s="217"/>
      <c r="SU48" s="217"/>
      <c r="SV48" s="217"/>
      <c r="SW48" s="217"/>
      <c r="SX48" s="217"/>
      <c r="SY48" s="217"/>
      <c r="SZ48" s="217"/>
      <c r="TA48" s="217"/>
      <c r="TB48" s="217"/>
      <c r="TC48" s="217"/>
      <c r="TD48" s="217"/>
      <c r="TE48" s="217"/>
      <c r="TF48" s="217"/>
      <c r="TG48" s="217"/>
      <c r="TH48" s="217"/>
      <c r="TI48" s="217"/>
      <c r="TJ48" s="217"/>
      <c r="TK48" s="217"/>
      <c r="TL48" s="217"/>
      <c r="TM48" s="217"/>
      <c r="TN48" s="217"/>
      <c r="TO48" s="217"/>
      <c r="TP48" s="217"/>
      <c r="TQ48" s="217"/>
      <c r="TR48" s="217"/>
      <c r="TS48" s="217"/>
      <c r="TT48" s="217"/>
      <c r="TU48" s="217"/>
      <c r="TV48" s="217"/>
      <c r="TW48" s="217"/>
      <c r="TX48" s="217"/>
      <c r="TY48" s="217"/>
      <c r="TZ48" s="217"/>
      <c r="UA48" s="217"/>
      <c r="UB48" s="217"/>
      <c r="UC48" s="217"/>
      <c r="UD48" s="217"/>
      <c r="UE48" s="217"/>
      <c r="UF48" s="217"/>
      <c r="UG48" s="217"/>
      <c r="UH48" s="217"/>
      <c r="UI48" s="217"/>
      <c r="UJ48" s="217"/>
      <c r="UK48" s="217"/>
      <c r="UL48" s="217"/>
      <c r="UM48" s="217"/>
      <c r="UN48" s="217"/>
      <c r="UO48" s="217"/>
      <c r="UP48" s="217"/>
      <c r="UQ48" s="217"/>
      <c r="UR48" s="217"/>
      <c r="US48" s="217"/>
      <c r="UT48" s="217"/>
      <c r="UU48" s="217"/>
      <c r="UV48" s="217"/>
      <c r="UW48" s="217"/>
      <c r="UX48" s="217"/>
      <c r="UY48" s="217"/>
      <c r="UZ48" s="217"/>
      <c r="VA48" s="217"/>
      <c r="VB48" s="217"/>
      <c r="VC48" s="217"/>
      <c r="VD48" s="217"/>
      <c r="VE48" s="217"/>
      <c r="VF48" s="217"/>
      <c r="VG48" s="217"/>
      <c r="VH48" s="217"/>
      <c r="VI48" s="217"/>
      <c r="VJ48" s="217"/>
      <c r="VK48" s="217"/>
      <c r="VL48" s="217"/>
      <c r="VM48" s="217"/>
      <c r="VN48" s="217"/>
      <c r="VO48" s="217"/>
      <c r="VP48" s="217"/>
      <c r="VQ48" s="217"/>
      <c r="VR48" s="217"/>
      <c r="VS48" s="217"/>
      <c r="VT48" s="217"/>
      <c r="VU48" s="217"/>
      <c r="VV48" s="217"/>
      <c r="VW48" s="217"/>
      <c r="VX48" s="217"/>
      <c r="VY48" s="217"/>
      <c r="VZ48" s="217"/>
      <c r="WA48" s="217"/>
      <c r="WB48" s="217"/>
      <c r="WC48" s="217"/>
      <c r="WD48" s="217"/>
      <c r="WE48" s="217"/>
      <c r="WF48" s="217"/>
      <c r="WG48" s="217"/>
      <c r="WH48" s="217"/>
      <c r="WI48" s="217"/>
      <c r="WJ48" s="217"/>
      <c r="WK48" s="217"/>
      <c r="WL48" s="217"/>
      <c r="WM48" s="217"/>
      <c r="WN48" s="217"/>
      <c r="WO48" s="217"/>
      <c r="WP48" s="217"/>
      <c r="WQ48" s="217"/>
      <c r="WR48" s="217"/>
      <c r="WS48" s="217"/>
      <c r="WT48" s="217"/>
      <c r="WU48" s="217"/>
      <c r="WV48" s="217"/>
      <c r="WW48" s="217"/>
      <c r="WX48" s="217"/>
      <c r="WY48" s="217"/>
      <c r="WZ48" s="217"/>
      <c r="XA48" s="217"/>
      <c r="XB48" s="217"/>
      <c r="XC48" s="217"/>
      <c r="XD48" s="217"/>
      <c r="XE48" s="217"/>
      <c r="XF48" s="217"/>
      <c r="XG48" s="217"/>
      <c r="XH48" s="217"/>
      <c r="XI48" s="217"/>
      <c r="XJ48" s="217"/>
      <c r="XK48" s="217"/>
      <c r="XL48" s="217"/>
      <c r="XM48" s="217"/>
      <c r="XN48" s="217"/>
      <c r="XO48" s="217"/>
      <c r="XP48" s="217"/>
      <c r="XQ48" s="217"/>
      <c r="XR48" s="217"/>
      <c r="XS48" s="217"/>
      <c r="XT48" s="217"/>
      <c r="XU48" s="217"/>
      <c r="XV48" s="217"/>
      <c r="XW48" s="217"/>
      <c r="XX48" s="217"/>
      <c r="XY48" s="217"/>
      <c r="XZ48" s="217"/>
      <c r="YA48" s="217"/>
      <c r="YB48" s="217"/>
      <c r="YC48" s="217"/>
      <c r="YD48" s="217"/>
      <c r="YE48" s="217"/>
      <c r="YF48" s="217"/>
      <c r="YG48" s="217"/>
      <c r="YH48" s="217"/>
      <c r="YI48" s="217"/>
      <c r="YJ48" s="217"/>
      <c r="YK48" s="217"/>
      <c r="YL48" s="217"/>
      <c r="YM48" s="217"/>
      <c r="YN48" s="217"/>
      <c r="YO48" s="217"/>
      <c r="YP48" s="217"/>
      <c r="YQ48" s="217"/>
      <c r="YR48" s="217"/>
      <c r="YS48" s="217"/>
      <c r="YT48" s="217"/>
      <c r="YU48" s="217"/>
      <c r="YV48" s="217"/>
      <c r="YW48" s="217"/>
      <c r="YX48" s="217"/>
      <c r="YY48" s="217"/>
      <c r="YZ48" s="217"/>
      <c r="ZA48" s="217"/>
      <c r="ZB48" s="217"/>
      <c r="ZC48" s="217"/>
      <c r="ZD48" s="217"/>
      <c r="ZE48" s="217"/>
      <c r="ZF48" s="217"/>
      <c r="ZG48" s="217"/>
      <c r="ZH48" s="217"/>
      <c r="ZI48" s="217"/>
      <c r="ZJ48" s="217"/>
      <c r="ZK48" s="217"/>
      <c r="ZL48" s="217"/>
      <c r="ZM48" s="217"/>
      <c r="ZN48" s="217"/>
      <c r="ZO48" s="217"/>
      <c r="ZP48" s="217"/>
      <c r="ZQ48" s="217"/>
      <c r="ZR48" s="217"/>
      <c r="ZS48" s="217"/>
      <c r="ZT48" s="217"/>
      <c r="ZU48" s="217"/>
      <c r="ZV48" s="217"/>
      <c r="ZW48" s="217"/>
      <c r="ZX48" s="217"/>
      <c r="ZY48" s="217"/>
      <c r="ZZ48" s="217"/>
      <c r="AAA48" s="217"/>
      <c r="AAB48" s="217"/>
      <c r="AAC48" s="217"/>
      <c r="AAD48" s="217"/>
      <c r="AAE48" s="217"/>
      <c r="AAF48" s="217"/>
      <c r="AAG48" s="217"/>
      <c r="AAH48" s="217"/>
      <c r="AAI48" s="217"/>
      <c r="AAJ48" s="217"/>
      <c r="AAK48" s="217"/>
      <c r="AAL48" s="217"/>
      <c r="AAM48" s="217"/>
      <c r="AAN48" s="217"/>
      <c r="AAO48" s="217"/>
      <c r="AAP48" s="217"/>
      <c r="AAQ48" s="217"/>
      <c r="AAR48" s="217"/>
      <c r="AAS48" s="217"/>
      <c r="AAT48" s="217"/>
      <c r="AAU48" s="217"/>
      <c r="AAV48" s="217"/>
      <c r="AAW48" s="217"/>
      <c r="AAX48" s="217"/>
      <c r="AAY48" s="217"/>
      <c r="AAZ48" s="217"/>
      <c r="ABA48" s="217"/>
      <c r="ABB48" s="217"/>
      <c r="ABC48" s="217"/>
      <c r="ABD48" s="217"/>
      <c r="ABE48" s="217"/>
      <c r="ABF48" s="217"/>
      <c r="ABG48" s="217"/>
      <c r="ABH48" s="217"/>
      <c r="ABI48" s="217"/>
      <c r="ABJ48" s="217"/>
      <c r="ABK48" s="217"/>
      <c r="ABL48" s="217"/>
      <c r="ABM48" s="217"/>
      <c r="ABN48" s="217"/>
      <c r="ABO48" s="217"/>
      <c r="ABP48" s="217"/>
      <c r="ABQ48" s="217"/>
      <c r="ABR48" s="217"/>
      <c r="ABS48" s="217"/>
      <c r="ABT48" s="217"/>
      <c r="ABU48" s="217"/>
      <c r="ABV48" s="217"/>
      <c r="ABW48" s="217"/>
      <c r="ABX48" s="217"/>
      <c r="ABY48" s="217"/>
      <c r="ABZ48" s="217"/>
      <c r="ACA48" s="217"/>
      <c r="ACB48" s="217"/>
      <c r="ACC48" s="217"/>
      <c r="ACD48" s="217"/>
      <c r="ACE48" s="217"/>
      <c r="ACF48" s="217"/>
      <c r="ACG48" s="217"/>
      <c r="ACH48" s="217"/>
      <c r="ACI48" s="217"/>
      <c r="ACJ48" s="217"/>
      <c r="ACK48" s="217"/>
      <c r="ACL48" s="217"/>
      <c r="ACM48" s="217"/>
      <c r="ACN48" s="217"/>
      <c r="ACO48" s="217"/>
      <c r="ACP48" s="217"/>
      <c r="ACQ48" s="217"/>
      <c r="ACR48" s="217"/>
      <c r="ACS48" s="217"/>
      <c r="ACT48" s="217"/>
      <c r="ACU48" s="217"/>
      <c r="ACV48" s="217"/>
      <c r="ACW48" s="217"/>
      <c r="ACX48" s="217"/>
      <c r="ACY48" s="217"/>
      <c r="ACZ48" s="217"/>
      <c r="ADA48" s="217"/>
      <c r="ADB48" s="217"/>
      <c r="ADC48" s="217"/>
      <c r="ADD48" s="217"/>
      <c r="ADE48" s="217"/>
      <c r="ADF48" s="217"/>
      <c r="ADG48" s="217"/>
      <c r="ADH48" s="217"/>
      <c r="ADI48" s="217"/>
      <c r="ADJ48" s="217"/>
      <c r="ADK48" s="217"/>
      <c r="ADL48" s="217"/>
      <c r="ADM48" s="217"/>
      <c r="ADN48" s="217"/>
      <c r="ADO48" s="217"/>
      <c r="ADP48" s="217"/>
      <c r="ADQ48" s="217"/>
      <c r="ADR48" s="217"/>
      <c r="ADS48" s="217"/>
      <c r="ADT48" s="217"/>
      <c r="ADU48" s="217"/>
      <c r="ADV48" s="217"/>
      <c r="ADW48" s="217"/>
      <c r="ADX48" s="217"/>
      <c r="ADY48" s="217"/>
      <c r="ADZ48" s="217"/>
      <c r="AEA48" s="217"/>
      <c r="AEB48" s="217"/>
      <c r="AEC48" s="217"/>
      <c r="AED48" s="217"/>
      <c r="AEE48" s="217"/>
      <c r="AEF48" s="217"/>
      <c r="AEG48" s="217"/>
      <c r="AEH48" s="217"/>
      <c r="AEI48" s="217"/>
      <c r="AEJ48" s="217"/>
      <c r="AEK48" s="217"/>
      <c r="AEL48" s="217"/>
      <c r="AEM48" s="217"/>
      <c r="AEN48" s="217"/>
      <c r="AEO48" s="217"/>
      <c r="AEP48" s="217"/>
      <c r="AEQ48" s="217"/>
      <c r="AER48" s="217"/>
      <c r="AES48" s="217"/>
      <c r="AET48" s="217"/>
      <c r="AEU48" s="217"/>
      <c r="AEV48" s="217"/>
      <c r="AEW48" s="217"/>
      <c r="AEX48" s="217"/>
      <c r="AEY48" s="217"/>
      <c r="AEZ48" s="217"/>
      <c r="AFA48" s="217"/>
      <c r="AFB48" s="217"/>
      <c r="AFC48" s="217"/>
      <c r="AFD48" s="217"/>
      <c r="AFE48" s="217"/>
      <c r="AFF48" s="217"/>
      <c r="AFG48" s="217"/>
      <c r="AFH48" s="217"/>
      <c r="AFI48" s="217"/>
      <c r="AFJ48" s="217"/>
      <c r="AFK48" s="217"/>
      <c r="AFL48" s="217"/>
      <c r="AFM48" s="217"/>
      <c r="AFN48" s="217"/>
      <c r="AFO48" s="217"/>
      <c r="AFP48" s="217"/>
      <c r="AFQ48" s="217"/>
      <c r="AFR48" s="217"/>
      <c r="AFS48" s="217"/>
      <c r="AFT48" s="217"/>
      <c r="AFU48" s="217"/>
      <c r="AFV48" s="217"/>
      <c r="AFW48" s="217"/>
      <c r="AFX48" s="217"/>
      <c r="AFY48" s="217"/>
      <c r="AFZ48" s="217"/>
      <c r="AGA48" s="217"/>
      <c r="AGB48" s="217"/>
    </row>
    <row r="49" spans="1:860" s="199" customFormat="1">
      <c r="A49" s="641" t="s">
        <v>66</v>
      </c>
      <c r="B49" s="642"/>
      <c r="C49" s="187">
        <f t="shared" si="3"/>
        <v>1086212802.3120699</v>
      </c>
      <c r="D49" s="185">
        <f>D48+D45+D38+D32+D28+D23+D6+D5</f>
        <v>1086212802.3120699</v>
      </c>
      <c r="E49" s="185">
        <f>E48+E45+E38+E32+E28+E23+E6+E5</f>
        <v>1032464352.1373698</v>
      </c>
      <c r="F49" s="185">
        <f>F48+F45+F38+F32+F28+F23+F6+F5</f>
        <v>53748450.174699999</v>
      </c>
      <c r="G49" s="477"/>
      <c r="H49" s="185">
        <f t="shared" si="5"/>
        <v>96472686</v>
      </c>
      <c r="I49" s="185">
        <f>I48+I45+I38+I32+I28+I23+I6+I5</f>
        <v>18372659</v>
      </c>
      <c r="J49" s="185">
        <f t="shared" ref="J49:R49" si="13">J48+J45+J38+J32+J28+J23+J6+J5</f>
        <v>0</v>
      </c>
      <c r="K49" s="185">
        <f t="shared" si="13"/>
        <v>78100027</v>
      </c>
      <c r="L49" s="185">
        <f t="shared" si="13"/>
        <v>583047920.79411769</v>
      </c>
      <c r="M49" s="185">
        <f t="shared" si="13"/>
        <v>0</v>
      </c>
      <c r="N49" s="185">
        <f t="shared" si="13"/>
        <v>0</v>
      </c>
      <c r="O49" s="185">
        <f t="shared" si="13"/>
        <v>0</v>
      </c>
      <c r="P49" s="185">
        <f t="shared" si="13"/>
        <v>0</v>
      </c>
      <c r="Q49" s="185">
        <f t="shared" si="13"/>
        <v>0</v>
      </c>
      <c r="R49" s="185">
        <f t="shared" si="13"/>
        <v>0</v>
      </c>
      <c r="S49" s="185">
        <f t="shared" si="6"/>
        <v>1765733409.1061876</v>
      </c>
      <c r="T49" s="526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  <c r="IW49" s="217"/>
      <c r="IX49" s="217"/>
      <c r="IY49" s="217"/>
      <c r="IZ49" s="217"/>
      <c r="JA49" s="217"/>
      <c r="JB49" s="217"/>
      <c r="JC49" s="217"/>
      <c r="JD49" s="217"/>
      <c r="JE49" s="217"/>
      <c r="JF49" s="217"/>
      <c r="JG49" s="217"/>
      <c r="JH49" s="217"/>
      <c r="JI49" s="217"/>
      <c r="JJ49" s="217"/>
      <c r="JK49" s="217"/>
      <c r="JL49" s="217"/>
      <c r="JM49" s="217"/>
      <c r="JN49" s="217"/>
      <c r="JO49" s="217"/>
      <c r="JP49" s="217"/>
      <c r="JQ49" s="217"/>
      <c r="JR49" s="217"/>
      <c r="JS49" s="217"/>
      <c r="JT49" s="217"/>
      <c r="JU49" s="217"/>
      <c r="JV49" s="217"/>
      <c r="JW49" s="217"/>
      <c r="JX49" s="217"/>
      <c r="JY49" s="217"/>
      <c r="JZ49" s="217"/>
      <c r="KA49" s="217"/>
      <c r="KB49" s="217"/>
      <c r="KC49" s="217"/>
      <c r="KD49" s="217"/>
      <c r="KE49" s="217"/>
      <c r="KF49" s="217"/>
      <c r="KG49" s="217"/>
      <c r="KH49" s="217"/>
      <c r="KI49" s="217"/>
      <c r="KJ49" s="217"/>
      <c r="KK49" s="217"/>
      <c r="KL49" s="217"/>
      <c r="KM49" s="217"/>
      <c r="KN49" s="217"/>
      <c r="KO49" s="217"/>
      <c r="KP49" s="217"/>
      <c r="KQ49" s="217"/>
      <c r="KR49" s="217"/>
      <c r="KS49" s="217"/>
      <c r="KT49" s="217"/>
      <c r="KU49" s="217"/>
      <c r="KV49" s="217"/>
      <c r="KW49" s="217"/>
      <c r="KX49" s="217"/>
      <c r="KY49" s="217"/>
      <c r="KZ49" s="217"/>
      <c r="LA49" s="217"/>
      <c r="LB49" s="217"/>
      <c r="LC49" s="217"/>
      <c r="LD49" s="217"/>
      <c r="LE49" s="217"/>
      <c r="LF49" s="217"/>
      <c r="LG49" s="217"/>
      <c r="LH49" s="217"/>
      <c r="LI49" s="217"/>
      <c r="LJ49" s="217"/>
      <c r="LK49" s="217"/>
      <c r="LL49" s="217"/>
      <c r="LM49" s="217"/>
      <c r="LN49" s="217"/>
      <c r="LO49" s="217"/>
      <c r="LP49" s="217"/>
      <c r="LQ49" s="217"/>
      <c r="LR49" s="217"/>
      <c r="LS49" s="217"/>
      <c r="LT49" s="217"/>
      <c r="LU49" s="217"/>
      <c r="LV49" s="217"/>
      <c r="LW49" s="217"/>
      <c r="LX49" s="217"/>
      <c r="LY49" s="217"/>
      <c r="LZ49" s="217"/>
      <c r="MA49" s="217"/>
      <c r="MB49" s="217"/>
      <c r="MC49" s="217"/>
      <c r="MD49" s="217"/>
      <c r="ME49" s="217"/>
      <c r="MF49" s="217"/>
      <c r="MG49" s="217"/>
      <c r="MH49" s="217"/>
      <c r="MI49" s="217"/>
      <c r="MJ49" s="217"/>
      <c r="MK49" s="217"/>
      <c r="ML49" s="217"/>
      <c r="MM49" s="217"/>
      <c r="MN49" s="217"/>
      <c r="MO49" s="217"/>
      <c r="MP49" s="217"/>
      <c r="MQ49" s="217"/>
      <c r="MR49" s="217"/>
      <c r="MS49" s="217"/>
      <c r="MT49" s="217"/>
      <c r="MU49" s="217"/>
      <c r="MV49" s="217"/>
      <c r="MW49" s="217"/>
      <c r="MX49" s="217"/>
      <c r="MY49" s="217"/>
      <c r="MZ49" s="217"/>
      <c r="NA49" s="217"/>
      <c r="NB49" s="217"/>
      <c r="NC49" s="217"/>
      <c r="ND49" s="217"/>
      <c r="NE49" s="217"/>
      <c r="NF49" s="217"/>
      <c r="NG49" s="217"/>
      <c r="NH49" s="217"/>
      <c r="NI49" s="217"/>
      <c r="NJ49" s="217"/>
      <c r="NK49" s="217"/>
      <c r="NL49" s="217"/>
      <c r="NM49" s="217"/>
      <c r="NN49" s="217"/>
      <c r="NO49" s="217"/>
      <c r="NP49" s="217"/>
      <c r="NQ49" s="217"/>
      <c r="NR49" s="217"/>
      <c r="NS49" s="217"/>
      <c r="NT49" s="217"/>
      <c r="NU49" s="217"/>
      <c r="NV49" s="217"/>
      <c r="NW49" s="217"/>
      <c r="NX49" s="217"/>
      <c r="NY49" s="217"/>
      <c r="NZ49" s="217"/>
      <c r="OA49" s="217"/>
      <c r="OB49" s="217"/>
      <c r="OC49" s="217"/>
      <c r="OD49" s="217"/>
      <c r="OE49" s="217"/>
      <c r="OF49" s="217"/>
      <c r="OG49" s="217"/>
      <c r="OH49" s="217"/>
      <c r="OI49" s="217"/>
      <c r="OJ49" s="217"/>
      <c r="OK49" s="217"/>
      <c r="OL49" s="217"/>
      <c r="OM49" s="217"/>
      <c r="ON49" s="217"/>
      <c r="OO49" s="217"/>
      <c r="OP49" s="217"/>
      <c r="OQ49" s="217"/>
      <c r="OR49" s="217"/>
      <c r="OS49" s="217"/>
      <c r="OT49" s="217"/>
      <c r="OU49" s="217"/>
      <c r="OV49" s="217"/>
      <c r="OW49" s="217"/>
      <c r="OX49" s="217"/>
      <c r="OY49" s="217"/>
      <c r="OZ49" s="217"/>
      <c r="PA49" s="217"/>
      <c r="PB49" s="217"/>
      <c r="PC49" s="217"/>
      <c r="PD49" s="217"/>
      <c r="PE49" s="217"/>
      <c r="PF49" s="217"/>
      <c r="PG49" s="217"/>
      <c r="PH49" s="217"/>
      <c r="PI49" s="217"/>
      <c r="PJ49" s="217"/>
      <c r="PK49" s="217"/>
      <c r="PL49" s="217"/>
      <c r="PM49" s="217"/>
      <c r="PN49" s="217"/>
      <c r="PO49" s="217"/>
      <c r="PP49" s="217"/>
      <c r="PQ49" s="217"/>
      <c r="PR49" s="217"/>
      <c r="PS49" s="217"/>
      <c r="PT49" s="217"/>
      <c r="PU49" s="217"/>
      <c r="PV49" s="217"/>
      <c r="PW49" s="217"/>
      <c r="PX49" s="217"/>
      <c r="PY49" s="217"/>
      <c r="PZ49" s="217"/>
      <c r="QA49" s="217"/>
      <c r="QB49" s="217"/>
      <c r="QC49" s="217"/>
      <c r="QD49" s="217"/>
      <c r="QE49" s="217"/>
      <c r="QF49" s="217"/>
      <c r="QG49" s="217"/>
      <c r="QH49" s="217"/>
      <c r="QI49" s="217"/>
      <c r="QJ49" s="217"/>
      <c r="QK49" s="217"/>
      <c r="QL49" s="217"/>
      <c r="QM49" s="217"/>
      <c r="QN49" s="217"/>
      <c r="QO49" s="217"/>
      <c r="QP49" s="217"/>
      <c r="QQ49" s="217"/>
      <c r="QR49" s="217"/>
      <c r="QS49" s="217"/>
      <c r="QT49" s="217"/>
      <c r="QU49" s="217"/>
      <c r="QV49" s="217"/>
      <c r="QW49" s="217"/>
      <c r="QX49" s="217"/>
      <c r="QY49" s="217"/>
      <c r="QZ49" s="217"/>
      <c r="RA49" s="217"/>
      <c r="RB49" s="217"/>
      <c r="RC49" s="217"/>
      <c r="RD49" s="217"/>
      <c r="RE49" s="217"/>
      <c r="RF49" s="217"/>
      <c r="RG49" s="217"/>
      <c r="RH49" s="217"/>
      <c r="RI49" s="217"/>
      <c r="RJ49" s="217"/>
      <c r="RK49" s="217"/>
      <c r="RL49" s="217"/>
      <c r="RM49" s="217"/>
      <c r="RN49" s="217"/>
      <c r="RO49" s="217"/>
      <c r="RP49" s="217"/>
      <c r="RQ49" s="217"/>
      <c r="RR49" s="217"/>
      <c r="RS49" s="217"/>
      <c r="RT49" s="217"/>
      <c r="RU49" s="217"/>
      <c r="RV49" s="217"/>
      <c r="RW49" s="217"/>
      <c r="RX49" s="217"/>
      <c r="RY49" s="217"/>
      <c r="RZ49" s="217"/>
      <c r="SA49" s="217"/>
      <c r="SB49" s="217"/>
      <c r="SC49" s="217"/>
      <c r="SD49" s="217"/>
      <c r="SE49" s="217"/>
      <c r="SF49" s="217"/>
      <c r="SG49" s="217"/>
      <c r="SH49" s="217"/>
      <c r="SI49" s="217"/>
      <c r="SJ49" s="217"/>
      <c r="SK49" s="217"/>
      <c r="SL49" s="217"/>
      <c r="SM49" s="217"/>
      <c r="SN49" s="217"/>
      <c r="SO49" s="217"/>
      <c r="SP49" s="217"/>
      <c r="SQ49" s="217"/>
      <c r="SR49" s="217"/>
      <c r="SS49" s="217"/>
      <c r="ST49" s="217"/>
      <c r="SU49" s="217"/>
      <c r="SV49" s="217"/>
      <c r="SW49" s="217"/>
      <c r="SX49" s="217"/>
      <c r="SY49" s="217"/>
      <c r="SZ49" s="217"/>
      <c r="TA49" s="217"/>
      <c r="TB49" s="217"/>
      <c r="TC49" s="217"/>
      <c r="TD49" s="217"/>
      <c r="TE49" s="217"/>
      <c r="TF49" s="217"/>
      <c r="TG49" s="217"/>
      <c r="TH49" s="217"/>
      <c r="TI49" s="217"/>
      <c r="TJ49" s="217"/>
      <c r="TK49" s="217"/>
      <c r="TL49" s="217"/>
      <c r="TM49" s="217"/>
      <c r="TN49" s="217"/>
      <c r="TO49" s="217"/>
      <c r="TP49" s="217"/>
      <c r="TQ49" s="217"/>
      <c r="TR49" s="217"/>
      <c r="TS49" s="217"/>
      <c r="TT49" s="217"/>
      <c r="TU49" s="217"/>
      <c r="TV49" s="217"/>
      <c r="TW49" s="217"/>
      <c r="TX49" s="217"/>
      <c r="TY49" s="217"/>
      <c r="TZ49" s="217"/>
      <c r="UA49" s="217"/>
      <c r="UB49" s="217"/>
      <c r="UC49" s="217"/>
      <c r="UD49" s="217"/>
      <c r="UE49" s="217"/>
      <c r="UF49" s="217"/>
      <c r="UG49" s="217"/>
      <c r="UH49" s="217"/>
      <c r="UI49" s="217"/>
      <c r="UJ49" s="217"/>
      <c r="UK49" s="217"/>
      <c r="UL49" s="217"/>
      <c r="UM49" s="217"/>
      <c r="UN49" s="217"/>
      <c r="UO49" s="217"/>
      <c r="UP49" s="217"/>
      <c r="UQ49" s="217"/>
      <c r="UR49" s="217"/>
      <c r="US49" s="217"/>
      <c r="UT49" s="217"/>
      <c r="UU49" s="217"/>
      <c r="UV49" s="217"/>
      <c r="UW49" s="217"/>
      <c r="UX49" s="217"/>
      <c r="UY49" s="217"/>
      <c r="UZ49" s="217"/>
      <c r="VA49" s="217"/>
      <c r="VB49" s="217"/>
      <c r="VC49" s="217"/>
      <c r="VD49" s="217"/>
      <c r="VE49" s="217"/>
      <c r="VF49" s="217"/>
      <c r="VG49" s="217"/>
      <c r="VH49" s="217"/>
      <c r="VI49" s="217"/>
      <c r="VJ49" s="217"/>
      <c r="VK49" s="217"/>
      <c r="VL49" s="217"/>
      <c r="VM49" s="217"/>
      <c r="VN49" s="217"/>
      <c r="VO49" s="217"/>
      <c r="VP49" s="217"/>
      <c r="VQ49" s="217"/>
      <c r="VR49" s="217"/>
      <c r="VS49" s="217"/>
      <c r="VT49" s="217"/>
      <c r="VU49" s="217"/>
      <c r="VV49" s="217"/>
      <c r="VW49" s="217"/>
      <c r="VX49" s="217"/>
      <c r="VY49" s="217"/>
      <c r="VZ49" s="217"/>
      <c r="WA49" s="217"/>
      <c r="WB49" s="217"/>
      <c r="WC49" s="217"/>
      <c r="WD49" s="217"/>
      <c r="WE49" s="217"/>
      <c r="WF49" s="217"/>
      <c r="WG49" s="217"/>
      <c r="WH49" s="217"/>
      <c r="WI49" s="217"/>
      <c r="WJ49" s="217"/>
      <c r="WK49" s="217"/>
      <c r="WL49" s="217"/>
      <c r="WM49" s="217"/>
      <c r="WN49" s="217"/>
      <c r="WO49" s="217"/>
      <c r="WP49" s="217"/>
      <c r="WQ49" s="217"/>
      <c r="WR49" s="217"/>
      <c r="WS49" s="217"/>
      <c r="WT49" s="217"/>
      <c r="WU49" s="217"/>
      <c r="WV49" s="217"/>
      <c r="WW49" s="217"/>
      <c r="WX49" s="217"/>
      <c r="WY49" s="217"/>
      <c r="WZ49" s="217"/>
      <c r="XA49" s="217"/>
      <c r="XB49" s="217"/>
      <c r="XC49" s="217"/>
      <c r="XD49" s="217"/>
      <c r="XE49" s="217"/>
      <c r="XF49" s="217"/>
      <c r="XG49" s="217"/>
      <c r="XH49" s="217"/>
      <c r="XI49" s="217"/>
      <c r="XJ49" s="217"/>
      <c r="XK49" s="217"/>
      <c r="XL49" s="217"/>
      <c r="XM49" s="217"/>
      <c r="XN49" s="217"/>
      <c r="XO49" s="217"/>
      <c r="XP49" s="217"/>
      <c r="XQ49" s="217"/>
      <c r="XR49" s="217"/>
      <c r="XS49" s="217"/>
      <c r="XT49" s="217"/>
      <c r="XU49" s="217"/>
      <c r="XV49" s="217"/>
      <c r="XW49" s="217"/>
      <c r="XX49" s="217"/>
      <c r="XY49" s="217"/>
      <c r="XZ49" s="217"/>
      <c r="YA49" s="217"/>
      <c r="YB49" s="217"/>
      <c r="YC49" s="217"/>
      <c r="YD49" s="217"/>
      <c r="YE49" s="217"/>
      <c r="YF49" s="217"/>
      <c r="YG49" s="217"/>
      <c r="YH49" s="217"/>
      <c r="YI49" s="217"/>
      <c r="YJ49" s="217"/>
      <c r="YK49" s="217"/>
      <c r="YL49" s="217"/>
      <c r="YM49" s="217"/>
      <c r="YN49" s="217"/>
      <c r="YO49" s="217"/>
      <c r="YP49" s="217"/>
      <c r="YQ49" s="217"/>
      <c r="YR49" s="217"/>
      <c r="YS49" s="217"/>
      <c r="YT49" s="217"/>
      <c r="YU49" s="217"/>
      <c r="YV49" s="217"/>
      <c r="YW49" s="217"/>
      <c r="YX49" s="217"/>
      <c r="YY49" s="217"/>
      <c r="YZ49" s="217"/>
      <c r="ZA49" s="217"/>
      <c r="ZB49" s="217"/>
      <c r="ZC49" s="217"/>
      <c r="ZD49" s="217"/>
      <c r="ZE49" s="217"/>
      <c r="ZF49" s="217"/>
      <c r="ZG49" s="217"/>
      <c r="ZH49" s="217"/>
      <c r="ZI49" s="217"/>
      <c r="ZJ49" s="217"/>
      <c r="ZK49" s="217"/>
      <c r="ZL49" s="217"/>
      <c r="ZM49" s="217"/>
      <c r="ZN49" s="217"/>
      <c r="ZO49" s="217"/>
      <c r="ZP49" s="217"/>
      <c r="ZQ49" s="217"/>
      <c r="ZR49" s="217"/>
      <c r="ZS49" s="217"/>
      <c r="ZT49" s="217"/>
      <c r="ZU49" s="217"/>
      <c r="ZV49" s="217"/>
      <c r="ZW49" s="217"/>
      <c r="ZX49" s="217"/>
      <c r="ZY49" s="217"/>
      <c r="ZZ49" s="217"/>
      <c r="AAA49" s="217"/>
      <c r="AAB49" s="217"/>
      <c r="AAC49" s="217"/>
      <c r="AAD49" s="217"/>
      <c r="AAE49" s="217"/>
      <c r="AAF49" s="217"/>
      <c r="AAG49" s="217"/>
      <c r="AAH49" s="217"/>
      <c r="AAI49" s="217"/>
      <c r="AAJ49" s="217"/>
      <c r="AAK49" s="217"/>
      <c r="AAL49" s="217"/>
      <c r="AAM49" s="217"/>
      <c r="AAN49" s="217"/>
      <c r="AAO49" s="217"/>
      <c r="AAP49" s="217"/>
      <c r="AAQ49" s="217"/>
      <c r="AAR49" s="217"/>
      <c r="AAS49" s="217"/>
      <c r="AAT49" s="217"/>
      <c r="AAU49" s="217"/>
      <c r="AAV49" s="217"/>
      <c r="AAW49" s="217"/>
      <c r="AAX49" s="217"/>
      <c r="AAY49" s="217"/>
      <c r="AAZ49" s="217"/>
      <c r="ABA49" s="217"/>
      <c r="ABB49" s="217"/>
      <c r="ABC49" s="217"/>
      <c r="ABD49" s="217"/>
      <c r="ABE49" s="217"/>
      <c r="ABF49" s="217"/>
      <c r="ABG49" s="217"/>
      <c r="ABH49" s="217"/>
      <c r="ABI49" s="217"/>
      <c r="ABJ49" s="217"/>
      <c r="ABK49" s="217"/>
      <c r="ABL49" s="217"/>
      <c r="ABM49" s="217"/>
      <c r="ABN49" s="217"/>
      <c r="ABO49" s="217"/>
      <c r="ABP49" s="217"/>
      <c r="ABQ49" s="217"/>
      <c r="ABR49" s="217"/>
      <c r="ABS49" s="217"/>
      <c r="ABT49" s="217"/>
      <c r="ABU49" s="217"/>
      <c r="ABV49" s="217"/>
      <c r="ABW49" s="217"/>
      <c r="ABX49" s="217"/>
      <c r="ABY49" s="217"/>
      <c r="ABZ49" s="217"/>
      <c r="ACA49" s="217"/>
      <c r="ACB49" s="217"/>
      <c r="ACC49" s="217"/>
      <c r="ACD49" s="217"/>
      <c r="ACE49" s="217"/>
      <c r="ACF49" s="217"/>
      <c r="ACG49" s="217"/>
      <c r="ACH49" s="217"/>
      <c r="ACI49" s="217"/>
      <c r="ACJ49" s="217"/>
      <c r="ACK49" s="217"/>
      <c r="ACL49" s="217"/>
      <c r="ACM49" s="217"/>
      <c r="ACN49" s="217"/>
      <c r="ACO49" s="217"/>
      <c r="ACP49" s="217"/>
      <c r="ACQ49" s="217"/>
      <c r="ACR49" s="217"/>
      <c r="ACS49" s="217"/>
      <c r="ACT49" s="217"/>
      <c r="ACU49" s="217"/>
      <c r="ACV49" s="217"/>
      <c r="ACW49" s="217"/>
      <c r="ACX49" s="217"/>
      <c r="ACY49" s="217"/>
      <c r="ACZ49" s="217"/>
      <c r="ADA49" s="217"/>
      <c r="ADB49" s="217"/>
      <c r="ADC49" s="217"/>
      <c r="ADD49" s="217"/>
      <c r="ADE49" s="217"/>
      <c r="ADF49" s="217"/>
      <c r="ADG49" s="217"/>
      <c r="ADH49" s="217"/>
      <c r="ADI49" s="217"/>
      <c r="ADJ49" s="217"/>
      <c r="ADK49" s="217"/>
      <c r="ADL49" s="217"/>
      <c r="ADM49" s="217"/>
      <c r="ADN49" s="217"/>
      <c r="ADO49" s="217"/>
      <c r="ADP49" s="217"/>
      <c r="ADQ49" s="217"/>
      <c r="ADR49" s="217"/>
      <c r="ADS49" s="217"/>
      <c r="ADT49" s="217"/>
      <c r="ADU49" s="217"/>
      <c r="ADV49" s="217"/>
      <c r="ADW49" s="217"/>
      <c r="ADX49" s="217"/>
      <c r="ADY49" s="217"/>
      <c r="ADZ49" s="217"/>
      <c r="AEA49" s="217"/>
      <c r="AEB49" s="217"/>
      <c r="AEC49" s="217"/>
      <c r="AED49" s="217"/>
      <c r="AEE49" s="217"/>
      <c r="AEF49" s="217"/>
      <c r="AEG49" s="217"/>
      <c r="AEH49" s="217"/>
      <c r="AEI49" s="217"/>
      <c r="AEJ49" s="217"/>
      <c r="AEK49" s="217"/>
      <c r="AEL49" s="217"/>
      <c r="AEM49" s="217"/>
      <c r="AEN49" s="217"/>
      <c r="AEO49" s="217"/>
      <c r="AEP49" s="217"/>
      <c r="AEQ49" s="217"/>
      <c r="AER49" s="217"/>
      <c r="AES49" s="217"/>
      <c r="AET49" s="217"/>
      <c r="AEU49" s="217"/>
      <c r="AEV49" s="217"/>
      <c r="AEW49" s="217"/>
      <c r="AEX49" s="217"/>
      <c r="AEY49" s="217"/>
      <c r="AEZ49" s="217"/>
      <c r="AFA49" s="217"/>
      <c r="AFB49" s="217"/>
      <c r="AFC49" s="217"/>
      <c r="AFD49" s="217"/>
      <c r="AFE49" s="217"/>
      <c r="AFF49" s="217"/>
      <c r="AFG49" s="217"/>
      <c r="AFH49" s="217"/>
      <c r="AFI49" s="217"/>
      <c r="AFJ49" s="217"/>
      <c r="AFK49" s="217"/>
      <c r="AFL49" s="217"/>
      <c r="AFM49" s="217"/>
      <c r="AFN49" s="217"/>
      <c r="AFO49" s="217"/>
      <c r="AFP49" s="217"/>
      <c r="AFQ49" s="217"/>
      <c r="AFR49" s="217"/>
      <c r="AFS49" s="217"/>
      <c r="AFT49" s="217"/>
      <c r="AFU49" s="217"/>
      <c r="AFV49" s="217"/>
      <c r="AFW49" s="217"/>
      <c r="AFX49" s="217"/>
      <c r="AFY49" s="217"/>
      <c r="AFZ49" s="217"/>
      <c r="AGA49" s="217"/>
      <c r="AGB49" s="217"/>
    </row>
    <row r="50" spans="1:860" s="193" customFormat="1">
      <c r="A50" s="195"/>
      <c r="B50" s="195"/>
      <c r="C50" s="66"/>
      <c r="D50" s="65"/>
      <c r="E50" s="65"/>
      <c r="F50" s="65"/>
      <c r="G50" s="65"/>
      <c r="H50" s="65"/>
      <c r="I50" s="65"/>
      <c r="J50" s="65"/>
      <c r="K50" s="65"/>
      <c r="L50" s="66"/>
      <c r="M50" s="66"/>
      <c r="N50" s="66"/>
      <c r="O50" s="65"/>
      <c r="P50" s="65"/>
      <c r="Q50" s="65"/>
      <c r="R50" s="65"/>
      <c r="S50" s="6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</row>
    <row r="51" spans="1:860" s="193" customFormat="1">
      <c r="A51" s="195"/>
      <c r="B51" s="195"/>
      <c r="C51" s="195"/>
      <c r="D51" s="64"/>
      <c r="E51" s="64"/>
      <c r="F51" s="64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1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89"/>
      <c r="AG51" s="89"/>
    </row>
    <row r="52" spans="1:860" s="193" customFormat="1">
      <c r="A52" s="195"/>
      <c r="B52" s="195"/>
      <c r="C52" s="195"/>
      <c r="D52" s="65"/>
      <c r="E52" s="64"/>
      <c r="F52" s="64"/>
      <c r="G52" s="195"/>
      <c r="H52" s="517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63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</row>
    <row r="53" spans="1:860" s="193" customFormat="1">
      <c r="A53" s="195"/>
      <c r="B53" s="195"/>
      <c r="C53" s="195"/>
      <c r="D53" s="64"/>
      <c r="E53" s="64"/>
      <c r="F53" s="64"/>
      <c r="G53" s="195"/>
      <c r="H53" s="195"/>
      <c r="I53" s="195"/>
      <c r="J53" s="195"/>
      <c r="K53" s="517"/>
      <c r="L53" s="517"/>
      <c r="M53" s="195"/>
      <c r="N53" s="195"/>
      <c r="O53" s="195"/>
      <c r="P53" s="195"/>
      <c r="Q53" s="195"/>
      <c r="R53" s="195"/>
      <c r="S53" s="191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89"/>
    </row>
    <row r="54" spans="1:860" s="193" customFormat="1">
      <c r="A54" s="195"/>
      <c r="B54" s="195"/>
      <c r="C54" s="195"/>
      <c r="D54" s="65"/>
      <c r="E54" s="65"/>
      <c r="F54" s="65"/>
      <c r="G54" s="65"/>
      <c r="H54" s="517">
        <f>H49+L49</f>
        <v>679520606.79411769</v>
      </c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62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89"/>
    </row>
    <row r="55" spans="1:860" s="193" customFormat="1">
      <c r="A55" s="195"/>
      <c r="B55" s="195"/>
      <c r="C55" s="195"/>
      <c r="D55" s="65"/>
      <c r="E55" s="65"/>
      <c r="F55" s="65"/>
      <c r="G55" s="65"/>
      <c r="H55" s="554">
        <f>H54/S49</f>
        <v>0.38483759965672865</v>
      </c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1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89"/>
    </row>
    <row r="56" spans="1:860" s="193" customFormat="1">
      <c r="A56" s="195"/>
      <c r="B56" s="195"/>
      <c r="C56" s="195"/>
      <c r="D56" s="65"/>
      <c r="E56" s="65"/>
      <c r="F56" s="65"/>
      <c r="G56" s="65"/>
      <c r="H56" s="195"/>
      <c r="I56" s="195"/>
      <c r="J56" s="195"/>
      <c r="K56" s="195"/>
      <c r="L56" s="517"/>
      <c r="M56" s="195"/>
      <c r="N56" s="195"/>
      <c r="O56" s="195"/>
      <c r="P56" s="195"/>
      <c r="Q56" s="195"/>
      <c r="R56" s="195"/>
      <c r="S56" s="61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89"/>
    </row>
    <row r="57" spans="1:860" s="193" customFormat="1">
      <c r="A57" s="89"/>
      <c r="B57" s="89"/>
      <c r="C57" s="89"/>
      <c r="D57" s="65"/>
      <c r="E57" s="65"/>
      <c r="F57" s="65"/>
      <c r="G57" s="65"/>
      <c r="H57" s="195"/>
      <c r="I57" s="195"/>
      <c r="J57" s="195"/>
      <c r="K57" s="195"/>
      <c r="L57" s="517"/>
      <c r="M57" s="195"/>
      <c r="N57" s="195"/>
      <c r="O57" s="195"/>
      <c r="P57" s="195"/>
      <c r="Q57" s="195"/>
      <c r="R57" s="195"/>
      <c r="S57" s="192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89"/>
    </row>
    <row r="58" spans="1:860" s="193" customFormat="1">
      <c r="A58" s="89"/>
      <c r="B58" s="89"/>
      <c r="C58" s="89"/>
      <c r="D58" s="65"/>
      <c r="E58" s="65"/>
      <c r="F58" s="65"/>
      <c r="G58" s="6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61"/>
      <c r="T58" s="195"/>
      <c r="U58" s="196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89"/>
    </row>
    <row r="59" spans="1:860" s="193" customFormat="1">
      <c r="A59" s="89"/>
      <c r="B59" s="89"/>
      <c r="C59" s="197"/>
      <c r="D59" s="65"/>
      <c r="E59" s="65"/>
      <c r="F59" s="65"/>
      <c r="G59" s="6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61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89"/>
    </row>
    <row r="60" spans="1:860" s="193" customFormat="1">
      <c r="A60" s="89"/>
      <c r="B60" s="89"/>
      <c r="C60" s="89"/>
      <c r="D60" s="64"/>
      <c r="E60" s="64"/>
      <c r="F60" s="64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61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89"/>
    </row>
    <row r="61" spans="1:860" s="193" customFormat="1">
      <c r="A61" s="89"/>
      <c r="B61" s="89"/>
      <c r="C61" s="89"/>
      <c r="D61" s="64"/>
      <c r="E61" s="64"/>
      <c r="F61" s="64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61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89"/>
    </row>
    <row r="62" spans="1:860" s="193" customFormat="1">
      <c r="A62" s="195"/>
      <c r="B62" s="195"/>
      <c r="C62" s="195"/>
      <c r="D62" s="64"/>
      <c r="E62" s="64"/>
      <c r="F62" s="64"/>
      <c r="G62" s="195"/>
      <c r="H62" s="517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</row>
    <row r="63" spans="1:860" s="193" customFormat="1">
      <c r="A63" s="195"/>
      <c r="B63" s="195"/>
      <c r="C63" s="195"/>
      <c r="D63" s="64"/>
      <c r="E63" s="64"/>
      <c r="F63" s="64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</row>
    <row r="64" spans="1:860" s="193" customFormat="1">
      <c r="A64" s="195"/>
      <c r="B64" s="195"/>
      <c r="C64" s="195"/>
      <c r="D64" s="64"/>
      <c r="E64" s="64"/>
      <c r="F64" s="64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</row>
    <row r="65" spans="4:6" s="193" customFormat="1">
      <c r="D65" s="64"/>
      <c r="E65" s="64"/>
      <c r="F65" s="64"/>
    </row>
    <row r="66" spans="4:6" s="193" customFormat="1">
      <c r="D66" s="64"/>
      <c r="E66" s="64"/>
      <c r="F66" s="64"/>
    </row>
    <row r="67" spans="4:6" s="193" customFormat="1">
      <c r="D67" s="64"/>
      <c r="E67" s="64"/>
      <c r="F67" s="64"/>
    </row>
    <row r="68" spans="4:6" s="193" customFormat="1">
      <c r="D68" s="64"/>
      <c r="E68" s="64"/>
      <c r="F68" s="64"/>
    </row>
    <row r="69" spans="4:6" s="193" customFormat="1">
      <c r="D69" s="64"/>
      <c r="E69" s="64"/>
      <c r="F69" s="64"/>
    </row>
    <row r="70" spans="4:6" s="193" customFormat="1">
      <c r="D70" s="64"/>
      <c r="E70" s="64"/>
      <c r="F70" s="64"/>
    </row>
    <row r="71" spans="4:6" s="193" customFormat="1">
      <c r="D71" s="64"/>
      <c r="E71" s="64"/>
      <c r="F71" s="64"/>
    </row>
    <row r="72" spans="4:6" s="193" customFormat="1">
      <c r="D72" s="64"/>
      <c r="E72" s="64"/>
      <c r="F72" s="64"/>
    </row>
    <row r="73" spans="4:6" s="193" customFormat="1">
      <c r="D73" s="64"/>
      <c r="E73" s="64"/>
      <c r="F73" s="64"/>
    </row>
    <row r="74" spans="4:6" s="193" customFormat="1">
      <c r="D74" s="64"/>
      <c r="E74" s="64"/>
      <c r="F74" s="64"/>
    </row>
    <row r="75" spans="4:6" s="193" customFormat="1">
      <c r="D75" s="64"/>
      <c r="E75" s="64"/>
      <c r="F75" s="64"/>
    </row>
    <row r="76" spans="4:6" s="193" customFormat="1">
      <c r="D76" s="64"/>
      <c r="E76" s="64"/>
      <c r="F76" s="64"/>
    </row>
    <row r="77" spans="4:6" s="193" customFormat="1">
      <c r="D77" s="64"/>
      <c r="E77" s="64"/>
      <c r="F77" s="64"/>
    </row>
    <row r="78" spans="4:6" s="193" customFormat="1">
      <c r="D78" s="64"/>
      <c r="E78" s="64"/>
      <c r="F78" s="64"/>
    </row>
    <row r="79" spans="4:6" s="193" customFormat="1">
      <c r="D79" s="64"/>
      <c r="E79" s="64"/>
      <c r="F79" s="64"/>
    </row>
    <row r="80" spans="4:6" s="193" customFormat="1">
      <c r="D80" s="64"/>
      <c r="E80" s="64"/>
      <c r="F80" s="64"/>
    </row>
    <row r="81" spans="4:6" s="193" customFormat="1">
      <c r="D81" s="64"/>
      <c r="E81" s="64"/>
      <c r="F81" s="64"/>
    </row>
    <row r="82" spans="4:6" s="193" customFormat="1">
      <c r="D82" s="64"/>
      <c r="E82" s="64"/>
      <c r="F82" s="64"/>
    </row>
    <row r="83" spans="4:6" s="193" customFormat="1">
      <c r="D83" s="64"/>
      <c r="E83" s="64"/>
      <c r="F83" s="64"/>
    </row>
    <row r="84" spans="4:6" s="193" customFormat="1">
      <c r="D84" s="64"/>
      <c r="E84" s="64"/>
      <c r="F84" s="64"/>
    </row>
    <row r="85" spans="4:6" s="193" customFormat="1">
      <c r="D85" s="64"/>
      <c r="E85" s="64"/>
      <c r="F85" s="64"/>
    </row>
    <row r="86" spans="4:6" s="193" customFormat="1">
      <c r="D86" s="64"/>
      <c r="E86" s="64"/>
      <c r="F86" s="64"/>
    </row>
    <row r="87" spans="4:6" s="193" customFormat="1">
      <c r="D87" s="64"/>
      <c r="E87" s="64"/>
      <c r="F87" s="64"/>
    </row>
    <row r="88" spans="4:6" s="193" customFormat="1">
      <c r="D88" s="64"/>
      <c r="E88" s="64"/>
      <c r="F88" s="64"/>
    </row>
    <row r="89" spans="4:6" s="193" customFormat="1">
      <c r="D89" s="64"/>
      <c r="E89" s="64"/>
      <c r="F89" s="64"/>
    </row>
    <row r="90" spans="4:6" s="193" customFormat="1">
      <c r="D90" s="64"/>
      <c r="E90" s="64"/>
      <c r="F90" s="64"/>
    </row>
    <row r="91" spans="4:6" s="193" customFormat="1">
      <c r="D91" s="64"/>
      <c r="E91" s="64"/>
      <c r="F91" s="64"/>
    </row>
    <row r="92" spans="4:6" s="193" customFormat="1">
      <c r="D92" s="64"/>
      <c r="E92" s="64"/>
      <c r="F92" s="64"/>
    </row>
    <row r="93" spans="4:6" s="193" customFormat="1">
      <c r="D93" s="64"/>
      <c r="E93" s="64"/>
      <c r="F93" s="64"/>
    </row>
    <row r="94" spans="4:6" s="193" customFormat="1">
      <c r="D94" s="64"/>
      <c r="E94" s="64"/>
      <c r="F94" s="64"/>
    </row>
    <row r="95" spans="4:6" s="193" customFormat="1">
      <c r="D95" s="64"/>
      <c r="E95" s="64"/>
      <c r="F95" s="64"/>
    </row>
    <row r="96" spans="4:6" s="193" customFormat="1">
      <c r="D96" s="64"/>
      <c r="E96" s="64"/>
      <c r="F96" s="64"/>
    </row>
    <row r="97" spans="4:6" s="193" customFormat="1">
      <c r="D97" s="64"/>
      <c r="E97" s="64"/>
      <c r="F97" s="64"/>
    </row>
    <row r="98" spans="4:6" s="193" customFormat="1">
      <c r="D98" s="64"/>
      <c r="E98" s="64"/>
      <c r="F98" s="64"/>
    </row>
    <row r="99" spans="4:6" s="193" customFormat="1">
      <c r="D99" s="64"/>
      <c r="E99" s="64"/>
      <c r="F99" s="64"/>
    </row>
    <row r="100" spans="4:6" s="193" customFormat="1">
      <c r="D100" s="64"/>
      <c r="E100" s="64"/>
      <c r="F100" s="64"/>
    </row>
    <row r="101" spans="4:6" s="193" customFormat="1">
      <c r="D101" s="64"/>
      <c r="E101" s="64"/>
      <c r="F101" s="64"/>
    </row>
    <row r="102" spans="4:6" s="193" customFormat="1">
      <c r="D102" s="64"/>
      <c r="E102" s="64"/>
      <c r="F102" s="64"/>
    </row>
    <row r="103" spans="4:6" s="193" customFormat="1">
      <c r="D103" s="64"/>
      <c r="E103" s="64"/>
      <c r="F103" s="64"/>
    </row>
    <row r="104" spans="4:6" s="193" customFormat="1">
      <c r="D104" s="64"/>
      <c r="E104" s="64"/>
      <c r="F104" s="64"/>
    </row>
    <row r="105" spans="4:6" s="193" customFormat="1">
      <c r="D105" s="64"/>
      <c r="E105" s="64"/>
      <c r="F105" s="64"/>
    </row>
    <row r="106" spans="4:6" s="193" customFormat="1">
      <c r="D106" s="64"/>
      <c r="E106" s="64"/>
      <c r="F106" s="64"/>
    </row>
    <row r="107" spans="4:6" s="193" customFormat="1">
      <c r="D107" s="64"/>
      <c r="E107" s="64"/>
      <c r="F107" s="64"/>
    </row>
    <row r="108" spans="4:6" s="193" customFormat="1">
      <c r="D108" s="64"/>
      <c r="E108" s="64"/>
      <c r="F108" s="64"/>
    </row>
    <row r="109" spans="4:6" s="193" customFormat="1">
      <c r="D109" s="64"/>
      <c r="E109" s="64"/>
      <c r="F109" s="64"/>
    </row>
    <row r="110" spans="4:6" s="193" customFormat="1">
      <c r="D110" s="64"/>
      <c r="E110" s="64"/>
      <c r="F110" s="64"/>
    </row>
    <row r="111" spans="4:6" s="193" customFormat="1">
      <c r="D111" s="64"/>
      <c r="E111" s="64"/>
      <c r="F111" s="64"/>
    </row>
    <row r="112" spans="4:6" s="193" customFormat="1">
      <c r="D112" s="64"/>
      <c r="E112" s="64"/>
      <c r="F112" s="64"/>
    </row>
    <row r="113" spans="4:6" s="193" customFormat="1">
      <c r="D113" s="64"/>
      <c r="E113" s="64"/>
      <c r="F113" s="64"/>
    </row>
    <row r="114" spans="4:6" s="193" customFormat="1">
      <c r="D114" s="64"/>
      <c r="E114" s="64"/>
      <c r="F114" s="64"/>
    </row>
    <row r="115" spans="4:6" s="193" customFormat="1">
      <c r="D115" s="64"/>
      <c r="E115" s="64"/>
      <c r="F115" s="64"/>
    </row>
    <row r="116" spans="4:6" s="193" customFormat="1">
      <c r="D116" s="64"/>
      <c r="E116" s="64"/>
      <c r="F116" s="64"/>
    </row>
    <row r="117" spans="4:6" s="193" customFormat="1">
      <c r="D117" s="64"/>
      <c r="E117" s="64"/>
      <c r="F117" s="64"/>
    </row>
    <row r="118" spans="4:6" s="193" customFormat="1">
      <c r="D118" s="64"/>
      <c r="E118" s="64"/>
      <c r="F118" s="64"/>
    </row>
    <row r="119" spans="4:6" s="193" customFormat="1">
      <c r="D119" s="64"/>
      <c r="E119" s="64"/>
      <c r="F119" s="64"/>
    </row>
    <row r="120" spans="4:6" s="193" customFormat="1">
      <c r="D120" s="64"/>
      <c r="E120" s="64"/>
      <c r="F120" s="64"/>
    </row>
    <row r="121" spans="4:6" s="193" customFormat="1">
      <c r="D121" s="64"/>
      <c r="E121" s="64"/>
      <c r="F121" s="64"/>
    </row>
    <row r="122" spans="4:6" s="193" customFormat="1">
      <c r="D122" s="64"/>
      <c r="E122" s="64"/>
      <c r="F122" s="64"/>
    </row>
    <row r="123" spans="4:6" s="193" customFormat="1">
      <c r="D123" s="64"/>
      <c r="E123" s="64"/>
      <c r="F123" s="64"/>
    </row>
    <row r="124" spans="4:6" s="193" customFormat="1">
      <c r="D124" s="64"/>
      <c r="E124" s="64"/>
      <c r="F124" s="64"/>
    </row>
    <row r="125" spans="4:6" s="193" customFormat="1">
      <c r="D125" s="64"/>
      <c r="E125" s="64"/>
      <c r="F125" s="64"/>
    </row>
    <row r="126" spans="4:6" s="193" customFormat="1">
      <c r="D126" s="64"/>
      <c r="E126" s="64"/>
      <c r="F126" s="64"/>
    </row>
    <row r="127" spans="4:6" s="193" customFormat="1">
      <c r="D127" s="64"/>
      <c r="E127" s="64"/>
      <c r="F127" s="64"/>
    </row>
    <row r="128" spans="4:6" s="193" customFormat="1">
      <c r="D128" s="64"/>
      <c r="E128" s="64"/>
      <c r="F128" s="64"/>
    </row>
    <row r="129" spans="4:6" s="193" customFormat="1">
      <c r="D129" s="64"/>
      <c r="E129" s="64"/>
      <c r="F129" s="64"/>
    </row>
    <row r="130" spans="4:6" s="193" customFormat="1">
      <c r="D130" s="64"/>
      <c r="E130" s="64"/>
      <c r="F130" s="64"/>
    </row>
    <row r="131" spans="4:6" s="193" customFormat="1">
      <c r="D131" s="64"/>
      <c r="E131" s="64"/>
      <c r="F131" s="64"/>
    </row>
    <row r="132" spans="4:6" s="193" customFormat="1">
      <c r="D132" s="64"/>
      <c r="E132" s="64"/>
      <c r="F132" s="64"/>
    </row>
    <row r="133" spans="4:6" s="193" customFormat="1">
      <c r="D133" s="64"/>
      <c r="E133" s="64"/>
      <c r="F133" s="64"/>
    </row>
    <row r="134" spans="4:6" s="193" customFormat="1">
      <c r="D134" s="64"/>
      <c r="E134" s="64"/>
      <c r="F134" s="64"/>
    </row>
    <row r="135" spans="4:6" s="193" customFormat="1">
      <c r="D135" s="64"/>
      <c r="E135" s="64"/>
      <c r="F135" s="64"/>
    </row>
    <row r="136" spans="4:6" s="193" customFormat="1">
      <c r="D136" s="64"/>
      <c r="E136" s="64"/>
      <c r="F136" s="64"/>
    </row>
    <row r="137" spans="4:6" s="193" customFormat="1">
      <c r="D137" s="64"/>
      <c r="E137" s="64"/>
      <c r="F137" s="64"/>
    </row>
    <row r="138" spans="4:6" s="193" customFormat="1">
      <c r="D138" s="64"/>
      <c r="E138" s="64"/>
      <c r="F138" s="64"/>
    </row>
    <row r="139" spans="4:6" s="193" customFormat="1">
      <c r="D139" s="64"/>
      <c r="E139" s="64"/>
      <c r="F139" s="64"/>
    </row>
    <row r="140" spans="4:6" s="193" customFormat="1">
      <c r="D140" s="64"/>
      <c r="E140" s="64"/>
      <c r="F140" s="64"/>
    </row>
    <row r="141" spans="4:6" s="193" customFormat="1">
      <c r="D141" s="64"/>
      <c r="E141" s="64"/>
      <c r="F141" s="64"/>
    </row>
    <row r="142" spans="4:6" s="193" customFormat="1">
      <c r="D142" s="64"/>
      <c r="E142" s="64"/>
      <c r="F142" s="64"/>
    </row>
    <row r="143" spans="4:6" s="193" customFormat="1">
      <c r="D143" s="64"/>
      <c r="E143" s="64"/>
      <c r="F143" s="64"/>
    </row>
    <row r="144" spans="4:6" s="193" customFormat="1">
      <c r="D144" s="64"/>
      <c r="E144" s="64"/>
      <c r="F144" s="64"/>
    </row>
    <row r="145" spans="4:6" s="193" customFormat="1">
      <c r="D145" s="64"/>
      <c r="E145" s="64"/>
      <c r="F145" s="64"/>
    </row>
    <row r="146" spans="4:6" s="193" customFormat="1">
      <c r="D146" s="64"/>
      <c r="E146" s="64"/>
      <c r="F146" s="64"/>
    </row>
    <row r="147" spans="4:6" s="193" customFormat="1">
      <c r="D147" s="64"/>
      <c r="E147" s="64"/>
      <c r="F147" s="64"/>
    </row>
    <row r="148" spans="4:6" s="193" customFormat="1">
      <c r="D148" s="64"/>
      <c r="E148" s="64"/>
      <c r="F148" s="64"/>
    </row>
    <row r="149" spans="4:6" s="193" customFormat="1">
      <c r="D149" s="64"/>
      <c r="E149" s="64"/>
      <c r="F149" s="64"/>
    </row>
    <row r="150" spans="4:6" s="193" customFormat="1">
      <c r="D150" s="64"/>
      <c r="E150" s="64"/>
      <c r="F150" s="64"/>
    </row>
    <row r="151" spans="4:6" s="193" customFormat="1">
      <c r="D151" s="64"/>
      <c r="E151" s="64"/>
      <c r="F151" s="64"/>
    </row>
    <row r="152" spans="4:6" s="193" customFormat="1">
      <c r="D152" s="64"/>
      <c r="E152" s="64"/>
      <c r="F152" s="64"/>
    </row>
    <row r="153" spans="4:6" s="193" customFormat="1">
      <c r="D153" s="64"/>
      <c r="E153" s="64"/>
      <c r="F153" s="64"/>
    </row>
    <row r="154" spans="4:6" s="193" customFormat="1">
      <c r="D154" s="64"/>
      <c r="E154" s="64"/>
      <c r="F154" s="64"/>
    </row>
    <row r="155" spans="4:6" s="193" customFormat="1">
      <c r="D155" s="64"/>
      <c r="E155" s="64"/>
      <c r="F155" s="64"/>
    </row>
    <row r="156" spans="4:6" s="193" customFormat="1">
      <c r="D156" s="64"/>
      <c r="E156" s="64"/>
      <c r="F156" s="64"/>
    </row>
    <row r="157" spans="4:6" s="193" customFormat="1">
      <c r="D157" s="64"/>
      <c r="E157" s="64"/>
      <c r="F157" s="64"/>
    </row>
    <row r="158" spans="4:6" s="193" customFormat="1">
      <c r="D158" s="64"/>
      <c r="E158" s="64"/>
      <c r="F158" s="64"/>
    </row>
    <row r="159" spans="4:6" s="193" customFormat="1">
      <c r="D159" s="64"/>
      <c r="E159" s="64"/>
      <c r="F159" s="64"/>
    </row>
    <row r="160" spans="4:6" s="193" customFormat="1">
      <c r="D160" s="64"/>
      <c r="E160" s="64"/>
      <c r="F160" s="64"/>
    </row>
    <row r="161" spans="4:6" s="193" customFormat="1">
      <c r="D161" s="64"/>
      <c r="E161" s="64"/>
      <c r="F161" s="64"/>
    </row>
    <row r="162" spans="4:6" s="193" customFormat="1">
      <c r="D162" s="64"/>
      <c r="E162" s="64"/>
      <c r="F162" s="64"/>
    </row>
    <row r="163" spans="4:6" s="193" customFormat="1">
      <c r="D163" s="64"/>
      <c r="E163" s="64"/>
      <c r="F163" s="64"/>
    </row>
    <row r="164" spans="4:6" s="193" customFormat="1">
      <c r="D164" s="64"/>
      <c r="E164" s="64"/>
      <c r="F164" s="64"/>
    </row>
    <row r="165" spans="4:6" s="193" customFormat="1">
      <c r="D165" s="64"/>
      <c r="E165" s="64"/>
      <c r="F165" s="64"/>
    </row>
    <row r="166" spans="4:6" s="193" customFormat="1">
      <c r="D166" s="64"/>
      <c r="E166" s="64"/>
      <c r="F166" s="64"/>
    </row>
    <row r="167" spans="4:6" s="193" customFormat="1">
      <c r="D167" s="64"/>
      <c r="E167" s="64"/>
      <c r="F167" s="64"/>
    </row>
    <row r="168" spans="4:6" s="193" customFormat="1">
      <c r="D168" s="64"/>
      <c r="E168" s="64"/>
      <c r="F168" s="64"/>
    </row>
    <row r="169" spans="4:6" s="193" customFormat="1">
      <c r="D169" s="64"/>
      <c r="E169" s="64"/>
      <c r="F169" s="64"/>
    </row>
    <row r="170" spans="4:6" s="193" customFormat="1">
      <c r="D170" s="64"/>
      <c r="E170" s="64"/>
      <c r="F170" s="64"/>
    </row>
    <row r="171" spans="4:6" s="193" customFormat="1">
      <c r="D171" s="64"/>
      <c r="E171" s="64"/>
      <c r="F171" s="64"/>
    </row>
    <row r="172" spans="4:6" s="193" customFormat="1">
      <c r="D172" s="64"/>
      <c r="E172" s="64"/>
      <c r="F172" s="64"/>
    </row>
    <row r="173" spans="4:6" s="193" customFormat="1">
      <c r="D173" s="64"/>
      <c r="E173" s="64"/>
      <c r="F173" s="64"/>
    </row>
    <row r="174" spans="4:6" s="193" customFormat="1">
      <c r="D174" s="64"/>
      <c r="E174" s="64"/>
      <c r="F174" s="64"/>
    </row>
    <row r="175" spans="4:6" s="193" customFormat="1">
      <c r="D175" s="64"/>
      <c r="E175" s="64"/>
      <c r="F175" s="64"/>
    </row>
    <row r="176" spans="4:6" s="193" customFormat="1">
      <c r="D176" s="64"/>
      <c r="E176" s="64"/>
      <c r="F176" s="64"/>
    </row>
    <row r="177" spans="4:6" s="193" customFormat="1">
      <c r="D177" s="64"/>
      <c r="E177" s="64"/>
      <c r="F177" s="64"/>
    </row>
    <row r="178" spans="4:6" s="193" customFormat="1">
      <c r="D178" s="64"/>
      <c r="E178" s="64"/>
      <c r="F178" s="64"/>
    </row>
    <row r="179" spans="4:6" s="193" customFormat="1">
      <c r="D179" s="64"/>
      <c r="E179" s="64"/>
      <c r="F179" s="64"/>
    </row>
    <row r="180" spans="4:6" s="193" customFormat="1">
      <c r="D180" s="64"/>
      <c r="E180" s="64"/>
      <c r="F180" s="64"/>
    </row>
    <row r="181" spans="4:6" s="193" customFormat="1">
      <c r="D181" s="64"/>
      <c r="E181" s="64"/>
      <c r="F181" s="64"/>
    </row>
    <row r="182" spans="4:6" s="193" customFormat="1">
      <c r="D182" s="64"/>
      <c r="E182" s="64"/>
      <c r="F182" s="64"/>
    </row>
    <row r="183" spans="4:6" s="193" customFormat="1">
      <c r="D183" s="64"/>
      <c r="E183" s="64"/>
      <c r="F183" s="64"/>
    </row>
    <row r="184" spans="4:6" s="193" customFormat="1">
      <c r="D184" s="64"/>
      <c r="E184" s="64"/>
      <c r="F184" s="64"/>
    </row>
    <row r="185" spans="4:6" s="193" customFormat="1">
      <c r="D185" s="64"/>
      <c r="E185" s="64"/>
      <c r="F185" s="64"/>
    </row>
    <row r="186" spans="4:6" s="193" customFormat="1">
      <c r="D186" s="64"/>
      <c r="E186" s="64"/>
      <c r="F186" s="64"/>
    </row>
    <row r="187" spans="4:6" s="193" customFormat="1">
      <c r="D187" s="64"/>
      <c r="E187" s="64"/>
      <c r="F187" s="64"/>
    </row>
    <row r="188" spans="4:6" s="193" customFormat="1">
      <c r="D188" s="64"/>
      <c r="E188" s="64"/>
      <c r="F188" s="64"/>
    </row>
    <row r="189" spans="4:6" s="193" customFormat="1">
      <c r="D189" s="64"/>
      <c r="E189" s="64"/>
      <c r="F189" s="64"/>
    </row>
    <row r="190" spans="4:6" s="193" customFormat="1">
      <c r="D190" s="64"/>
      <c r="E190" s="64"/>
      <c r="F190" s="64"/>
    </row>
    <row r="191" spans="4:6" s="193" customFormat="1">
      <c r="D191" s="64"/>
      <c r="E191" s="64"/>
      <c r="F191" s="64"/>
    </row>
    <row r="192" spans="4:6" s="193" customFormat="1">
      <c r="D192" s="64"/>
      <c r="E192" s="64"/>
      <c r="F192" s="64"/>
    </row>
    <row r="193" spans="4:6" s="193" customFormat="1">
      <c r="D193" s="64"/>
      <c r="E193" s="64"/>
      <c r="F193" s="64"/>
    </row>
    <row r="194" spans="4:6" s="193" customFormat="1">
      <c r="D194" s="64"/>
      <c r="E194" s="64"/>
      <c r="F194" s="64"/>
    </row>
    <row r="195" spans="4:6" s="193" customFormat="1">
      <c r="D195" s="64"/>
      <c r="E195" s="64"/>
      <c r="F195" s="64"/>
    </row>
    <row r="196" spans="4:6" s="193" customFormat="1">
      <c r="D196" s="64"/>
      <c r="E196" s="64"/>
      <c r="F196" s="64"/>
    </row>
    <row r="197" spans="4:6" s="193" customFormat="1">
      <c r="D197" s="64"/>
      <c r="E197" s="64"/>
      <c r="F197" s="64"/>
    </row>
    <row r="198" spans="4:6" s="193" customFormat="1">
      <c r="D198" s="64"/>
      <c r="E198" s="64"/>
      <c r="F198" s="64"/>
    </row>
    <row r="199" spans="4:6" s="193" customFormat="1">
      <c r="D199" s="64"/>
      <c r="E199" s="64"/>
      <c r="F199" s="64"/>
    </row>
    <row r="200" spans="4:6" s="193" customFormat="1">
      <c r="D200" s="64"/>
      <c r="E200" s="64"/>
      <c r="F200" s="64"/>
    </row>
    <row r="201" spans="4:6" s="193" customFormat="1">
      <c r="D201" s="64"/>
      <c r="E201" s="64"/>
      <c r="F201" s="64"/>
    </row>
    <row r="202" spans="4:6" s="193" customFormat="1">
      <c r="D202" s="64"/>
      <c r="E202" s="64"/>
      <c r="F202" s="64"/>
    </row>
    <row r="203" spans="4:6" s="193" customFormat="1">
      <c r="D203" s="64"/>
      <c r="E203" s="64"/>
      <c r="F203" s="64"/>
    </row>
    <row r="204" spans="4:6" s="193" customFormat="1">
      <c r="D204" s="64"/>
      <c r="E204" s="64"/>
      <c r="F204" s="64"/>
    </row>
    <row r="205" spans="4:6" s="193" customFormat="1">
      <c r="D205" s="64"/>
      <c r="E205" s="64"/>
      <c r="F205" s="64"/>
    </row>
    <row r="206" spans="4:6" s="193" customFormat="1">
      <c r="D206" s="64"/>
      <c r="E206" s="64"/>
      <c r="F206" s="64"/>
    </row>
    <row r="207" spans="4:6" s="193" customFormat="1">
      <c r="D207" s="64"/>
      <c r="E207" s="64"/>
      <c r="F207" s="64"/>
    </row>
    <row r="208" spans="4:6" s="193" customFormat="1">
      <c r="D208" s="64"/>
      <c r="E208" s="64"/>
      <c r="F208" s="64"/>
    </row>
    <row r="209" spans="4:6" s="193" customFormat="1">
      <c r="D209" s="64"/>
      <c r="E209" s="64"/>
      <c r="F209" s="64"/>
    </row>
    <row r="210" spans="4:6" s="193" customFormat="1">
      <c r="D210" s="64"/>
      <c r="E210" s="64"/>
      <c r="F210" s="64"/>
    </row>
    <row r="211" spans="4:6" s="193" customFormat="1">
      <c r="D211" s="64"/>
      <c r="E211" s="64"/>
      <c r="F211" s="64"/>
    </row>
    <row r="212" spans="4:6" s="193" customFormat="1">
      <c r="D212" s="64"/>
      <c r="E212" s="64"/>
      <c r="F212" s="64"/>
    </row>
    <row r="213" spans="4:6" s="193" customFormat="1">
      <c r="D213" s="64"/>
      <c r="E213" s="64"/>
      <c r="F213" s="64"/>
    </row>
    <row r="214" spans="4:6" s="193" customFormat="1">
      <c r="D214" s="64"/>
      <c r="E214" s="64"/>
      <c r="F214" s="64"/>
    </row>
    <row r="215" spans="4:6" s="193" customFormat="1">
      <c r="D215" s="64"/>
      <c r="E215" s="64"/>
      <c r="F215" s="64"/>
    </row>
    <row r="216" spans="4:6" s="193" customFormat="1">
      <c r="D216" s="64"/>
      <c r="E216" s="64"/>
      <c r="F216" s="64"/>
    </row>
    <row r="217" spans="4:6" s="193" customFormat="1">
      <c r="D217" s="64"/>
      <c r="E217" s="64"/>
      <c r="F217" s="64"/>
    </row>
    <row r="218" spans="4:6" s="193" customFormat="1">
      <c r="D218" s="64"/>
      <c r="E218" s="64"/>
      <c r="F218" s="64"/>
    </row>
    <row r="219" spans="4:6" s="193" customFormat="1">
      <c r="D219" s="64"/>
      <c r="E219" s="64"/>
      <c r="F219" s="64"/>
    </row>
    <row r="220" spans="4:6" s="193" customFormat="1">
      <c r="D220" s="64"/>
      <c r="E220" s="64"/>
      <c r="F220" s="64"/>
    </row>
    <row r="221" spans="4:6" s="193" customFormat="1">
      <c r="D221" s="64"/>
      <c r="E221" s="64"/>
      <c r="F221" s="64"/>
    </row>
    <row r="222" spans="4:6" s="193" customFormat="1">
      <c r="D222" s="64"/>
      <c r="E222" s="64"/>
      <c r="F222" s="64"/>
    </row>
    <row r="223" spans="4:6" s="193" customFormat="1">
      <c r="D223" s="64"/>
      <c r="E223" s="64"/>
      <c r="F223" s="64"/>
    </row>
    <row r="224" spans="4:6" s="193" customFormat="1">
      <c r="D224" s="64"/>
      <c r="E224" s="64"/>
      <c r="F224" s="64"/>
    </row>
    <row r="225" spans="4:6" s="193" customFormat="1">
      <c r="D225" s="64"/>
      <c r="E225" s="64"/>
      <c r="F225" s="64"/>
    </row>
    <row r="226" spans="4:6" s="193" customFormat="1">
      <c r="D226" s="64"/>
      <c r="E226" s="64"/>
      <c r="F226" s="64"/>
    </row>
    <row r="227" spans="4:6" s="193" customFormat="1">
      <c r="D227" s="64"/>
      <c r="E227" s="64"/>
      <c r="F227" s="64"/>
    </row>
    <row r="228" spans="4:6" s="193" customFormat="1">
      <c r="D228" s="64"/>
      <c r="E228" s="64"/>
      <c r="F228" s="64"/>
    </row>
    <row r="229" spans="4:6" s="193" customFormat="1">
      <c r="D229" s="64"/>
      <c r="E229" s="64"/>
      <c r="F229" s="64"/>
    </row>
    <row r="230" spans="4:6" s="193" customFormat="1">
      <c r="D230" s="64"/>
      <c r="E230" s="64"/>
      <c r="F230" s="64"/>
    </row>
    <row r="231" spans="4:6" s="193" customFormat="1">
      <c r="D231" s="64"/>
      <c r="E231" s="64"/>
      <c r="F231" s="64"/>
    </row>
    <row r="232" spans="4:6" s="193" customFormat="1">
      <c r="D232" s="64"/>
      <c r="E232" s="64"/>
      <c r="F232" s="64"/>
    </row>
    <row r="233" spans="4:6" s="193" customFormat="1">
      <c r="D233" s="64"/>
      <c r="E233" s="64"/>
      <c r="F233" s="64"/>
    </row>
    <row r="234" spans="4:6" s="193" customFormat="1">
      <c r="D234" s="64"/>
      <c r="E234" s="64"/>
      <c r="F234" s="64"/>
    </row>
    <row r="235" spans="4:6" s="193" customFormat="1">
      <c r="D235" s="64"/>
      <c r="E235" s="64"/>
      <c r="F235" s="64"/>
    </row>
    <row r="236" spans="4:6" s="193" customFormat="1">
      <c r="D236" s="64"/>
      <c r="E236" s="64"/>
      <c r="F236" s="64"/>
    </row>
    <row r="237" spans="4:6" s="193" customFormat="1">
      <c r="D237" s="64"/>
      <c r="E237" s="64"/>
      <c r="F237" s="64"/>
    </row>
    <row r="238" spans="4:6" s="193" customFormat="1">
      <c r="D238" s="64"/>
      <c r="E238" s="64"/>
      <c r="F238" s="64"/>
    </row>
    <row r="239" spans="4:6" s="193" customFormat="1">
      <c r="D239" s="64"/>
      <c r="E239" s="64"/>
      <c r="F239" s="64"/>
    </row>
    <row r="240" spans="4:6" s="193" customFormat="1">
      <c r="D240" s="64"/>
      <c r="E240" s="64"/>
      <c r="F240" s="64"/>
    </row>
    <row r="241" spans="4:6" s="193" customFormat="1">
      <c r="D241" s="64"/>
      <c r="E241" s="64"/>
      <c r="F241" s="64"/>
    </row>
    <row r="242" spans="4:6" s="193" customFormat="1">
      <c r="D242" s="64"/>
      <c r="E242" s="64"/>
      <c r="F242" s="64"/>
    </row>
    <row r="243" spans="4:6" s="193" customFormat="1">
      <c r="D243" s="64"/>
      <c r="E243" s="64"/>
      <c r="F243" s="64"/>
    </row>
    <row r="244" spans="4:6" s="193" customFormat="1">
      <c r="D244" s="64"/>
      <c r="E244" s="64"/>
      <c r="F244" s="64"/>
    </row>
    <row r="245" spans="4:6" s="193" customFormat="1">
      <c r="D245" s="64"/>
      <c r="E245" s="64"/>
      <c r="F245" s="64"/>
    </row>
    <row r="246" spans="4:6" s="193" customFormat="1">
      <c r="D246" s="64"/>
      <c r="E246" s="64"/>
      <c r="F246" s="64"/>
    </row>
    <row r="247" spans="4:6" s="193" customFormat="1">
      <c r="D247" s="64"/>
      <c r="E247" s="64"/>
      <c r="F247" s="64"/>
    </row>
    <row r="248" spans="4:6" s="193" customFormat="1">
      <c r="D248" s="64"/>
      <c r="E248" s="64"/>
      <c r="F248" s="64"/>
    </row>
    <row r="249" spans="4:6" s="193" customFormat="1">
      <c r="D249" s="64"/>
      <c r="E249" s="64"/>
      <c r="F249" s="64"/>
    </row>
    <row r="250" spans="4:6" s="193" customFormat="1">
      <c r="D250" s="64"/>
      <c r="E250" s="64"/>
      <c r="F250" s="64"/>
    </row>
    <row r="251" spans="4:6" s="193" customFormat="1">
      <c r="D251" s="64"/>
      <c r="E251" s="64"/>
      <c r="F251" s="64"/>
    </row>
    <row r="252" spans="4:6" s="193" customFormat="1">
      <c r="D252" s="64"/>
      <c r="E252" s="64"/>
      <c r="F252" s="64"/>
    </row>
    <row r="253" spans="4:6" s="193" customFormat="1">
      <c r="D253" s="64"/>
      <c r="E253" s="64"/>
      <c r="F253" s="64"/>
    </row>
    <row r="254" spans="4:6" s="193" customFormat="1">
      <c r="D254" s="64"/>
      <c r="E254" s="64"/>
      <c r="F254" s="64"/>
    </row>
    <row r="255" spans="4:6" s="193" customFormat="1">
      <c r="D255" s="64"/>
      <c r="E255" s="64"/>
      <c r="F255" s="64"/>
    </row>
    <row r="256" spans="4:6" s="193" customFormat="1">
      <c r="D256" s="64"/>
      <c r="E256" s="64"/>
      <c r="F256" s="64"/>
    </row>
    <row r="257" spans="4:6" s="193" customFormat="1">
      <c r="D257" s="64"/>
      <c r="E257" s="64"/>
      <c r="F257" s="64"/>
    </row>
    <row r="258" spans="4:6" s="193" customFormat="1">
      <c r="D258" s="64"/>
      <c r="E258" s="64"/>
      <c r="F258" s="64"/>
    </row>
    <row r="259" spans="4:6" s="193" customFormat="1">
      <c r="D259" s="64"/>
      <c r="E259" s="64"/>
      <c r="F259" s="64"/>
    </row>
    <row r="260" spans="4:6" s="193" customFormat="1">
      <c r="D260" s="64"/>
      <c r="E260" s="64"/>
      <c r="F260" s="64"/>
    </row>
    <row r="261" spans="4:6" s="193" customFormat="1">
      <c r="D261" s="64"/>
      <c r="E261" s="64"/>
      <c r="F261" s="64"/>
    </row>
    <row r="262" spans="4:6" s="193" customFormat="1">
      <c r="D262" s="64"/>
      <c r="E262" s="64"/>
      <c r="F262" s="64"/>
    </row>
    <row r="263" spans="4:6" s="193" customFormat="1">
      <c r="D263" s="64"/>
      <c r="E263" s="64"/>
      <c r="F263" s="64"/>
    </row>
    <row r="264" spans="4:6" s="193" customFormat="1">
      <c r="D264" s="64"/>
      <c r="E264" s="64"/>
      <c r="F264" s="64"/>
    </row>
    <row r="265" spans="4:6" s="193" customFormat="1">
      <c r="D265" s="64"/>
      <c r="E265" s="64"/>
      <c r="F265" s="64"/>
    </row>
    <row r="266" spans="4:6" s="193" customFormat="1">
      <c r="D266" s="64"/>
      <c r="E266" s="64"/>
      <c r="F266" s="64"/>
    </row>
    <row r="267" spans="4:6" s="193" customFormat="1">
      <c r="D267" s="64"/>
      <c r="E267" s="64"/>
      <c r="F267" s="64"/>
    </row>
    <row r="268" spans="4:6" s="193" customFormat="1">
      <c r="D268" s="64"/>
      <c r="E268" s="64"/>
      <c r="F268" s="64"/>
    </row>
    <row r="269" spans="4:6" s="193" customFormat="1">
      <c r="D269" s="64"/>
      <c r="E269" s="64"/>
      <c r="F269" s="64"/>
    </row>
    <row r="270" spans="4:6" s="193" customFormat="1">
      <c r="D270" s="64"/>
      <c r="E270" s="64"/>
      <c r="F270" s="64"/>
    </row>
    <row r="271" spans="4:6" s="193" customFormat="1">
      <c r="D271" s="64"/>
      <c r="E271" s="64"/>
      <c r="F271" s="64"/>
    </row>
    <row r="272" spans="4:6" s="193" customFormat="1">
      <c r="D272" s="64"/>
      <c r="E272" s="64"/>
      <c r="F272" s="64"/>
    </row>
    <row r="273" spans="4:6" s="193" customFormat="1">
      <c r="D273" s="64"/>
      <c r="E273" s="64"/>
      <c r="F273" s="64"/>
    </row>
    <row r="274" spans="4:6" s="193" customFormat="1">
      <c r="D274" s="64"/>
      <c r="E274" s="64"/>
      <c r="F274" s="64"/>
    </row>
    <row r="275" spans="4:6" s="193" customFormat="1">
      <c r="D275" s="64"/>
      <c r="E275" s="64"/>
      <c r="F275" s="64"/>
    </row>
    <row r="276" spans="4:6" s="193" customFormat="1">
      <c r="D276" s="64"/>
      <c r="E276" s="64"/>
      <c r="F276" s="64"/>
    </row>
    <row r="277" spans="4:6" s="193" customFormat="1">
      <c r="D277" s="64"/>
      <c r="E277" s="64"/>
      <c r="F277" s="64"/>
    </row>
    <row r="278" spans="4:6" s="193" customFormat="1">
      <c r="D278" s="64"/>
      <c r="E278" s="64"/>
      <c r="F278" s="64"/>
    </row>
    <row r="279" spans="4:6" s="193" customFormat="1">
      <c r="D279" s="64"/>
      <c r="E279" s="64"/>
      <c r="F279" s="64"/>
    </row>
    <row r="280" spans="4:6" s="193" customFormat="1">
      <c r="D280" s="64"/>
      <c r="E280" s="64"/>
      <c r="F280" s="64"/>
    </row>
    <row r="281" spans="4:6" s="193" customFormat="1">
      <c r="D281" s="64"/>
      <c r="E281" s="64"/>
      <c r="F281" s="64"/>
    </row>
    <row r="282" spans="4:6" s="193" customFormat="1">
      <c r="D282" s="64"/>
      <c r="E282" s="64"/>
      <c r="F282" s="64"/>
    </row>
    <row r="283" spans="4:6" s="193" customFormat="1">
      <c r="D283" s="64"/>
      <c r="E283" s="64"/>
      <c r="F283" s="64"/>
    </row>
    <row r="284" spans="4:6" s="193" customFormat="1">
      <c r="D284" s="64"/>
      <c r="E284" s="64"/>
      <c r="F284" s="64"/>
    </row>
    <row r="285" spans="4:6" s="193" customFormat="1">
      <c r="D285" s="64"/>
      <c r="E285" s="64"/>
      <c r="F285" s="64"/>
    </row>
    <row r="286" spans="4:6" s="193" customFormat="1">
      <c r="D286" s="64"/>
      <c r="E286" s="64"/>
      <c r="F286" s="64"/>
    </row>
    <row r="287" spans="4:6" s="193" customFormat="1">
      <c r="D287" s="64"/>
      <c r="E287" s="64"/>
      <c r="F287" s="64"/>
    </row>
    <row r="288" spans="4:6" s="193" customFormat="1">
      <c r="D288" s="64"/>
      <c r="E288" s="64"/>
      <c r="F288" s="64"/>
    </row>
    <row r="289" spans="4:6" s="193" customFormat="1">
      <c r="D289" s="64"/>
      <c r="E289" s="64"/>
      <c r="F289" s="64"/>
    </row>
    <row r="290" spans="4:6" s="193" customFormat="1">
      <c r="D290" s="64"/>
      <c r="E290" s="64"/>
      <c r="F290" s="64"/>
    </row>
    <row r="291" spans="4:6" s="193" customFormat="1">
      <c r="D291" s="64"/>
      <c r="E291" s="64"/>
      <c r="F291" s="64"/>
    </row>
    <row r="292" spans="4:6" s="193" customFormat="1">
      <c r="D292" s="64"/>
      <c r="E292" s="64"/>
      <c r="F292" s="64"/>
    </row>
    <row r="293" spans="4:6" s="193" customFormat="1">
      <c r="D293" s="64"/>
      <c r="E293" s="64"/>
      <c r="F293" s="64"/>
    </row>
    <row r="294" spans="4:6" s="193" customFormat="1">
      <c r="D294" s="64"/>
      <c r="E294" s="64"/>
      <c r="F294" s="64"/>
    </row>
    <row r="295" spans="4:6" s="193" customFormat="1">
      <c r="D295" s="64"/>
      <c r="E295" s="64"/>
      <c r="F295" s="64"/>
    </row>
    <row r="296" spans="4:6" s="193" customFormat="1">
      <c r="D296" s="64"/>
      <c r="E296" s="64"/>
      <c r="F296" s="64"/>
    </row>
    <row r="297" spans="4:6" s="193" customFormat="1">
      <c r="D297" s="64"/>
      <c r="E297" s="64"/>
      <c r="F297" s="64"/>
    </row>
    <row r="298" spans="4:6" s="193" customFormat="1">
      <c r="D298" s="64"/>
      <c r="E298" s="64"/>
      <c r="F298" s="64"/>
    </row>
    <row r="299" spans="4:6" s="193" customFormat="1">
      <c r="D299" s="64"/>
      <c r="E299" s="64"/>
      <c r="F299" s="64"/>
    </row>
    <row r="300" spans="4:6" s="193" customFormat="1">
      <c r="D300" s="64"/>
      <c r="E300" s="64"/>
      <c r="F300" s="64"/>
    </row>
    <row r="301" spans="4:6" s="193" customFormat="1">
      <c r="D301" s="64"/>
      <c r="E301" s="64"/>
      <c r="F301" s="64"/>
    </row>
    <row r="302" spans="4:6" s="193" customFormat="1">
      <c r="D302" s="64"/>
      <c r="E302" s="64"/>
      <c r="F302" s="64"/>
    </row>
    <row r="303" spans="4:6" s="193" customFormat="1">
      <c r="D303" s="64"/>
      <c r="E303" s="64"/>
      <c r="F303" s="64"/>
    </row>
    <row r="304" spans="4:6" s="193" customFormat="1">
      <c r="D304" s="64"/>
      <c r="E304" s="64"/>
      <c r="F304" s="64"/>
    </row>
    <row r="305" spans="4:6" s="193" customFormat="1">
      <c r="D305" s="64"/>
      <c r="E305" s="64"/>
      <c r="F305" s="64"/>
    </row>
    <row r="306" spans="4:6" s="193" customFormat="1">
      <c r="D306" s="64"/>
      <c r="E306" s="64"/>
      <c r="F306" s="64"/>
    </row>
    <row r="307" spans="4:6" s="193" customFormat="1">
      <c r="D307" s="64"/>
      <c r="E307" s="64"/>
      <c r="F307" s="64"/>
    </row>
    <row r="308" spans="4:6" s="193" customFormat="1">
      <c r="D308" s="64"/>
      <c r="E308" s="64"/>
      <c r="F308" s="64"/>
    </row>
    <row r="309" spans="4:6" s="193" customFormat="1">
      <c r="D309" s="64"/>
      <c r="E309" s="64"/>
      <c r="F309" s="64"/>
    </row>
    <row r="310" spans="4:6" s="193" customFormat="1">
      <c r="D310" s="64"/>
      <c r="E310" s="64"/>
      <c r="F310" s="64"/>
    </row>
    <row r="311" spans="4:6" s="193" customFormat="1">
      <c r="D311" s="64"/>
      <c r="E311" s="64"/>
      <c r="F311" s="64"/>
    </row>
    <row r="312" spans="4:6" s="193" customFormat="1">
      <c r="D312" s="64"/>
      <c r="E312" s="64"/>
      <c r="F312" s="64"/>
    </row>
    <row r="313" spans="4:6" s="193" customFormat="1">
      <c r="D313" s="64"/>
      <c r="E313" s="64"/>
      <c r="F313" s="64"/>
    </row>
    <row r="314" spans="4:6" s="193" customFormat="1">
      <c r="D314" s="64"/>
      <c r="E314" s="64"/>
      <c r="F314" s="64"/>
    </row>
    <row r="315" spans="4:6" s="193" customFormat="1">
      <c r="D315" s="64"/>
      <c r="E315" s="64"/>
      <c r="F315" s="64"/>
    </row>
    <row r="316" spans="4:6" s="193" customFormat="1">
      <c r="D316" s="64"/>
      <c r="E316" s="64"/>
      <c r="F316" s="64"/>
    </row>
    <row r="317" spans="4:6" s="193" customFormat="1">
      <c r="D317" s="64"/>
      <c r="E317" s="64"/>
      <c r="F317" s="64"/>
    </row>
    <row r="318" spans="4:6" s="193" customFormat="1">
      <c r="D318" s="64"/>
      <c r="E318" s="64"/>
      <c r="F318" s="64"/>
    </row>
    <row r="319" spans="4:6" s="193" customFormat="1">
      <c r="D319" s="64"/>
      <c r="E319" s="64"/>
      <c r="F319" s="64"/>
    </row>
    <row r="320" spans="4:6" s="193" customFormat="1">
      <c r="D320" s="64"/>
      <c r="E320" s="64"/>
      <c r="F320" s="64"/>
    </row>
    <row r="321" spans="4:6" s="193" customFormat="1">
      <c r="D321" s="64"/>
      <c r="E321" s="64"/>
      <c r="F321" s="64"/>
    </row>
    <row r="322" spans="4:6" s="193" customFormat="1">
      <c r="D322" s="64"/>
      <c r="E322" s="64"/>
      <c r="F322" s="64"/>
    </row>
    <row r="323" spans="4:6" s="193" customFormat="1">
      <c r="D323" s="64"/>
      <c r="E323" s="64"/>
      <c r="F323" s="64"/>
    </row>
    <row r="324" spans="4:6" s="193" customFormat="1">
      <c r="D324" s="64"/>
      <c r="E324" s="64"/>
      <c r="F324" s="64"/>
    </row>
    <row r="325" spans="4:6" s="193" customFormat="1">
      <c r="D325" s="64"/>
      <c r="E325" s="64"/>
      <c r="F325" s="64"/>
    </row>
    <row r="326" spans="4:6" s="193" customFormat="1">
      <c r="D326" s="64"/>
      <c r="E326" s="64"/>
      <c r="F326" s="64"/>
    </row>
    <row r="327" spans="4:6" s="193" customFormat="1">
      <c r="D327" s="64"/>
      <c r="E327" s="64"/>
      <c r="F327" s="64"/>
    </row>
    <row r="328" spans="4:6" s="193" customFormat="1">
      <c r="D328" s="64"/>
      <c r="E328" s="64"/>
      <c r="F328" s="64"/>
    </row>
    <row r="329" spans="4:6" s="193" customFormat="1">
      <c r="D329" s="64"/>
      <c r="E329" s="64"/>
      <c r="F329" s="64"/>
    </row>
    <row r="330" spans="4:6" s="193" customFormat="1">
      <c r="D330" s="64"/>
      <c r="E330" s="64"/>
      <c r="F330" s="64"/>
    </row>
    <row r="331" spans="4:6" s="193" customFormat="1">
      <c r="D331" s="64"/>
      <c r="E331" s="64"/>
      <c r="F331" s="64"/>
    </row>
    <row r="332" spans="4:6" s="193" customFormat="1">
      <c r="D332" s="64"/>
      <c r="E332" s="64"/>
      <c r="F332" s="64"/>
    </row>
    <row r="333" spans="4:6" s="193" customFormat="1">
      <c r="D333" s="64"/>
      <c r="E333" s="64"/>
      <c r="F333" s="64"/>
    </row>
    <row r="334" spans="4:6" s="193" customFormat="1">
      <c r="D334" s="64"/>
      <c r="E334" s="64"/>
      <c r="F334" s="64"/>
    </row>
    <row r="335" spans="4:6" s="193" customFormat="1">
      <c r="D335" s="64"/>
      <c r="E335" s="64"/>
      <c r="F335" s="64"/>
    </row>
    <row r="336" spans="4:6" s="193" customFormat="1">
      <c r="D336" s="64"/>
      <c r="E336" s="64"/>
      <c r="F336" s="64"/>
    </row>
    <row r="337" spans="4:6" s="193" customFormat="1">
      <c r="D337" s="64"/>
      <c r="E337" s="64"/>
      <c r="F337" s="64"/>
    </row>
    <row r="338" spans="4:6" s="193" customFormat="1">
      <c r="D338" s="64"/>
      <c r="E338" s="64"/>
      <c r="F338" s="64"/>
    </row>
    <row r="339" spans="4:6" s="193" customFormat="1">
      <c r="D339" s="64"/>
      <c r="E339" s="64"/>
      <c r="F339" s="64"/>
    </row>
    <row r="340" spans="4:6" s="193" customFormat="1">
      <c r="D340" s="64"/>
      <c r="E340" s="64"/>
      <c r="F340" s="64"/>
    </row>
    <row r="341" spans="4:6" s="193" customFormat="1">
      <c r="D341" s="64"/>
      <c r="E341" s="64"/>
      <c r="F341" s="64"/>
    </row>
    <row r="342" spans="4:6" s="193" customFormat="1">
      <c r="D342" s="64"/>
      <c r="E342" s="64"/>
      <c r="F342" s="64"/>
    </row>
    <row r="343" spans="4:6" s="193" customFormat="1">
      <c r="D343" s="64"/>
      <c r="E343" s="64"/>
      <c r="F343" s="64"/>
    </row>
    <row r="344" spans="4:6" s="193" customFormat="1">
      <c r="D344" s="64"/>
      <c r="E344" s="64"/>
      <c r="F344" s="64"/>
    </row>
    <row r="345" spans="4:6" s="193" customFormat="1">
      <c r="D345" s="64"/>
      <c r="E345" s="64"/>
      <c r="F345" s="64"/>
    </row>
    <row r="346" spans="4:6" s="193" customFormat="1">
      <c r="D346" s="64"/>
      <c r="E346" s="64"/>
      <c r="F346" s="64"/>
    </row>
    <row r="347" spans="4:6" s="193" customFormat="1">
      <c r="D347" s="64"/>
      <c r="E347" s="64"/>
      <c r="F347" s="64"/>
    </row>
    <row r="348" spans="4:6" s="193" customFormat="1">
      <c r="D348" s="64"/>
      <c r="E348" s="64"/>
      <c r="F348" s="64"/>
    </row>
    <row r="349" spans="4:6" s="193" customFormat="1">
      <c r="D349" s="64"/>
      <c r="E349" s="64"/>
      <c r="F349" s="64"/>
    </row>
    <row r="350" spans="4:6" s="193" customFormat="1">
      <c r="D350" s="64"/>
      <c r="E350" s="64"/>
      <c r="F350" s="64"/>
    </row>
    <row r="351" spans="4:6" s="193" customFormat="1">
      <c r="D351" s="64"/>
      <c r="E351" s="64"/>
      <c r="F351" s="64"/>
    </row>
    <row r="352" spans="4:6" s="193" customFormat="1">
      <c r="D352" s="64"/>
      <c r="E352" s="64"/>
      <c r="F352" s="64"/>
    </row>
    <row r="353" spans="4:6" s="193" customFormat="1">
      <c r="D353" s="64"/>
      <c r="E353" s="64"/>
      <c r="F353" s="64"/>
    </row>
    <row r="354" spans="4:6" s="193" customFormat="1">
      <c r="D354" s="64"/>
      <c r="E354" s="64"/>
      <c r="F354" s="64"/>
    </row>
    <row r="355" spans="4:6" s="193" customFormat="1">
      <c r="D355" s="64"/>
      <c r="E355" s="64"/>
      <c r="F355" s="64"/>
    </row>
    <row r="356" spans="4:6" s="193" customFormat="1">
      <c r="D356" s="64"/>
      <c r="E356" s="64"/>
      <c r="F356" s="64"/>
    </row>
    <row r="357" spans="4:6" s="193" customFormat="1">
      <c r="D357" s="64"/>
      <c r="E357" s="64"/>
      <c r="F357" s="64"/>
    </row>
    <row r="358" spans="4:6" s="193" customFormat="1">
      <c r="D358" s="64"/>
      <c r="E358" s="64"/>
      <c r="F358" s="64"/>
    </row>
    <row r="359" spans="4:6" s="193" customFormat="1">
      <c r="D359" s="64"/>
      <c r="E359" s="64"/>
      <c r="F359" s="64"/>
    </row>
    <row r="360" spans="4:6" s="193" customFormat="1">
      <c r="D360" s="64"/>
      <c r="E360" s="64"/>
      <c r="F360" s="64"/>
    </row>
    <row r="361" spans="4:6" s="193" customFormat="1">
      <c r="D361" s="64"/>
      <c r="E361" s="64"/>
      <c r="F361" s="64"/>
    </row>
    <row r="362" spans="4:6" s="193" customFormat="1">
      <c r="D362" s="64"/>
      <c r="E362" s="64"/>
      <c r="F362" s="64"/>
    </row>
    <row r="363" spans="4:6" s="193" customFormat="1">
      <c r="D363" s="64"/>
      <c r="E363" s="64"/>
      <c r="F363" s="64"/>
    </row>
    <row r="364" spans="4:6" s="193" customFormat="1">
      <c r="D364" s="64"/>
      <c r="E364" s="64"/>
      <c r="F364" s="64"/>
    </row>
    <row r="365" spans="4:6" s="193" customFormat="1">
      <c r="D365" s="64"/>
      <c r="E365" s="64"/>
      <c r="F365" s="64"/>
    </row>
    <row r="366" spans="4:6" s="193" customFormat="1">
      <c r="D366" s="64"/>
      <c r="E366" s="64"/>
      <c r="F366" s="64"/>
    </row>
    <row r="367" spans="4:6" s="193" customFormat="1">
      <c r="D367" s="64"/>
      <c r="E367" s="64"/>
      <c r="F367" s="64"/>
    </row>
    <row r="368" spans="4:6" s="193" customFormat="1">
      <c r="D368" s="64"/>
      <c r="E368" s="64"/>
      <c r="F368" s="64"/>
    </row>
    <row r="369" spans="4:6" s="193" customFormat="1">
      <c r="D369" s="64"/>
      <c r="E369" s="64"/>
      <c r="F369" s="64"/>
    </row>
    <row r="370" spans="4:6" s="193" customFormat="1">
      <c r="D370" s="64"/>
      <c r="E370" s="64"/>
      <c r="F370" s="64"/>
    </row>
    <row r="371" spans="4:6" s="193" customFormat="1">
      <c r="D371" s="64"/>
      <c r="E371" s="64"/>
      <c r="F371" s="64"/>
    </row>
    <row r="372" spans="4:6" s="193" customFormat="1">
      <c r="D372" s="64"/>
      <c r="E372" s="64"/>
      <c r="F372" s="64"/>
    </row>
    <row r="373" spans="4:6" s="193" customFormat="1">
      <c r="D373" s="64"/>
      <c r="E373" s="64"/>
      <c r="F373" s="64"/>
    </row>
    <row r="374" spans="4:6" s="193" customFormat="1">
      <c r="D374" s="64"/>
      <c r="E374" s="64"/>
      <c r="F374" s="64"/>
    </row>
    <row r="375" spans="4:6" s="193" customFormat="1">
      <c r="D375" s="64"/>
      <c r="E375" s="64"/>
      <c r="F375" s="64"/>
    </row>
    <row r="376" spans="4:6" s="193" customFormat="1">
      <c r="D376" s="64"/>
      <c r="E376" s="64"/>
      <c r="F376" s="64"/>
    </row>
    <row r="377" spans="4:6" s="193" customFormat="1">
      <c r="D377" s="64"/>
      <c r="E377" s="64"/>
      <c r="F377" s="64"/>
    </row>
    <row r="378" spans="4:6" s="193" customFormat="1">
      <c r="D378" s="64"/>
      <c r="E378" s="64"/>
      <c r="F378" s="64"/>
    </row>
    <row r="379" spans="4:6" s="193" customFormat="1">
      <c r="D379" s="64"/>
      <c r="E379" s="64"/>
      <c r="F379" s="64"/>
    </row>
    <row r="380" spans="4:6" s="193" customFormat="1">
      <c r="D380" s="64"/>
      <c r="E380" s="64"/>
      <c r="F380" s="64"/>
    </row>
    <row r="381" spans="4:6" s="193" customFormat="1">
      <c r="D381" s="64"/>
      <c r="E381" s="64"/>
      <c r="F381" s="64"/>
    </row>
    <row r="382" spans="4:6" s="193" customFormat="1">
      <c r="D382" s="64"/>
      <c r="E382" s="64"/>
      <c r="F382" s="64"/>
    </row>
    <row r="383" spans="4:6" s="193" customFormat="1">
      <c r="D383" s="64"/>
      <c r="E383" s="64"/>
      <c r="F383" s="64"/>
    </row>
    <row r="384" spans="4:6" s="193" customFormat="1">
      <c r="D384" s="64"/>
      <c r="E384" s="64"/>
      <c r="F384" s="64"/>
    </row>
    <row r="385" spans="4:6" s="193" customFormat="1">
      <c r="D385" s="64"/>
      <c r="E385" s="64"/>
      <c r="F385" s="64"/>
    </row>
    <row r="386" spans="4:6" s="193" customFormat="1">
      <c r="D386" s="64"/>
      <c r="E386" s="64"/>
      <c r="F386" s="64"/>
    </row>
    <row r="387" spans="4:6" s="193" customFormat="1">
      <c r="D387" s="64"/>
      <c r="E387" s="64"/>
      <c r="F387" s="64"/>
    </row>
    <row r="388" spans="4:6" s="193" customFormat="1">
      <c r="D388" s="64"/>
      <c r="E388" s="64"/>
      <c r="F388" s="64"/>
    </row>
    <row r="389" spans="4:6" s="193" customFormat="1">
      <c r="D389" s="64"/>
      <c r="E389" s="64"/>
      <c r="F389" s="64"/>
    </row>
    <row r="390" spans="4:6" s="193" customFormat="1">
      <c r="D390" s="64"/>
      <c r="E390" s="64"/>
      <c r="F390" s="64"/>
    </row>
    <row r="391" spans="4:6" s="193" customFormat="1">
      <c r="D391" s="64"/>
      <c r="E391" s="64"/>
      <c r="F391" s="64"/>
    </row>
    <row r="392" spans="4:6" s="193" customFormat="1">
      <c r="D392" s="64"/>
      <c r="E392" s="64"/>
      <c r="F392" s="64"/>
    </row>
    <row r="393" spans="4:6" s="193" customFormat="1">
      <c r="D393" s="64"/>
      <c r="E393" s="64"/>
      <c r="F393" s="64"/>
    </row>
    <row r="394" spans="4:6" s="193" customFormat="1">
      <c r="D394" s="64"/>
      <c r="E394" s="64"/>
      <c r="F394" s="64"/>
    </row>
    <row r="395" spans="4:6" s="193" customFormat="1">
      <c r="D395" s="64"/>
      <c r="E395" s="64"/>
      <c r="F395" s="64"/>
    </row>
    <row r="396" spans="4:6" s="193" customFormat="1">
      <c r="D396" s="64"/>
      <c r="E396" s="64"/>
      <c r="F396" s="64"/>
    </row>
    <row r="397" spans="4:6" s="193" customFormat="1">
      <c r="D397" s="64"/>
      <c r="E397" s="64"/>
      <c r="F397" s="64"/>
    </row>
    <row r="398" spans="4:6" s="193" customFormat="1">
      <c r="D398" s="64"/>
      <c r="E398" s="64"/>
      <c r="F398" s="64"/>
    </row>
    <row r="399" spans="4:6" s="193" customFormat="1">
      <c r="D399" s="64"/>
      <c r="E399" s="64"/>
      <c r="F399" s="64"/>
    </row>
    <row r="400" spans="4:6" s="193" customFormat="1">
      <c r="D400" s="64"/>
      <c r="E400" s="64"/>
      <c r="F400" s="64"/>
    </row>
    <row r="401" spans="4:6" s="193" customFormat="1">
      <c r="D401" s="64"/>
      <c r="E401" s="64"/>
      <c r="F401" s="64"/>
    </row>
    <row r="402" spans="4:6" s="193" customFormat="1">
      <c r="D402" s="64"/>
      <c r="E402" s="64"/>
      <c r="F402" s="64"/>
    </row>
    <row r="403" spans="4:6" s="193" customFormat="1">
      <c r="D403" s="64"/>
      <c r="E403" s="64"/>
      <c r="F403" s="64"/>
    </row>
    <row r="404" spans="4:6" s="193" customFormat="1">
      <c r="D404" s="64"/>
      <c r="E404" s="64"/>
      <c r="F404" s="64"/>
    </row>
    <row r="405" spans="4:6" s="193" customFormat="1">
      <c r="D405" s="64"/>
      <c r="E405" s="64"/>
      <c r="F405" s="64"/>
    </row>
    <row r="406" spans="4:6" s="193" customFormat="1">
      <c r="D406" s="64"/>
      <c r="E406" s="64"/>
      <c r="F406" s="64"/>
    </row>
    <row r="407" spans="4:6" s="193" customFormat="1">
      <c r="D407" s="64"/>
      <c r="E407" s="64"/>
      <c r="F407" s="64"/>
    </row>
    <row r="408" spans="4:6" s="193" customFormat="1">
      <c r="D408" s="64"/>
      <c r="E408" s="64"/>
      <c r="F408" s="64"/>
    </row>
    <row r="409" spans="4:6" s="193" customFormat="1">
      <c r="D409" s="64"/>
      <c r="E409" s="64"/>
      <c r="F409" s="64"/>
    </row>
    <row r="410" spans="4:6" s="193" customFormat="1">
      <c r="D410" s="64"/>
      <c r="E410" s="64"/>
      <c r="F410" s="64"/>
    </row>
    <row r="411" spans="4:6" s="193" customFormat="1">
      <c r="D411" s="64"/>
      <c r="E411" s="64"/>
      <c r="F411" s="64"/>
    </row>
    <row r="412" spans="4:6" s="193" customFormat="1">
      <c r="D412" s="64"/>
      <c r="E412" s="64"/>
      <c r="F412" s="64"/>
    </row>
    <row r="413" spans="4:6" s="193" customFormat="1">
      <c r="D413" s="64"/>
      <c r="E413" s="64"/>
      <c r="F413" s="64"/>
    </row>
    <row r="414" spans="4:6" s="193" customFormat="1">
      <c r="D414" s="64"/>
      <c r="E414" s="64"/>
      <c r="F414" s="64"/>
    </row>
    <row r="415" spans="4:6" s="193" customFormat="1">
      <c r="D415" s="64"/>
      <c r="E415" s="64"/>
      <c r="F415" s="64"/>
    </row>
    <row r="416" spans="4:6" s="193" customFormat="1">
      <c r="D416" s="64"/>
      <c r="E416" s="64"/>
      <c r="F416" s="64"/>
    </row>
    <row r="417" spans="4:6" s="193" customFormat="1">
      <c r="D417" s="64"/>
      <c r="E417" s="64"/>
      <c r="F417" s="64"/>
    </row>
    <row r="418" spans="4:6" s="193" customFormat="1">
      <c r="D418" s="64"/>
      <c r="E418" s="64"/>
      <c r="F418" s="64"/>
    </row>
    <row r="419" spans="4:6" s="193" customFormat="1">
      <c r="D419" s="64"/>
      <c r="E419" s="64"/>
      <c r="F419" s="64"/>
    </row>
    <row r="420" spans="4:6" s="193" customFormat="1">
      <c r="D420" s="64"/>
      <c r="E420" s="64"/>
      <c r="F420" s="64"/>
    </row>
    <row r="421" spans="4:6" s="193" customFormat="1">
      <c r="D421" s="64"/>
      <c r="E421" s="64"/>
      <c r="F421" s="64"/>
    </row>
    <row r="422" spans="4:6" s="193" customFormat="1">
      <c r="D422" s="64"/>
      <c r="E422" s="64"/>
      <c r="F422" s="64"/>
    </row>
    <row r="423" spans="4:6" s="193" customFormat="1">
      <c r="D423" s="64"/>
      <c r="E423" s="64"/>
      <c r="F423" s="64"/>
    </row>
    <row r="424" spans="4:6" s="193" customFormat="1">
      <c r="D424" s="64"/>
      <c r="E424" s="64"/>
      <c r="F424" s="64"/>
    </row>
    <row r="425" spans="4:6" s="193" customFormat="1">
      <c r="D425" s="64"/>
      <c r="E425" s="64"/>
      <c r="F425" s="64"/>
    </row>
    <row r="426" spans="4:6" s="193" customFormat="1">
      <c r="D426" s="64"/>
      <c r="E426" s="64"/>
      <c r="F426" s="64"/>
    </row>
    <row r="427" spans="4:6" s="193" customFormat="1">
      <c r="D427" s="64"/>
      <c r="E427" s="64"/>
      <c r="F427" s="64"/>
    </row>
    <row r="428" spans="4:6" s="193" customFormat="1">
      <c r="D428" s="64"/>
      <c r="E428" s="64"/>
      <c r="F428" s="64"/>
    </row>
    <row r="429" spans="4:6" s="193" customFormat="1">
      <c r="D429" s="64"/>
      <c r="E429" s="64"/>
      <c r="F429" s="64"/>
    </row>
    <row r="430" spans="4:6" s="193" customFormat="1">
      <c r="D430" s="64"/>
      <c r="E430" s="64"/>
      <c r="F430" s="64"/>
    </row>
    <row r="431" spans="4:6" s="193" customFormat="1">
      <c r="D431" s="64"/>
      <c r="E431" s="64"/>
      <c r="F431" s="64"/>
    </row>
    <row r="432" spans="4:6" s="193" customFormat="1">
      <c r="D432" s="64"/>
      <c r="E432" s="64"/>
      <c r="F432" s="64"/>
    </row>
    <row r="433" spans="4:6" s="193" customFormat="1">
      <c r="D433" s="64"/>
      <c r="E433" s="64"/>
      <c r="F433" s="64"/>
    </row>
    <row r="434" spans="4:6" s="193" customFormat="1">
      <c r="D434" s="64"/>
      <c r="E434" s="64"/>
      <c r="F434" s="64"/>
    </row>
    <row r="435" spans="4:6" s="193" customFormat="1">
      <c r="D435" s="64"/>
      <c r="E435" s="64"/>
      <c r="F435" s="64"/>
    </row>
    <row r="436" spans="4:6" s="193" customFormat="1">
      <c r="D436" s="64"/>
      <c r="E436" s="64"/>
      <c r="F436" s="64"/>
    </row>
    <row r="437" spans="4:6" s="193" customFormat="1">
      <c r="D437" s="64"/>
      <c r="E437" s="64"/>
      <c r="F437" s="64"/>
    </row>
    <row r="438" spans="4:6" s="193" customFormat="1">
      <c r="D438" s="64"/>
      <c r="E438" s="64"/>
      <c r="F438" s="64"/>
    </row>
    <row r="439" spans="4:6" s="193" customFormat="1">
      <c r="D439" s="64"/>
      <c r="E439" s="64"/>
      <c r="F439" s="64"/>
    </row>
    <row r="440" spans="4:6" s="193" customFormat="1">
      <c r="D440" s="64"/>
      <c r="E440" s="64"/>
      <c r="F440" s="64"/>
    </row>
    <row r="441" spans="4:6" s="193" customFormat="1">
      <c r="D441" s="64"/>
      <c r="E441" s="64"/>
      <c r="F441" s="64"/>
    </row>
    <row r="442" spans="4:6" s="193" customFormat="1">
      <c r="D442" s="64"/>
      <c r="E442" s="64"/>
      <c r="F442" s="64"/>
    </row>
    <row r="443" spans="4:6" s="193" customFormat="1">
      <c r="D443" s="64"/>
      <c r="E443" s="64"/>
      <c r="F443" s="64"/>
    </row>
    <row r="444" spans="4:6" s="193" customFormat="1">
      <c r="D444" s="64"/>
      <c r="E444" s="64"/>
      <c r="F444" s="64"/>
    </row>
    <row r="445" spans="4:6" s="193" customFormat="1">
      <c r="D445" s="64"/>
      <c r="E445" s="64"/>
      <c r="F445" s="64"/>
    </row>
    <row r="446" spans="4:6" s="193" customFormat="1">
      <c r="D446" s="64"/>
      <c r="E446" s="64"/>
      <c r="F446" s="64"/>
    </row>
    <row r="447" spans="4:6" s="193" customFormat="1">
      <c r="D447" s="64"/>
      <c r="E447" s="64"/>
      <c r="F447" s="64"/>
    </row>
    <row r="448" spans="4:6" s="193" customFormat="1">
      <c r="D448" s="64"/>
      <c r="E448" s="64"/>
      <c r="F448" s="64"/>
    </row>
    <row r="449" spans="4:6" s="193" customFormat="1">
      <c r="D449" s="64"/>
      <c r="E449" s="64"/>
      <c r="F449" s="64"/>
    </row>
    <row r="450" spans="4:6" s="193" customFormat="1">
      <c r="D450" s="64"/>
      <c r="E450" s="64"/>
      <c r="F450" s="64"/>
    </row>
    <row r="451" spans="4:6" s="193" customFormat="1">
      <c r="D451" s="64"/>
      <c r="E451" s="64"/>
      <c r="F451" s="64"/>
    </row>
    <row r="452" spans="4:6" s="193" customFormat="1">
      <c r="D452" s="64"/>
      <c r="E452" s="64"/>
      <c r="F452" s="64"/>
    </row>
    <row r="453" spans="4:6" s="193" customFormat="1">
      <c r="D453" s="64"/>
      <c r="E453" s="64"/>
      <c r="F453" s="64"/>
    </row>
    <row r="454" spans="4:6" s="193" customFormat="1">
      <c r="D454" s="64"/>
      <c r="E454" s="64"/>
      <c r="F454" s="64"/>
    </row>
    <row r="455" spans="4:6" s="193" customFormat="1">
      <c r="D455" s="64"/>
      <c r="E455" s="64"/>
      <c r="F455" s="64"/>
    </row>
    <row r="456" spans="4:6" s="193" customFormat="1">
      <c r="D456" s="64"/>
      <c r="E456" s="64"/>
      <c r="F456" s="64"/>
    </row>
    <row r="457" spans="4:6" s="193" customFormat="1">
      <c r="D457" s="64"/>
      <c r="E457" s="64"/>
      <c r="F457" s="64"/>
    </row>
    <row r="458" spans="4:6" s="193" customFormat="1">
      <c r="D458" s="64"/>
      <c r="E458" s="64"/>
      <c r="F458" s="64"/>
    </row>
    <row r="459" spans="4:6" s="193" customFormat="1">
      <c r="D459" s="64"/>
      <c r="E459" s="64"/>
      <c r="F459" s="64"/>
    </row>
    <row r="460" spans="4:6" s="193" customFormat="1">
      <c r="D460" s="64"/>
      <c r="E460" s="64"/>
      <c r="F460" s="64"/>
    </row>
    <row r="461" spans="4:6" s="193" customFormat="1">
      <c r="D461" s="64"/>
      <c r="E461" s="64"/>
      <c r="F461" s="64"/>
    </row>
    <row r="462" spans="4:6" s="193" customFormat="1">
      <c r="D462" s="64"/>
      <c r="E462" s="64"/>
      <c r="F462" s="64"/>
    </row>
    <row r="463" spans="4:6" s="193" customFormat="1">
      <c r="D463" s="64"/>
      <c r="E463" s="64"/>
      <c r="F463" s="64"/>
    </row>
    <row r="464" spans="4:6" s="193" customFormat="1">
      <c r="D464" s="64"/>
      <c r="E464" s="64"/>
      <c r="F464" s="64"/>
    </row>
    <row r="465" spans="4:6" s="193" customFormat="1">
      <c r="D465" s="64"/>
      <c r="E465" s="64"/>
      <c r="F465" s="64"/>
    </row>
    <row r="466" spans="4:6" s="193" customFormat="1">
      <c r="D466" s="64"/>
      <c r="E466" s="64"/>
      <c r="F466" s="64"/>
    </row>
    <row r="467" spans="4:6" s="193" customFormat="1">
      <c r="D467" s="64"/>
      <c r="E467" s="64"/>
      <c r="F467" s="64"/>
    </row>
    <row r="468" spans="4:6" s="193" customFormat="1">
      <c r="D468" s="64"/>
      <c r="E468" s="64"/>
      <c r="F468" s="64"/>
    </row>
    <row r="469" spans="4:6" s="193" customFormat="1">
      <c r="D469" s="64"/>
      <c r="E469" s="64"/>
      <c r="F469" s="64"/>
    </row>
    <row r="470" spans="4:6" s="193" customFormat="1">
      <c r="D470" s="64"/>
      <c r="E470" s="64"/>
      <c r="F470" s="64"/>
    </row>
    <row r="471" spans="4:6" s="193" customFormat="1">
      <c r="D471" s="64"/>
      <c r="E471" s="64"/>
      <c r="F471" s="64"/>
    </row>
    <row r="472" spans="4:6" s="193" customFormat="1">
      <c r="D472" s="64"/>
      <c r="E472" s="64"/>
      <c r="F472" s="64"/>
    </row>
    <row r="473" spans="4:6" s="193" customFormat="1">
      <c r="D473" s="64"/>
      <c r="E473" s="64"/>
      <c r="F473" s="64"/>
    </row>
    <row r="474" spans="4:6" s="193" customFormat="1">
      <c r="D474" s="64"/>
      <c r="E474" s="64"/>
      <c r="F474" s="64"/>
    </row>
    <row r="475" spans="4:6" s="193" customFormat="1">
      <c r="D475" s="64"/>
      <c r="E475" s="64"/>
      <c r="F475" s="64"/>
    </row>
    <row r="476" spans="4:6" s="193" customFormat="1">
      <c r="D476" s="64"/>
      <c r="E476" s="64"/>
      <c r="F476" s="64"/>
    </row>
    <row r="477" spans="4:6" s="193" customFormat="1">
      <c r="D477" s="64"/>
      <c r="E477" s="64"/>
      <c r="F477" s="64"/>
    </row>
    <row r="478" spans="4:6" s="193" customFormat="1">
      <c r="D478" s="64"/>
      <c r="E478" s="64"/>
      <c r="F478" s="64"/>
    </row>
    <row r="479" spans="4:6" s="193" customFormat="1">
      <c r="D479" s="64"/>
      <c r="E479" s="64"/>
      <c r="F479" s="64"/>
    </row>
    <row r="480" spans="4:6" s="193" customFormat="1">
      <c r="D480" s="64"/>
      <c r="E480" s="64"/>
      <c r="F480" s="64"/>
    </row>
    <row r="481" spans="4:6" s="193" customFormat="1">
      <c r="D481" s="64"/>
      <c r="E481" s="64"/>
      <c r="F481" s="64"/>
    </row>
    <row r="482" spans="4:6" s="193" customFormat="1">
      <c r="D482" s="64"/>
      <c r="E482" s="64"/>
      <c r="F482" s="64"/>
    </row>
    <row r="483" spans="4:6" s="193" customFormat="1">
      <c r="D483" s="64"/>
      <c r="E483" s="64"/>
      <c r="F483" s="64"/>
    </row>
    <row r="484" spans="4:6" s="193" customFormat="1">
      <c r="D484" s="64"/>
      <c r="E484" s="64"/>
      <c r="F484" s="64"/>
    </row>
    <row r="485" spans="4:6" s="193" customFormat="1">
      <c r="D485" s="64"/>
      <c r="E485" s="64"/>
      <c r="F485" s="64"/>
    </row>
    <row r="486" spans="4:6" s="193" customFormat="1">
      <c r="D486" s="64"/>
      <c r="E486" s="64"/>
      <c r="F486" s="64"/>
    </row>
    <row r="487" spans="4:6" s="193" customFormat="1">
      <c r="D487" s="64"/>
      <c r="E487" s="64"/>
      <c r="F487" s="64"/>
    </row>
    <row r="488" spans="4:6" s="193" customFormat="1">
      <c r="D488" s="64"/>
      <c r="E488" s="64"/>
      <c r="F488" s="64"/>
    </row>
    <row r="489" spans="4:6" s="193" customFormat="1">
      <c r="D489" s="64"/>
      <c r="E489" s="64"/>
      <c r="F489" s="64"/>
    </row>
    <row r="490" spans="4:6" s="193" customFormat="1">
      <c r="D490" s="64"/>
      <c r="E490" s="64"/>
      <c r="F490" s="64"/>
    </row>
    <row r="491" spans="4:6" s="193" customFormat="1">
      <c r="D491" s="64"/>
      <c r="E491" s="64"/>
      <c r="F491" s="64"/>
    </row>
    <row r="492" spans="4:6" s="193" customFormat="1">
      <c r="D492" s="64"/>
      <c r="E492" s="64"/>
      <c r="F492" s="64"/>
    </row>
    <row r="493" spans="4:6" s="193" customFormat="1">
      <c r="D493" s="64"/>
      <c r="E493" s="64"/>
      <c r="F493" s="64"/>
    </row>
    <row r="494" spans="4:6" s="193" customFormat="1">
      <c r="D494" s="64"/>
      <c r="E494" s="64"/>
      <c r="F494" s="64"/>
    </row>
    <row r="495" spans="4:6" s="193" customFormat="1">
      <c r="D495" s="64"/>
      <c r="E495" s="64"/>
      <c r="F495" s="64"/>
    </row>
    <row r="496" spans="4:6" s="193" customFormat="1">
      <c r="D496" s="64"/>
      <c r="E496" s="64"/>
      <c r="F496" s="64"/>
    </row>
    <row r="497" spans="4:6" s="193" customFormat="1">
      <c r="D497" s="64"/>
      <c r="E497" s="64"/>
      <c r="F497" s="64"/>
    </row>
    <row r="498" spans="4:6" s="193" customFormat="1">
      <c r="D498" s="64"/>
      <c r="E498" s="64"/>
      <c r="F498" s="64"/>
    </row>
    <row r="499" spans="4:6" s="193" customFormat="1">
      <c r="D499" s="64"/>
      <c r="E499" s="64"/>
      <c r="F499" s="64"/>
    </row>
    <row r="500" spans="4:6" s="193" customFormat="1">
      <c r="D500" s="64"/>
      <c r="E500" s="64"/>
      <c r="F500" s="64"/>
    </row>
    <row r="501" spans="4:6" s="193" customFormat="1">
      <c r="D501" s="64"/>
      <c r="E501" s="64"/>
      <c r="F501" s="64"/>
    </row>
    <row r="502" spans="4:6" s="193" customFormat="1">
      <c r="D502" s="64"/>
      <c r="E502" s="64"/>
      <c r="F502" s="64"/>
    </row>
    <row r="503" spans="4:6" s="193" customFormat="1">
      <c r="D503" s="64"/>
      <c r="E503" s="64"/>
      <c r="F503" s="64"/>
    </row>
    <row r="504" spans="4:6" s="193" customFormat="1">
      <c r="D504" s="64"/>
      <c r="E504" s="64"/>
      <c r="F504" s="64"/>
    </row>
    <row r="505" spans="4:6" s="193" customFormat="1">
      <c r="D505" s="64"/>
      <c r="E505" s="64"/>
      <c r="F505" s="64"/>
    </row>
    <row r="506" spans="4:6" s="193" customFormat="1">
      <c r="D506" s="64"/>
      <c r="E506" s="64"/>
      <c r="F506" s="64"/>
    </row>
    <row r="507" spans="4:6" s="193" customFormat="1">
      <c r="D507" s="64"/>
      <c r="E507" s="64"/>
      <c r="F507" s="64"/>
    </row>
    <row r="508" spans="4:6" s="193" customFormat="1">
      <c r="D508" s="64"/>
      <c r="E508" s="64"/>
      <c r="F508" s="64"/>
    </row>
    <row r="509" spans="4:6" s="193" customFormat="1">
      <c r="D509" s="64"/>
      <c r="E509" s="64"/>
      <c r="F509" s="64"/>
    </row>
    <row r="510" spans="4:6" s="193" customFormat="1">
      <c r="D510" s="64"/>
      <c r="E510" s="64"/>
      <c r="F510" s="64"/>
    </row>
    <row r="511" spans="4:6" s="193" customFormat="1">
      <c r="D511" s="64"/>
      <c r="E511" s="64"/>
      <c r="F511" s="64"/>
    </row>
    <row r="512" spans="4:6" s="193" customFormat="1">
      <c r="D512" s="64"/>
      <c r="E512" s="64"/>
      <c r="F512" s="64"/>
    </row>
    <row r="513" spans="4:6" s="193" customFormat="1">
      <c r="D513" s="64"/>
      <c r="E513" s="64"/>
      <c r="F513" s="64"/>
    </row>
    <row r="514" spans="4:6" s="193" customFormat="1">
      <c r="D514" s="64"/>
      <c r="E514" s="64"/>
      <c r="F514" s="64"/>
    </row>
    <row r="515" spans="4:6" s="193" customFormat="1">
      <c r="D515" s="64"/>
      <c r="E515" s="64"/>
      <c r="F515" s="64"/>
    </row>
    <row r="516" spans="4:6" s="193" customFormat="1">
      <c r="D516" s="64"/>
      <c r="E516" s="64"/>
      <c r="F516" s="64"/>
    </row>
    <row r="517" spans="4:6" s="193" customFormat="1">
      <c r="D517" s="64"/>
      <c r="E517" s="64"/>
      <c r="F517" s="64"/>
    </row>
    <row r="518" spans="4:6" s="193" customFormat="1">
      <c r="D518" s="64"/>
      <c r="E518" s="64"/>
      <c r="F518" s="64"/>
    </row>
    <row r="519" spans="4:6" s="193" customFormat="1">
      <c r="D519" s="64"/>
      <c r="E519" s="64"/>
      <c r="F519" s="64"/>
    </row>
    <row r="520" spans="4:6" s="193" customFormat="1">
      <c r="D520" s="64"/>
      <c r="E520" s="64"/>
      <c r="F520" s="64"/>
    </row>
    <row r="521" spans="4:6" s="193" customFormat="1">
      <c r="D521" s="64"/>
      <c r="E521" s="64"/>
      <c r="F521" s="64"/>
    </row>
    <row r="522" spans="4:6" s="193" customFormat="1">
      <c r="D522" s="64"/>
      <c r="E522" s="64"/>
      <c r="F522" s="64"/>
    </row>
    <row r="523" spans="4:6" s="193" customFormat="1">
      <c r="D523" s="64"/>
      <c r="E523" s="64"/>
      <c r="F523" s="64"/>
    </row>
    <row r="524" spans="4:6" s="193" customFormat="1">
      <c r="D524" s="64"/>
      <c r="E524" s="64"/>
      <c r="F524" s="64"/>
    </row>
    <row r="525" spans="4:6" s="193" customFormat="1">
      <c r="D525" s="64"/>
      <c r="E525" s="64"/>
      <c r="F525" s="64"/>
    </row>
    <row r="526" spans="4:6" s="193" customFormat="1">
      <c r="D526" s="64"/>
      <c r="E526" s="64"/>
      <c r="F526" s="64"/>
    </row>
    <row r="527" spans="4:6" s="193" customFormat="1">
      <c r="D527" s="64"/>
      <c r="E527" s="64"/>
      <c r="F527" s="64"/>
    </row>
    <row r="528" spans="4:6" s="193" customFormat="1">
      <c r="D528" s="64"/>
      <c r="E528" s="64"/>
      <c r="F528" s="64"/>
    </row>
    <row r="529" spans="4:6" s="193" customFormat="1">
      <c r="D529" s="64"/>
      <c r="E529" s="64"/>
      <c r="F529" s="64"/>
    </row>
    <row r="530" spans="4:6" s="193" customFormat="1">
      <c r="D530" s="64"/>
      <c r="E530" s="64"/>
      <c r="F530" s="64"/>
    </row>
    <row r="531" spans="4:6" s="193" customFormat="1">
      <c r="D531" s="64"/>
      <c r="E531" s="64"/>
      <c r="F531" s="64"/>
    </row>
    <row r="532" spans="4:6" s="193" customFormat="1">
      <c r="D532" s="64"/>
      <c r="E532" s="64"/>
      <c r="F532" s="64"/>
    </row>
    <row r="533" spans="4:6" s="193" customFormat="1">
      <c r="D533" s="64"/>
      <c r="E533" s="64"/>
      <c r="F533" s="64"/>
    </row>
    <row r="534" spans="4:6" s="193" customFormat="1">
      <c r="D534" s="64"/>
      <c r="E534" s="64"/>
      <c r="F534" s="64"/>
    </row>
    <row r="535" spans="4:6" s="193" customFormat="1">
      <c r="D535" s="64"/>
      <c r="E535" s="64"/>
      <c r="F535" s="64"/>
    </row>
    <row r="536" spans="4:6" s="193" customFormat="1">
      <c r="D536" s="64"/>
      <c r="E536" s="64"/>
      <c r="F536" s="64"/>
    </row>
    <row r="537" spans="4:6" s="193" customFormat="1">
      <c r="D537" s="64"/>
      <c r="E537" s="64"/>
      <c r="F537" s="64"/>
    </row>
    <row r="538" spans="4:6" s="193" customFormat="1">
      <c r="D538" s="64"/>
      <c r="E538" s="64"/>
      <c r="F538" s="64"/>
    </row>
    <row r="539" spans="4:6" s="193" customFormat="1">
      <c r="D539" s="64"/>
      <c r="E539" s="64"/>
      <c r="F539" s="64"/>
    </row>
    <row r="540" spans="4:6" s="193" customFormat="1">
      <c r="D540" s="64"/>
      <c r="E540" s="64"/>
      <c r="F540" s="64"/>
    </row>
    <row r="541" spans="4:6" s="193" customFormat="1">
      <c r="D541" s="64"/>
      <c r="E541" s="64"/>
      <c r="F541" s="64"/>
    </row>
    <row r="542" spans="4:6" s="193" customFormat="1">
      <c r="D542" s="64"/>
      <c r="E542" s="64"/>
      <c r="F542" s="64"/>
    </row>
    <row r="543" spans="4:6" s="193" customFormat="1">
      <c r="D543" s="64"/>
      <c r="E543" s="64"/>
      <c r="F543" s="64"/>
    </row>
    <row r="544" spans="4:6" s="193" customFormat="1">
      <c r="D544" s="64"/>
      <c r="E544" s="64"/>
      <c r="F544" s="64"/>
    </row>
    <row r="545" spans="4:6" s="193" customFormat="1">
      <c r="D545" s="64"/>
      <c r="E545" s="64"/>
      <c r="F545" s="64"/>
    </row>
    <row r="546" spans="4:6" s="193" customFormat="1">
      <c r="D546" s="64"/>
      <c r="E546" s="64"/>
      <c r="F546" s="64"/>
    </row>
    <row r="547" spans="4:6" s="193" customFormat="1">
      <c r="D547" s="64"/>
      <c r="E547" s="64"/>
      <c r="F547" s="64"/>
    </row>
    <row r="548" spans="4:6" s="193" customFormat="1">
      <c r="D548" s="64"/>
      <c r="E548" s="64"/>
      <c r="F548" s="64"/>
    </row>
    <row r="549" spans="4:6" s="193" customFormat="1">
      <c r="D549" s="64"/>
      <c r="E549" s="64"/>
      <c r="F549" s="64"/>
    </row>
    <row r="550" spans="4:6" s="193" customFormat="1">
      <c r="D550" s="64"/>
      <c r="E550" s="64"/>
      <c r="F550" s="64"/>
    </row>
    <row r="551" spans="4:6" s="193" customFormat="1">
      <c r="D551" s="64"/>
      <c r="E551" s="64"/>
      <c r="F551" s="64"/>
    </row>
    <row r="552" spans="4:6" s="193" customFormat="1">
      <c r="D552" s="64"/>
      <c r="E552" s="64"/>
      <c r="F552" s="64"/>
    </row>
    <row r="553" spans="4:6" s="193" customFormat="1">
      <c r="D553" s="64"/>
      <c r="E553" s="64"/>
      <c r="F553" s="64"/>
    </row>
    <row r="554" spans="4:6" s="193" customFormat="1">
      <c r="D554" s="64"/>
      <c r="E554" s="64"/>
      <c r="F554" s="64"/>
    </row>
    <row r="555" spans="4:6" s="193" customFormat="1">
      <c r="D555" s="64"/>
      <c r="E555" s="64"/>
      <c r="F555" s="64"/>
    </row>
    <row r="556" spans="4:6" s="193" customFormat="1">
      <c r="D556" s="64"/>
      <c r="E556" s="64"/>
      <c r="F556" s="64"/>
    </row>
    <row r="557" spans="4:6" s="193" customFormat="1">
      <c r="D557" s="64"/>
      <c r="E557" s="64"/>
      <c r="F557" s="64"/>
    </row>
    <row r="558" spans="4:6" s="193" customFormat="1">
      <c r="D558" s="64"/>
      <c r="E558" s="64"/>
      <c r="F558" s="64"/>
    </row>
    <row r="559" spans="4:6" s="193" customFormat="1">
      <c r="D559" s="64"/>
      <c r="E559" s="64"/>
      <c r="F559" s="64"/>
    </row>
    <row r="560" spans="4:6" s="193" customFormat="1">
      <c r="D560" s="64"/>
      <c r="E560" s="64"/>
      <c r="F560" s="64"/>
    </row>
    <row r="561" spans="4:6" s="193" customFormat="1">
      <c r="D561" s="64"/>
      <c r="E561" s="64"/>
      <c r="F561" s="64"/>
    </row>
    <row r="562" spans="4:6" s="193" customFormat="1">
      <c r="D562" s="64"/>
      <c r="E562" s="64"/>
      <c r="F562" s="64"/>
    </row>
    <row r="563" spans="4:6" s="193" customFormat="1">
      <c r="D563" s="64"/>
      <c r="E563" s="64"/>
      <c r="F563" s="64"/>
    </row>
    <row r="564" spans="4:6" s="193" customFormat="1">
      <c r="D564" s="64"/>
      <c r="E564" s="64"/>
      <c r="F564" s="64"/>
    </row>
    <row r="565" spans="4:6" s="193" customFormat="1">
      <c r="D565" s="64"/>
      <c r="E565" s="64"/>
      <c r="F565" s="64"/>
    </row>
    <row r="566" spans="4:6" s="193" customFormat="1">
      <c r="D566" s="64"/>
      <c r="E566" s="64"/>
      <c r="F566" s="64"/>
    </row>
    <row r="567" spans="4:6" s="193" customFormat="1">
      <c r="D567" s="64"/>
      <c r="E567" s="64"/>
      <c r="F567" s="64"/>
    </row>
    <row r="568" spans="4:6" s="193" customFormat="1">
      <c r="D568" s="64"/>
      <c r="E568" s="64"/>
      <c r="F568" s="64"/>
    </row>
    <row r="569" spans="4:6" s="193" customFormat="1">
      <c r="D569" s="64"/>
      <c r="E569" s="64"/>
      <c r="F569" s="64"/>
    </row>
    <row r="570" spans="4:6" s="193" customFormat="1">
      <c r="D570" s="64"/>
      <c r="E570" s="64"/>
      <c r="F570" s="64"/>
    </row>
    <row r="571" spans="4:6" s="193" customFormat="1">
      <c r="D571" s="64"/>
      <c r="E571" s="64"/>
      <c r="F571" s="64"/>
    </row>
    <row r="572" spans="4:6" s="193" customFormat="1">
      <c r="D572" s="64"/>
      <c r="E572" s="64"/>
      <c r="F572" s="64"/>
    </row>
    <row r="573" spans="4:6" s="193" customFormat="1">
      <c r="D573" s="64"/>
      <c r="E573" s="64"/>
      <c r="F573" s="64"/>
    </row>
    <row r="574" spans="4:6" s="193" customFormat="1">
      <c r="D574" s="64"/>
      <c r="E574" s="64"/>
      <c r="F574" s="64"/>
    </row>
    <row r="575" spans="4:6" s="193" customFormat="1">
      <c r="D575" s="64"/>
      <c r="E575" s="64"/>
      <c r="F575" s="64"/>
    </row>
    <row r="576" spans="4:6" s="193" customFormat="1">
      <c r="D576" s="64"/>
      <c r="E576" s="64"/>
      <c r="F576" s="64"/>
    </row>
    <row r="577" spans="4:6" s="193" customFormat="1">
      <c r="D577" s="64"/>
      <c r="E577" s="64"/>
      <c r="F577" s="64"/>
    </row>
    <row r="578" spans="4:6" s="193" customFormat="1">
      <c r="D578" s="64"/>
      <c r="E578" s="64"/>
      <c r="F578" s="64"/>
    </row>
    <row r="579" spans="4:6" s="193" customFormat="1">
      <c r="D579" s="64"/>
      <c r="E579" s="64"/>
      <c r="F579" s="64"/>
    </row>
    <row r="580" spans="4:6" s="193" customFormat="1">
      <c r="D580" s="64"/>
      <c r="E580" s="64"/>
      <c r="F580" s="64"/>
    </row>
    <row r="581" spans="4:6" s="193" customFormat="1">
      <c r="D581" s="64"/>
      <c r="E581" s="64"/>
      <c r="F581" s="64"/>
    </row>
    <row r="582" spans="4:6" s="193" customFormat="1">
      <c r="D582" s="64"/>
      <c r="E582" s="64"/>
      <c r="F582" s="64"/>
    </row>
    <row r="583" spans="4:6" s="193" customFormat="1">
      <c r="D583" s="64"/>
      <c r="E583" s="64"/>
      <c r="F583" s="64"/>
    </row>
    <row r="584" spans="4:6" s="193" customFormat="1">
      <c r="D584" s="64"/>
      <c r="E584" s="64"/>
      <c r="F584" s="64"/>
    </row>
    <row r="585" spans="4:6" s="193" customFormat="1">
      <c r="D585" s="64"/>
      <c r="E585" s="64"/>
      <c r="F585" s="64"/>
    </row>
    <row r="586" spans="4:6" s="193" customFormat="1">
      <c r="D586" s="64"/>
      <c r="E586" s="64"/>
      <c r="F586" s="64"/>
    </row>
    <row r="587" spans="4:6" s="193" customFormat="1">
      <c r="D587" s="64"/>
      <c r="E587" s="64"/>
      <c r="F587" s="64"/>
    </row>
    <row r="588" spans="4:6" s="193" customFormat="1">
      <c r="D588" s="64"/>
      <c r="E588" s="64"/>
      <c r="F588" s="64"/>
    </row>
    <row r="589" spans="4:6" s="193" customFormat="1">
      <c r="D589" s="64"/>
      <c r="E589" s="64"/>
      <c r="F589" s="64"/>
    </row>
    <row r="590" spans="4:6" s="193" customFormat="1">
      <c r="D590" s="64"/>
      <c r="E590" s="64"/>
      <c r="F590" s="64"/>
    </row>
    <row r="591" spans="4:6" s="193" customFormat="1">
      <c r="D591" s="64"/>
      <c r="E591" s="64"/>
      <c r="F591" s="64"/>
    </row>
    <row r="592" spans="4:6" s="193" customFormat="1">
      <c r="D592" s="64"/>
      <c r="E592" s="64"/>
      <c r="F592" s="64"/>
    </row>
    <row r="593" spans="4:6" s="193" customFormat="1">
      <c r="D593" s="64"/>
      <c r="E593" s="64"/>
      <c r="F593" s="64"/>
    </row>
    <row r="594" spans="4:6" s="193" customFormat="1">
      <c r="D594" s="64"/>
      <c r="E594" s="64"/>
      <c r="F594" s="64"/>
    </row>
    <row r="595" spans="4:6" s="193" customFormat="1">
      <c r="D595" s="64"/>
      <c r="E595" s="64"/>
      <c r="F595" s="64"/>
    </row>
    <row r="596" spans="4:6" s="193" customFormat="1">
      <c r="D596" s="64"/>
      <c r="E596" s="64"/>
      <c r="F596" s="64"/>
    </row>
    <row r="597" spans="4:6" s="193" customFormat="1">
      <c r="D597" s="64"/>
      <c r="E597" s="64"/>
      <c r="F597" s="64"/>
    </row>
    <row r="598" spans="4:6" s="193" customFormat="1">
      <c r="D598" s="64"/>
      <c r="E598" s="64"/>
      <c r="F598" s="64"/>
    </row>
    <row r="599" spans="4:6" s="193" customFormat="1">
      <c r="D599" s="64"/>
      <c r="E599" s="64"/>
      <c r="F599" s="64"/>
    </row>
    <row r="600" spans="4:6" s="193" customFormat="1">
      <c r="D600" s="64"/>
      <c r="E600" s="64"/>
      <c r="F600" s="64"/>
    </row>
    <row r="601" spans="4:6" s="193" customFormat="1">
      <c r="D601" s="64"/>
      <c r="E601" s="64"/>
      <c r="F601" s="64"/>
    </row>
    <row r="602" spans="4:6" s="193" customFormat="1">
      <c r="D602" s="64"/>
      <c r="E602" s="64"/>
      <c r="F602" s="64"/>
    </row>
    <row r="603" spans="4:6" s="193" customFormat="1">
      <c r="D603" s="64"/>
      <c r="E603" s="64"/>
      <c r="F603" s="64"/>
    </row>
    <row r="604" spans="4:6" s="193" customFormat="1">
      <c r="D604" s="64"/>
      <c r="E604" s="64"/>
      <c r="F604" s="64"/>
    </row>
    <row r="605" spans="4:6" s="193" customFormat="1">
      <c r="D605" s="64"/>
      <c r="E605" s="64"/>
      <c r="F605" s="64"/>
    </row>
    <row r="606" spans="4:6" s="193" customFormat="1">
      <c r="D606" s="64"/>
      <c r="E606" s="64"/>
      <c r="F606" s="64"/>
    </row>
    <row r="607" spans="4:6" s="193" customFormat="1">
      <c r="D607" s="64"/>
      <c r="E607" s="64"/>
      <c r="F607" s="64"/>
    </row>
    <row r="608" spans="4:6" s="193" customFormat="1">
      <c r="D608" s="64"/>
      <c r="E608" s="64"/>
      <c r="F608" s="64"/>
    </row>
    <row r="609" spans="4:6" s="193" customFormat="1">
      <c r="D609" s="64"/>
      <c r="E609" s="64"/>
      <c r="F609" s="64"/>
    </row>
    <row r="610" spans="4:6" s="193" customFormat="1">
      <c r="D610" s="64"/>
      <c r="E610" s="64"/>
      <c r="F610" s="64"/>
    </row>
    <row r="611" spans="4:6" s="193" customFormat="1">
      <c r="D611" s="64"/>
      <c r="E611" s="64"/>
      <c r="F611" s="64"/>
    </row>
    <row r="612" spans="4:6" s="193" customFormat="1">
      <c r="D612" s="64"/>
      <c r="E612" s="64"/>
      <c r="F612" s="64"/>
    </row>
    <row r="613" spans="4:6" s="193" customFormat="1">
      <c r="D613" s="64"/>
      <c r="E613" s="64"/>
      <c r="F613" s="64"/>
    </row>
    <row r="614" spans="4:6" s="193" customFormat="1">
      <c r="D614" s="64"/>
      <c r="E614" s="64"/>
      <c r="F614" s="64"/>
    </row>
    <row r="615" spans="4:6" s="193" customFormat="1">
      <c r="D615" s="64"/>
      <c r="E615" s="64"/>
      <c r="F615" s="64"/>
    </row>
    <row r="616" spans="4:6" s="193" customFormat="1">
      <c r="D616" s="64"/>
      <c r="E616" s="64"/>
      <c r="F616" s="64"/>
    </row>
    <row r="617" spans="4:6" s="193" customFormat="1">
      <c r="D617" s="64"/>
      <c r="E617" s="64"/>
      <c r="F617" s="64"/>
    </row>
    <row r="618" spans="4:6" s="193" customFormat="1">
      <c r="D618" s="64"/>
      <c r="E618" s="64"/>
      <c r="F618" s="64"/>
    </row>
    <row r="619" spans="4:6" s="193" customFormat="1">
      <c r="D619" s="64"/>
      <c r="E619" s="64"/>
      <c r="F619" s="64"/>
    </row>
    <row r="620" spans="4:6" s="193" customFormat="1">
      <c r="D620" s="64"/>
      <c r="E620" s="64"/>
      <c r="F620" s="64"/>
    </row>
    <row r="621" spans="4:6" s="193" customFormat="1">
      <c r="D621" s="64"/>
      <c r="E621" s="64"/>
      <c r="F621" s="64"/>
    </row>
    <row r="622" spans="4:6" s="193" customFormat="1">
      <c r="D622" s="64"/>
      <c r="E622" s="64"/>
      <c r="F622" s="64"/>
    </row>
    <row r="623" spans="4:6" s="193" customFormat="1">
      <c r="D623" s="64"/>
      <c r="E623" s="64"/>
      <c r="F623" s="64"/>
    </row>
    <row r="624" spans="4:6" s="193" customFormat="1">
      <c r="D624" s="64"/>
      <c r="E624" s="64"/>
      <c r="F624" s="64"/>
    </row>
    <row r="625" spans="4:6" s="193" customFormat="1">
      <c r="D625" s="64"/>
      <c r="E625" s="64"/>
      <c r="F625" s="64"/>
    </row>
    <row r="626" spans="4:6" s="193" customFormat="1">
      <c r="D626" s="64"/>
      <c r="E626" s="64"/>
      <c r="F626" s="64"/>
    </row>
    <row r="627" spans="4:6" s="193" customFormat="1">
      <c r="D627" s="64"/>
      <c r="E627" s="64"/>
      <c r="F627" s="64"/>
    </row>
    <row r="628" spans="4:6" s="193" customFormat="1">
      <c r="D628" s="64"/>
      <c r="E628" s="64"/>
      <c r="F628" s="64"/>
    </row>
    <row r="629" spans="4:6" s="193" customFormat="1">
      <c r="D629" s="64"/>
      <c r="E629" s="64"/>
      <c r="F629" s="64"/>
    </row>
    <row r="630" spans="4:6" s="193" customFormat="1">
      <c r="D630" s="64"/>
      <c r="E630" s="64"/>
      <c r="F630" s="64"/>
    </row>
    <row r="631" spans="4:6" s="193" customFormat="1">
      <c r="D631" s="64"/>
      <c r="E631" s="64"/>
      <c r="F631" s="64"/>
    </row>
    <row r="632" spans="4:6" s="193" customFormat="1">
      <c r="D632" s="64"/>
      <c r="E632" s="64"/>
      <c r="F632" s="64"/>
    </row>
    <row r="633" spans="4:6" s="193" customFormat="1">
      <c r="D633" s="64"/>
      <c r="E633" s="64"/>
      <c r="F633" s="64"/>
    </row>
    <row r="634" spans="4:6" s="193" customFormat="1">
      <c r="D634" s="64"/>
      <c r="E634" s="64"/>
      <c r="F634" s="64"/>
    </row>
    <row r="635" spans="4:6" s="193" customFormat="1">
      <c r="D635" s="64"/>
      <c r="E635" s="64"/>
      <c r="F635" s="64"/>
    </row>
    <row r="636" spans="4:6" s="193" customFormat="1">
      <c r="D636" s="64"/>
      <c r="E636" s="64"/>
      <c r="F636" s="64"/>
    </row>
    <row r="637" spans="4:6" s="193" customFormat="1">
      <c r="D637" s="64"/>
      <c r="E637" s="64"/>
      <c r="F637" s="64"/>
    </row>
    <row r="638" spans="4:6" s="193" customFormat="1">
      <c r="D638" s="64"/>
      <c r="E638" s="64"/>
      <c r="F638" s="64"/>
    </row>
    <row r="639" spans="4:6" s="193" customFormat="1">
      <c r="D639" s="64"/>
      <c r="E639" s="64"/>
      <c r="F639" s="64"/>
    </row>
    <row r="640" spans="4:6" s="193" customFormat="1">
      <c r="D640" s="64"/>
      <c r="E640" s="64"/>
      <c r="F640" s="64"/>
    </row>
    <row r="641" spans="4:6" s="193" customFormat="1">
      <c r="D641" s="64"/>
      <c r="E641" s="64"/>
      <c r="F641" s="64"/>
    </row>
    <row r="642" spans="4:6" s="193" customFormat="1">
      <c r="D642" s="64"/>
      <c r="E642" s="64"/>
      <c r="F642" s="64"/>
    </row>
    <row r="643" spans="4:6" s="193" customFormat="1">
      <c r="D643" s="64"/>
      <c r="E643" s="64"/>
      <c r="F643" s="64"/>
    </row>
    <row r="644" spans="4:6" s="193" customFormat="1">
      <c r="D644" s="64"/>
      <c r="E644" s="64"/>
      <c r="F644" s="64"/>
    </row>
    <row r="645" spans="4:6" s="193" customFormat="1">
      <c r="D645" s="64"/>
      <c r="E645" s="64"/>
      <c r="F645" s="64"/>
    </row>
    <row r="646" spans="4:6" s="193" customFormat="1">
      <c r="D646" s="64"/>
      <c r="E646" s="64"/>
      <c r="F646" s="64"/>
    </row>
    <row r="647" spans="4:6" s="193" customFormat="1">
      <c r="D647" s="64"/>
      <c r="E647" s="64"/>
      <c r="F647" s="64"/>
    </row>
    <row r="648" spans="4:6" s="193" customFormat="1">
      <c r="D648" s="64"/>
      <c r="E648" s="64"/>
      <c r="F648" s="64"/>
    </row>
    <row r="649" spans="4:6" s="193" customFormat="1">
      <c r="D649" s="64"/>
      <c r="E649" s="64"/>
      <c r="F649" s="64"/>
    </row>
    <row r="650" spans="4:6" s="193" customFormat="1">
      <c r="D650" s="64"/>
      <c r="E650" s="64"/>
      <c r="F650" s="64"/>
    </row>
    <row r="651" spans="4:6" s="193" customFormat="1">
      <c r="D651" s="64"/>
      <c r="E651" s="64"/>
      <c r="F651" s="64"/>
    </row>
    <row r="652" spans="4:6" s="193" customFormat="1">
      <c r="D652" s="64"/>
      <c r="E652" s="64"/>
      <c r="F652" s="64"/>
    </row>
    <row r="653" spans="4:6" s="193" customFormat="1">
      <c r="D653" s="64"/>
      <c r="E653" s="64"/>
      <c r="F653" s="64"/>
    </row>
    <row r="654" spans="4:6" s="193" customFormat="1">
      <c r="D654" s="64"/>
      <c r="E654" s="64"/>
      <c r="F654" s="64"/>
    </row>
    <row r="655" spans="4:6" s="193" customFormat="1">
      <c r="D655" s="64"/>
      <c r="E655" s="64"/>
      <c r="F655" s="64"/>
    </row>
    <row r="656" spans="4:6" s="193" customFormat="1">
      <c r="D656" s="64"/>
      <c r="E656" s="64"/>
      <c r="F656" s="64"/>
    </row>
    <row r="657" spans="4:6" s="193" customFormat="1">
      <c r="D657" s="64"/>
      <c r="E657" s="64"/>
      <c r="F657" s="64"/>
    </row>
    <row r="658" spans="4:6" s="193" customFormat="1">
      <c r="D658" s="64"/>
      <c r="E658" s="64"/>
      <c r="F658" s="64"/>
    </row>
    <row r="659" spans="4:6" s="193" customFormat="1">
      <c r="D659" s="64"/>
      <c r="E659" s="64"/>
      <c r="F659" s="64"/>
    </row>
    <row r="660" spans="4:6" s="193" customFormat="1">
      <c r="D660" s="64"/>
      <c r="E660" s="64"/>
      <c r="F660" s="64"/>
    </row>
    <row r="661" spans="4:6" s="193" customFormat="1">
      <c r="D661" s="64"/>
      <c r="E661" s="64"/>
      <c r="F661" s="64"/>
    </row>
    <row r="662" spans="4:6" s="193" customFormat="1">
      <c r="D662" s="64"/>
      <c r="E662" s="64"/>
      <c r="F662" s="64"/>
    </row>
    <row r="663" spans="4:6" s="193" customFormat="1">
      <c r="D663" s="64"/>
      <c r="E663" s="64"/>
      <c r="F663" s="64"/>
    </row>
    <row r="664" spans="4:6" s="193" customFormat="1">
      <c r="D664" s="64"/>
      <c r="E664" s="64"/>
      <c r="F664" s="64"/>
    </row>
    <row r="665" spans="4:6" s="193" customFormat="1">
      <c r="D665" s="64"/>
      <c r="E665" s="64"/>
      <c r="F665" s="64"/>
    </row>
    <row r="666" spans="4:6" s="193" customFormat="1">
      <c r="D666" s="64"/>
      <c r="E666" s="64"/>
      <c r="F666" s="64"/>
    </row>
    <row r="667" spans="4:6" s="193" customFormat="1">
      <c r="D667" s="64"/>
      <c r="E667" s="64"/>
      <c r="F667" s="64"/>
    </row>
    <row r="668" spans="4:6" s="193" customFormat="1">
      <c r="D668" s="64"/>
      <c r="E668" s="64"/>
      <c r="F668" s="64"/>
    </row>
    <row r="669" spans="4:6" s="193" customFormat="1">
      <c r="D669" s="64"/>
      <c r="E669" s="64"/>
      <c r="F669" s="64"/>
    </row>
    <row r="670" spans="4:6" s="193" customFormat="1">
      <c r="D670" s="64"/>
      <c r="E670" s="64"/>
      <c r="F670" s="64"/>
    </row>
    <row r="671" spans="4:6" s="193" customFormat="1">
      <c r="D671" s="64"/>
      <c r="E671" s="64"/>
      <c r="F671" s="64"/>
    </row>
    <row r="672" spans="4:6" s="193" customFormat="1">
      <c r="D672" s="64"/>
      <c r="E672" s="64"/>
      <c r="F672" s="64"/>
    </row>
    <row r="673" spans="4:6" s="193" customFormat="1">
      <c r="D673" s="64"/>
      <c r="E673" s="64"/>
      <c r="F673" s="64"/>
    </row>
    <row r="674" spans="4:6" s="193" customFormat="1">
      <c r="D674" s="64"/>
      <c r="E674" s="64"/>
      <c r="F674" s="64"/>
    </row>
    <row r="675" spans="4:6" s="193" customFormat="1">
      <c r="D675" s="64"/>
      <c r="E675" s="64"/>
      <c r="F675" s="64"/>
    </row>
    <row r="676" spans="4:6" s="193" customFormat="1">
      <c r="D676" s="64"/>
      <c r="E676" s="64"/>
      <c r="F676" s="64"/>
    </row>
    <row r="677" spans="4:6" s="193" customFormat="1">
      <c r="D677" s="64"/>
      <c r="E677" s="64"/>
      <c r="F677" s="64"/>
    </row>
    <row r="678" spans="4:6" s="193" customFormat="1">
      <c r="D678" s="64"/>
      <c r="E678" s="64"/>
      <c r="F678" s="64"/>
    </row>
    <row r="679" spans="4:6" s="193" customFormat="1">
      <c r="D679" s="64"/>
      <c r="E679" s="64"/>
      <c r="F679" s="64"/>
    </row>
    <row r="680" spans="4:6" s="193" customFormat="1">
      <c r="D680" s="64"/>
      <c r="E680" s="64"/>
      <c r="F680" s="64"/>
    </row>
    <row r="681" spans="4:6" s="193" customFormat="1">
      <c r="D681" s="64"/>
      <c r="E681" s="64"/>
      <c r="F681" s="64"/>
    </row>
    <row r="682" spans="4:6" s="193" customFormat="1">
      <c r="D682" s="64"/>
      <c r="E682" s="64"/>
      <c r="F682" s="64"/>
    </row>
    <row r="683" spans="4:6" s="193" customFormat="1">
      <c r="D683" s="64"/>
      <c r="E683" s="64"/>
      <c r="F683" s="64"/>
    </row>
    <row r="684" spans="4:6" s="193" customFormat="1">
      <c r="D684" s="64"/>
      <c r="E684" s="64"/>
      <c r="F684" s="64"/>
    </row>
    <row r="685" spans="4:6" s="193" customFormat="1">
      <c r="D685" s="64"/>
      <c r="E685" s="64"/>
      <c r="F685" s="64"/>
    </row>
    <row r="686" spans="4:6" s="193" customFormat="1">
      <c r="D686" s="64"/>
      <c r="E686" s="64"/>
      <c r="F686" s="64"/>
    </row>
    <row r="687" spans="4:6" s="193" customFormat="1">
      <c r="D687" s="64"/>
      <c r="E687" s="64"/>
      <c r="F687" s="64"/>
    </row>
    <row r="688" spans="4:6" s="193" customFormat="1">
      <c r="D688" s="64"/>
      <c r="E688" s="64"/>
      <c r="F688" s="64"/>
    </row>
    <row r="689" spans="4:6" s="193" customFormat="1">
      <c r="D689" s="64"/>
      <c r="E689" s="64"/>
      <c r="F689" s="64"/>
    </row>
    <row r="690" spans="4:6" s="193" customFormat="1">
      <c r="D690" s="64"/>
      <c r="E690" s="64"/>
      <c r="F690" s="64"/>
    </row>
    <row r="691" spans="4:6" s="193" customFormat="1">
      <c r="D691" s="64"/>
      <c r="E691" s="64"/>
      <c r="F691" s="64"/>
    </row>
    <row r="692" spans="4:6" s="193" customFormat="1">
      <c r="D692" s="64"/>
      <c r="E692" s="64"/>
      <c r="F692" s="64"/>
    </row>
    <row r="693" spans="4:6" s="193" customFormat="1">
      <c r="D693" s="64"/>
      <c r="E693" s="64"/>
      <c r="F693" s="64"/>
    </row>
    <row r="694" spans="4:6" s="193" customFormat="1">
      <c r="D694" s="64"/>
      <c r="E694" s="64"/>
      <c r="F694" s="64"/>
    </row>
    <row r="695" spans="4:6" s="193" customFormat="1">
      <c r="D695" s="64"/>
      <c r="E695" s="64"/>
      <c r="F695" s="64"/>
    </row>
    <row r="696" spans="4:6" s="193" customFormat="1">
      <c r="D696" s="64"/>
      <c r="E696" s="64"/>
      <c r="F696" s="64"/>
    </row>
    <row r="697" spans="4:6" s="193" customFormat="1">
      <c r="D697" s="64"/>
      <c r="E697" s="64"/>
      <c r="F697" s="64"/>
    </row>
    <row r="698" spans="4:6" s="193" customFormat="1">
      <c r="D698" s="64"/>
      <c r="E698" s="64"/>
      <c r="F698" s="64"/>
    </row>
    <row r="699" spans="4:6" s="193" customFormat="1">
      <c r="D699" s="64"/>
      <c r="E699" s="64"/>
      <c r="F699" s="64"/>
    </row>
    <row r="700" spans="4:6" s="193" customFormat="1">
      <c r="D700" s="64"/>
      <c r="E700" s="64"/>
      <c r="F700" s="64"/>
    </row>
    <row r="701" spans="4:6" s="193" customFormat="1">
      <c r="D701" s="64"/>
      <c r="E701" s="64"/>
      <c r="F701" s="64"/>
    </row>
    <row r="702" spans="4:6" s="193" customFormat="1">
      <c r="D702" s="64"/>
      <c r="E702" s="64"/>
      <c r="F702" s="64"/>
    </row>
    <row r="703" spans="4:6" s="193" customFormat="1">
      <c r="D703" s="64"/>
      <c r="E703" s="64"/>
      <c r="F703" s="64"/>
    </row>
    <row r="704" spans="4:6" s="193" customFormat="1">
      <c r="D704" s="64"/>
      <c r="E704" s="64"/>
      <c r="F704" s="64"/>
    </row>
    <row r="705" spans="4:6" s="193" customFormat="1">
      <c r="D705" s="64"/>
      <c r="E705" s="64"/>
      <c r="F705" s="64"/>
    </row>
    <row r="706" spans="4:6" s="193" customFormat="1">
      <c r="D706" s="64"/>
      <c r="E706" s="64"/>
      <c r="F706" s="64"/>
    </row>
    <row r="707" spans="4:6" s="193" customFormat="1">
      <c r="D707" s="64"/>
      <c r="E707" s="64"/>
      <c r="F707" s="64"/>
    </row>
    <row r="708" spans="4:6" s="193" customFormat="1">
      <c r="D708" s="64"/>
      <c r="E708" s="64"/>
      <c r="F708" s="64"/>
    </row>
    <row r="709" spans="4:6" s="193" customFormat="1">
      <c r="D709" s="64"/>
      <c r="E709" s="64"/>
      <c r="F709" s="64"/>
    </row>
    <row r="710" spans="4:6" s="193" customFormat="1">
      <c r="D710" s="64"/>
      <c r="E710" s="64"/>
      <c r="F710" s="64"/>
    </row>
    <row r="711" spans="4:6" s="193" customFormat="1">
      <c r="D711" s="64"/>
      <c r="E711" s="64"/>
      <c r="F711" s="64"/>
    </row>
    <row r="712" spans="4:6" s="193" customFormat="1">
      <c r="D712" s="64"/>
      <c r="E712" s="64"/>
      <c r="F712" s="64"/>
    </row>
    <row r="713" spans="4:6" s="193" customFormat="1">
      <c r="D713" s="64"/>
      <c r="E713" s="64"/>
      <c r="F713" s="64"/>
    </row>
    <row r="714" spans="4:6" s="193" customFormat="1">
      <c r="D714" s="64"/>
      <c r="E714" s="64"/>
      <c r="F714" s="64"/>
    </row>
    <row r="715" spans="4:6" s="193" customFormat="1">
      <c r="D715" s="64"/>
      <c r="E715" s="64"/>
      <c r="F715" s="64"/>
    </row>
    <row r="716" spans="4:6" s="193" customFormat="1">
      <c r="D716" s="64"/>
      <c r="E716" s="64"/>
      <c r="F716" s="64"/>
    </row>
    <row r="717" spans="4:6" s="193" customFormat="1">
      <c r="D717" s="64"/>
      <c r="E717" s="64"/>
      <c r="F717" s="64"/>
    </row>
    <row r="718" spans="4:6" s="193" customFormat="1">
      <c r="D718" s="64"/>
      <c r="E718" s="64"/>
      <c r="F718" s="64"/>
    </row>
    <row r="719" spans="4:6" s="193" customFormat="1">
      <c r="D719" s="64"/>
      <c r="E719" s="64"/>
      <c r="F719" s="64"/>
    </row>
    <row r="720" spans="4:6" s="193" customFormat="1">
      <c r="D720" s="64"/>
      <c r="E720" s="64"/>
      <c r="F720" s="64"/>
    </row>
    <row r="721" spans="4:6" s="193" customFormat="1">
      <c r="D721" s="64"/>
      <c r="E721" s="64"/>
      <c r="F721" s="64"/>
    </row>
    <row r="722" spans="4:6" s="193" customFormat="1">
      <c r="D722" s="64"/>
      <c r="E722" s="64"/>
      <c r="F722" s="64"/>
    </row>
    <row r="723" spans="4:6" s="193" customFormat="1">
      <c r="D723" s="64"/>
      <c r="E723" s="64"/>
      <c r="F723" s="64"/>
    </row>
    <row r="724" spans="4:6" s="193" customFormat="1">
      <c r="D724" s="64"/>
      <c r="E724" s="64"/>
      <c r="F724" s="64"/>
    </row>
    <row r="725" spans="4:6" s="193" customFormat="1">
      <c r="D725" s="64"/>
      <c r="E725" s="64"/>
      <c r="F725" s="64"/>
    </row>
    <row r="726" spans="4:6" s="193" customFormat="1">
      <c r="D726" s="64"/>
      <c r="E726" s="64"/>
      <c r="F726" s="64"/>
    </row>
    <row r="727" spans="4:6" s="193" customFormat="1">
      <c r="D727" s="64"/>
      <c r="E727" s="64"/>
      <c r="F727" s="64"/>
    </row>
    <row r="728" spans="4:6" s="193" customFormat="1">
      <c r="D728" s="64"/>
      <c r="E728" s="64"/>
      <c r="F728" s="64"/>
    </row>
    <row r="729" spans="4:6" s="193" customFormat="1">
      <c r="D729" s="64"/>
      <c r="E729" s="64"/>
      <c r="F729" s="64"/>
    </row>
    <row r="730" spans="4:6" s="193" customFormat="1">
      <c r="D730" s="64"/>
      <c r="E730" s="64"/>
      <c r="F730" s="64"/>
    </row>
    <row r="731" spans="4:6" s="193" customFormat="1">
      <c r="D731" s="64"/>
      <c r="E731" s="64"/>
      <c r="F731" s="64"/>
    </row>
    <row r="732" spans="4:6" s="193" customFormat="1">
      <c r="D732" s="64"/>
      <c r="E732" s="64"/>
      <c r="F732" s="64"/>
    </row>
    <row r="733" spans="4:6" s="193" customFormat="1">
      <c r="D733" s="64"/>
      <c r="E733" s="64"/>
      <c r="F733" s="64"/>
    </row>
    <row r="734" spans="4:6" s="193" customFormat="1">
      <c r="D734" s="64"/>
      <c r="E734" s="64"/>
      <c r="F734" s="64"/>
    </row>
    <row r="735" spans="4:6" s="193" customFormat="1">
      <c r="D735" s="64"/>
      <c r="E735" s="64"/>
      <c r="F735" s="64"/>
    </row>
    <row r="736" spans="4:6" s="193" customFormat="1">
      <c r="D736" s="64"/>
      <c r="E736" s="64"/>
      <c r="F736" s="64"/>
    </row>
    <row r="737" spans="4:6" s="193" customFormat="1">
      <c r="D737" s="64"/>
      <c r="E737" s="64"/>
      <c r="F737" s="64"/>
    </row>
    <row r="738" spans="4:6" s="193" customFormat="1">
      <c r="D738" s="64"/>
      <c r="E738" s="64"/>
      <c r="F738" s="64"/>
    </row>
    <row r="739" spans="4:6" s="193" customFormat="1">
      <c r="D739" s="64"/>
      <c r="E739" s="64"/>
      <c r="F739" s="64"/>
    </row>
    <row r="740" spans="4:6" s="193" customFormat="1">
      <c r="D740" s="64"/>
      <c r="E740" s="64"/>
      <c r="F740" s="64"/>
    </row>
    <row r="741" spans="4:6" s="193" customFormat="1">
      <c r="D741" s="64"/>
      <c r="E741" s="64"/>
      <c r="F741" s="64"/>
    </row>
    <row r="742" spans="4:6" s="193" customFormat="1">
      <c r="D742" s="64"/>
      <c r="E742" s="64"/>
      <c r="F742" s="64"/>
    </row>
    <row r="743" spans="4:6" s="193" customFormat="1">
      <c r="D743" s="64"/>
      <c r="E743" s="64"/>
      <c r="F743" s="64"/>
    </row>
    <row r="744" spans="4:6" s="193" customFormat="1">
      <c r="D744" s="64"/>
      <c r="E744" s="64"/>
      <c r="F744" s="64"/>
    </row>
    <row r="745" spans="4:6" s="193" customFormat="1">
      <c r="D745" s="64"/>
      <c r="E745" s="64"/>
      <c r="F745" s="64"/>
    </row>
    <row r="746" spans="4:6" s="193" customFormat="1">
      <c r="D746" s="64"/>
      <c r="E746" s="64"/>
      <c r="F746" s="64"/>
    </row>
    <row r="747" spans="4:6" s="193" customFormat="1">
      <c r="D747" s="64"/>
      <c r="E747" s="64"/>
      <c r="F747" s="64"/>
    </row>
    <row r="748" spans="4:6" s="193" customFormat="1">
      <c r="D748" s="64"/>
      <c r="E748" s="64"/>
      <c r="F748" s="64"/>
    </row>
    <row r="749" spans="4:6" s="193" customFormat="1">
      <c r="D749" s="64"/>
      <c r="E749" s="64"/>
      <c r="F749" s="64"/>
    </row>
    <row r="750" spans="4:6" s="193" customFormat="1">
      <c r="D750" s="64"/>
      <c r="E750" s="64"/>
      <c r="F750" s="64"/>
    </row>
    <row r="751" spans="4:6" s="193" customFormat="1">
      <c r="D751" s="64"/>
      <c r="E751" s="64"/>
      <c r="F751" s="64"/>
    </row>
    <row r="752" spans="4:6" s="193" customFormat="1">
      <c r="D752" s="64"/>
      <c r="E752" s="64"/>
      <c r="F752" s="64"/>
    </row>
    <row r="753" spans="4:6" s="193" customFormat="1">
      <c r="D753" s="64"/>
      <c r="E753" s="64"/>
      <c r="F753" s="64"/>
    </row>
    <row r="754" spans="4:6" s="193" customFormat="1">
      <c r="D754" s="64"/>
      <c r="E754" s="64"/>
      <c r="F754" s="64"/>
    </row>
    <row r="755" spans="4:6" s="193" customFormat="1">
      <c r="D755" s="64"/>
      <c r="E755" s="64"/>
      <c r="F755" s="64"/>
    </row>
    <row r="756" spans="4:6" s="193" customFormat="1">
      <c r="D756" s="64"/>
      <c r="E756" s="64"/>
      <c r="F756" s="64"/>
    </row>
    <row r="757" spans="4:6" s="193" customFormat="1">
      <c r="D757" s="64"/>
      <c r="E757" s="64"/>
      <c r="F757" s="64"/>
    </row>
    <row r="758" spans="4:6" s="193" customFormat="1">
      <c r="D758" s="64"/>
      <c r="E758" s="64"/>
      <c r="F758" s="64"/>
    </row>
    <row r="759" spans="4:6" s="193" customFormat="1">
      <c r="D759" s="64"/>
      <c r="E759" s="64"/>
      <c r="F759" s="64"/>
    </row>
    <row r="760" spans="4:6" s="193" customFormat="1">
      <c r="D760" s="64"/>
      <c r="E760" s="64"/>
      <c r="F760" s="64"/>
    </row>
    <row r="761" spans="4:6" s="193" customFormat="1">
      <c r="D761" s="64"/>
      <c r="E761" s="64"/>
      <c r="F761" s="64"/>
    </row>
    <row r="762" spans="4:6" s="193" customFormat="1">
      <c r="D762" s="64"/>
      <c r="E762" s="64"/>
      <c r="F762" s="64"/>
    </row>
    <row r="763" spans="4:6" s="193" customFormat="1">
      <c r="D763" s="64"/>
      <c r="E763" s="64"/>
      <c r="F763" s="64"/>
    </row>
    <row r="764" spans="4:6" s="193" customFormat="1">
      <c r="D764" s="64"/>
      <c r="E764" s="64"/>
      <c r="F764" s="64"/>
    </row>
    <row r="765" spans="4:6" s="193" customFormat="1">
      <c r="D765" s="64"/>
      <c r="E765" s="64"/>
      <c r="F765" s="64"/>
    </row>
    <row r="766" spans="4:6" s="193" customFormat="1">
      <c r="D766" s="64"/>
      <c r="E766" s="64"/>
      <c r="F766" s="64"/>
    </row>
    <row r="767" spans="4:6" s="193" customFormat="1">
      <c r="D767" s="64"/>
      <c r="E767" s="64"/>
      <c r="F767" s="64"/>
    </row>
    <row r="768" spans="4:6" s="193" customFormat="1">
      <c r="D768" s="64"/>
      <c r="E768" s="64"/>
      <c r="F768" s="64"/>
    </row>
    <row r="769" spans="4:6" s="193" customFormat="1">
      <c r="D769" s="64"/>
      <c r="E769" s="64"/>
      <c r="F769" s="64"/>
    </row>
    <row r="770" spans="4:6" s="193" customFormat="1">
      <c r="D770" s="64"/>
      <c r="E770" s="64"/>
      <c r="F770" s="64"/>
    </row>
    <row r="771" spans="4:6" s="193" customFormat="1">
      <c r="D771" s="64"/>
      <c r="E771" s="64"/>
      <c r="F771" s="64"/>
    </row>
    <row r="772" spans="4:6" s="193" customFormat="1">
      <c r="D772" s="64"/>
      <c r="E772" s="64"/>
      <c r="F772" s="64"/>
    </row>
    <row r="773" spans="4:6" s="193" customFormat="1">
      <c r="D773" s="64"/>
      <c r="E773" s="64"/>
      <c r="F773" s="64"/>
    </row>
    <row r="774" spans="4:6" s="193" customFormat="1">
      <c r="D774" s="64"/>
      <c r="E774" s="64"/>
      <c r="F774" s="64"/>
    </row>
    <row r="775" spans="4:6" s="193" customFormat="1">
      <c r="D775" s="64"/>
      <c r="E775" s="64"/>
      <c r="F775" s="64"/>
    </row>
    <row r="776" spans="4:6" s="193" customFormat="1">
      <c r="D776" s="64"/>
      <c r="E776" s="64"/>
      <c r="F776" s="64"/>
    </row>
    <row r="777" spans="4:6" s="193" customFormat="1">
      <c r="D777" s="64"/>
      <c r="E777" s="64"/>
      <c r="F777" s="64"/>
    </row>
    <row r="778" spans="4:6" s="193" customFormat="1">
      <c r="D778" s="64"/>
      <c r="E778" s="64"/>
      <c r="F778" s="64"/>
    </row>
    <row r="779" spans="4:6" s="193" customFormat="1">
      <c r="D779" s="64"/>
      <c r="E779" s="64"/>
      <c r="F779" s="64"/>
    </row>
    <row r="780" spans="4:6" s="193" customFormat="1">
      <c r="D780" s="64"/>
      <c r="E780" s="64"/>
      <c r="F780" s="64"/>
    </row>
    <row r="781" spans="4:6" s="193" customFormat="1">
      <c r="D781" s="64"/>
      <c r="E781" s="64"/>
      <c r="F781" s="64"/>
    </row>
    <row r="782" spans="4:6" s="193" customFormat="1">
      <c r="D782" s="64"/>
      <c r="E782" s="64"/>
      <c r="F782" s="64"/>
    </row>
    <row r="783" spans="4:6" s="193" customFormat="1">
      <c r="D783" s="64"/>
      <c r="E783" s="64"/>
      <c r="F783" s="64"/>
    </row>
    <row r="784" spans="4:6" s="193" customFormat="1">
      <c r="D784" s="64"/>
      <c r="E784" s="64"/>
      <c r="F784" s="64"/>
    </row>
    <row r="785" spans="4:6" s="193" customFormat="1">
      <c r="D785" s="64"/>
      <c r="E785" s="64"/>
      <c r="F785" s="64"/>
    </row>
    <row r="786" spans="4:6" s="193" customFormat="1">
      <c r="D786" s="64"/>
      <c r="E786" s="64"/>
      <c r="F786" s="64"/>
    </row>
    <row r="787" spans="4:6" s="193" customFormat="1">
      <c r="D787" s="64"/>
      <c r="E787" s="64"/>
      <c r="F787" s="64"/>
    </row>
    <row r="788" spans="4:6" s="193" customFormat="1">
      <c r="D788" s="64"/>
      <c r="E788" s="64"/>
      <c r="F788" s="64"/>
    </row>
    <row r="789" spans="4:6" s="193" customFormat="1">
      <c r="D789" s="64"/>
      <c r="E789" s="64"/>
      <c r="F789" s="64"/>
    </row>
    <row r="790" spans="4:6" s="193" customFormat="1">
      <c r="D790" s="64"/>
      <c r="E790" s="64"/>
      <c r="F790" s="64"/>
    </row>
    <row r="791" spans="4:6" s="193" customFormat="1">
      <c r="D791" s="64"/>
      <c r="E791" s="64"/>
      <c r="F791" s="64"/>
    </row>
    <row r="792" spans="4:6" s="193" customFormat="1">
      <c r="D792" s="64"/>
      <c r="E792" s="64"/>
      <c r="F792" s="64"/>
    </row>
    <row r="793" spans="4:6" s="193" customFormat="1">
      <c r="D793" s="64"/>
      <c r="E793" s="64"/>
      <c r="F793" s="64"/>
    </row>
    <row r="794" spans="4:6" s="193" customFormat="1">
      <c r="D794" s="64"/>
      <c r="E794" s="64"/>
      <c r="F794" s="64"/>
    </row>
    <row r="795" spans="4:6" s="193" customFormat="1">
      <c r="D795" s="64"/>
      <c r="E795" s="64"/>
      <c r="F795" s="64"/>
    </row>
    <row r="796" spans="4:6" s="193" customFormat="1">
      <c r="D796" s="64"/>
      <c r="E796" s="64"/>
      <c r="F796" s="64"/>
    </row>
    <row r="797" spans="4:6" s="193" customFormat="1">
      <c r="D797" s="64"/>
      <c r="E797" s="64"/>
      <c r="F797" s="64"/>
    </row>
    <row r="798" spans="4:6" s="193" customFormat="1">
      <c r="D798" s="64"/>
      <c r="E798" s="64"/>
      <c r="F798" s="64"/>
    </row>
    <row r="799" spans="4:6" s="193" customFormat="1">
      <c r="D799" s="64"/>
      <c r="E799" s="64"/>
      <c r="F799" s="64"/>
    </row>
    <row r="800" spans="4:6" s="193" customFormat="1">
      <c r="D800" s="64"/>
      <c r="E800" s="64"/>
      <c r="F800" s="64"/>
    </row>
    <row r="801" spans="4:6" s="193" customFormat="1">
      <c r="D801" s="64"/>
      <c r="E801" s="64"/>
      <c r="F801" s="64"/>
    </row>
    <row r="802" spans="4:6" s="193" customFormat="1">
      <c r="D802" s="64"/>
      <c r="E802" s="64"/>
      <c r="F802" s="64"/>
    </row>
    <row r="803" spans="4:6" s="193" customFormat="1">
      <c r="D803" s="64"/>
      <c r="E803" s="64"/>
      <c r="F803" s="64"/>
    </row>
    <row r="804" spans="4:6" s="193" customFormat="1">
      <c r="D804" s="64"/>
      <c r="E804" s="64"/>
      <c r="F804" s="64"/>
    </row>
    <row r="805" spans="4:6" s="193" customFormat="1">
      <c r="D805" s="64"/>
      <c r="E805" s="64"/>
      <c r="F805" s="64"/>
    </row>
    <row r="806" spans="4:6" s="193" customFormat="1">
      <c r="D806" s="64"/>
      <c r="E806" s="64"/>
      <c r="F806" s="64"/>
    </row>
    <row r="807" spans="4:6" s="193" customFormat="1">
      <c r="D807" s="64"/>
      <c r="E807" s="64"/>
      <c r="F807" s="64"/>
    </row>
    <row r="808" spans="4:6" s="193" customFormat="1">
      <c r="D808" s="64"/>
      <c r="E808" s="64"/>
      <c r="F808" s="64"/>
    </row>
    <row r="809" spans="4:6" s="193" customFormat="1">
      <c r="D809" s="64"/>
      <c r="E809" s="64"/>
      <c r="F809" s="64"/>
    </row>
    <row r="810" spans="4:6" s="193" customFormat="1">
      <c r="D810" s="64"/>
      <c r="E810" s="64"/>
      <c r="F810" s="64"/>
    </row>
    <row r="811" spans="4:6" s="193" customFormat="1">
      <c r="D811" s="64"/>
      <c r="E811" s="64"/>
      <c r="F811" s="64"/>
    </row>
    <row r="812" spans="4:6" s="193" customFormat="1">
      <c r="D812" s="64"/>
      <c r="E812" s="64"/>
      <c r="F812" s="64"/>
    </row>
    <row r="813" spans="4:6" s="193" customFormat="1">
      <c r="D813" s="64"/>
      <c r="E813" s="64"/>
      <c r="F813" s="64"/>
    </row>
    <row r="814" spans="4:6" s="193" customFormat="1">
      <c r="D814" s="64"/>
      <c r="E814" s="64"/>
      <c r="F814" s="64"/>
    </row>
    <row r="815" spans="4:6" s="193" customFormat="1">
      <c r="D815" s="64"/>
      <c r="E815" s="64"/>
      <c r="F815" s="64"/>
    </row>
    <row r="816" spans="4:6" s="193" customFormat="1">
      <c r="D816" s="64"/>
      <c r="E816" s="64"/>
      <c r="F816" s="64"/>
    </row>
    <row r="817" spans="4:6" s="193" customFormat="1">
      <c r="D817" s="64"/>
      <c r="E817" s="64"/>
      <c r="F817" s="64"/>
    </row>
    <row r="818" spans="4:6" s="193" customFormat="1">
      <c r="D818" s="64"/>
      <c r="E818" s="64"/>
      <c r="F818" s="64"/>
    </row>
    <row r="819" spans="4:6" s="193" customFormat="1">
      <c r="D819" s="64"/>
      <c r="E819" s="64"/>
      <c r="F819" s="64"/>
    </row>
    <row r="820" spans="4:6" s="193" customFormat="1">
      <c r="D820" s="64"/>
      <c r="E820" s="64"/>
      <c r="F820" s="64"/>
    </row>
    <row r="821" spans="4:6" s="193" customFormat="1">
      <c r="D821" s="64"/>
      <c r="E821" s="64"/>
      <c r="F821" s="64"/>
    </row>
    <row r="822" spans="4:6" s="193" customFormat="1">
      <c r="D822" s="64"/>
      <c r="E822" s="64"/>
      <c r="F822" s="64"/>
    </row>
    <row r="823" spans="4:6" s="193" customFormat="1">
      <c r="D823" s="64"/>
      <c r="E823" s="64"/>
      <c r="F823" s="64"/>
    </row>
    <row r="824" spans="4:6" s="193" customFormat="1">
      <c r="D824" s="64"/>
      <c r="E824" s="64"/>
      <c r="F824" s="64"/>
    </row>
    <row r="825" spans="4:6" s="193" customFormat="1">
      <c r="D825" s="64"/>
      <c r="E825" s="64"/>
      <c r="F825" s="64"/>
    </row>
    <row r="826" spans="4:6" s="193" customFormat="1">
      <c r="D826" s="64"/>
      <c r="E826" s="64"/>
      <c r="F826" s="64"/>
    </row>
    <row r="827" spans="4:6" s="193" customFormat="1">
      <c r="D827" s="64"/>
      <c r="E827" s="64"/>
      <c r="F827" s="64"/>
    </row>
    <row r="828" spans="4:6" s="193" customFormat="1">
      <c r="D828" s="64"/>
      <c r="E828" s="64"/>
      <c r="F828" s="64"/>
    </row>
    <row r="829" spans="4:6" s="193" customFormat="1">
      <c r="D829" s="64"/>
      <c r="E829" s="64"/>
      <c r="F829" s="64"/>
    </row>
    <row r="830" spans="4:6" s="193" customFormat="1">
      <c r="D830" s="64"/>
      <c r="E830" s="64"/>
      <c r="F830" s="64"/>
    </row>
    <row r="831" spans="4:6" s="193" customFormat="1">
      <c r="D831" s="64"/>
      <c r="E831" s="64"/>
      <c r="F831" s="64"/>
    </row>
    <row r="832" spans="4:6" s="193" customFormat="1">
      <c r="D832" s="64"/>
      <c r="E832" s="64"/>
      <c r="F832" s="64"/>
    </row>
    <row r="833" spans="4:6" s="193" customFormat="1">
      <c r="D833" s="64"/>
      <c r="E833" s="64"/>
      <c r="F833" s="64"/>
    </row>
    <row r="834" spans="4:6" s="193" customFormat="1">
      <c r="D834" s="64"/>
      <c r="E834" s="64"/>
      <c r="F834" s="64"/>
    </row>
    <row r="835" spans="4:6" s="193" customFormat="1">
      <c r="D835" s="64"/>
      <c r="E835" s="64"/>
      <c r="F835" s="64"/>
    </row>
    <row r="836" spans="4:6" s="193" customFormat="1">
      <c r="D836" s="64"/>
      <c r="E836" s="64"/>
      <c r="F836" s="64"/>
    </row>
    <row r="837" spans="4:6" s="193" customFormat="1">
      <c r="D837" s="64"/>
      <c r="E837" s="64"/>
      <c r="F837" s="64"/>
    </row>
    <row r="838" spans="4:6" s="193" customFormat="1">
      <c r="D838" s="64"/>
      <c r="E838" s="64"/>
      <c r="F838" s="64"/>
    </row>
    <row r="839" spans="4:6" s="193" customFormat="1">
      <c r="D839" s="64"/>
      <c r="E839" s="64"/>
      <c r="F839" s="64"/>
    </row>
    <row r="840" spans="4:6" s="193" customFormat="1">
      <c r="D840" s="64"/>
      <c r="E840" s="64"/>
      <c r="F840" s="64"/>
    </row>
    <row r="841" spans="4:6" s="193" customFormat="1">
      <c r="D841" s="64"/>
      <c r="E841" s="64"/>
      <c r="F841" s="64"/>
    </row>
    <row r="842" spans="4:6" s="193" customFormat="1">
      <c r="D842" s="64"/>
      <c r="E842" s="64"/>
      <c r="F842" s="64"/>
    </row>
    <row r="843" spans="4:6" s="193" customFormat="1">
      <c r="D843" s="64"/>
      <c r="E843" s="64"/>
      <c r="F843" s="64"/>
    </row>
    <row r="844" spans="4:6" s="193" customFormat="1">
      <c r="D844" s="64"/>
      <c r="E844" s="64"/>
      <c r="F844" s="64"/>
    </row>
    <row r="845" spans="4:6" s="193" customFormat="1">
      <c r="D845" s="64"/>
      <c r="E845" s="64"/>
      <c r="F845" s="64"/>
    </row>
    <row r="846" spans="4:6" s="193" customFormat="1">
      <c r="D846" s="64"/>
      <c r="E846" s="64"/>
      <c r="F846" s="64"/>
    </row>
    <row r="847" spans="4:6" s="193" customFormat="1">
      <c r="D847" s="64"/>
      <c r="E847" s="64"/>
      <c r="F847" s="64"/>
    </row>
    <row r="848" spans="4:6" s="193" customFormat="1">
      <c r="D848" s="64"/>
      <c r="E848" s="64"/>
      <c r="F848" s="64"/>
    </row>
    <row r="849" spans="4:6" s="193" customFormat="1">
      <c r="D849" s="64"/>
      <c r="E849" s="64"/>
      <c r="F849" s="64"/>
    </row>
    <row r="850" spans="4:6" s="193" customFormat="1">
      <c r="D850" s="64"/>
      <c r="E850" s="64"/>
      <c r="F850" s="64"/>
    </row>
    <row r="851" spans="4:6" s="193" customFormat="1">
      <c r="D851" s="64"/>
      <c r="E851" s="64"/>
      <c r="F851" s="64"/>
    </row>
    <row r="852" spans="4:6" s="193" customFormat="1">
      <c r="D852" s="64"/>
      <c r="E852" s="64"/>
      <c r="F852" s="64"/>
    </row>
    <row r="853" spans="4:6" s="193" customFormat="1">
      <c r="D853" s="64"/>
      <c r="E853" s="64"/>
      <c r="F853" s="64"/>
    </row>
    <row r="854" spans="4:6" s="193" customFormat="1">
      <c r="D854" s="64"/>
      <c r="E854" s="64"/>
      <c r="F854" s="64"/>
    </row>
    <row r="855" spans="4:6" s="193" customFormat="1">
      <c r="D855" s="64"/>
      <c r="E855" s="64"/>
      <c r="F855" s="64"/>
    </row>
    <row r="856" spans="4:6" s="193" customFormat="1">
      <c r="D856" s="64"/>
      <c r="E856" s="64"/>
      <c r="F856" s="64"/>
    </row>
    <row r="857" spans="4:6" s="193" customFormat="1">
      <c r="D857" s="64"/>
      <c r="E857" s="64"/>
      <c r="F857" s="64"/>
    </row>
    <row r="858" spans="4:6" s="193" customFormat="1">
      <c r="D858" s="64"/>
      <c r="E858" s="64"/>
      <c r="F858" s="64"/>
    </row>
    <row r="859" spans="4:6" s="193" customFormat="1">
      <c r="D859" s="64"/>
      <c r="E859" s="64"/>
      <c r="F859" s="64"/>
    </row>
    <row r="860" spans="4:6" s="193" customFormat="1">
      <c r="D860" s="64"/>
      <c r="E860" s="64"/>
      <c r="F860" s="64"/>
    </row>
    <row r="861" spans="4:6" s="193" customFormat="1">
      <c r="D861" s="64"/>
      <c r="E861" s="64"/>
      <c r="F861" s="64"/>
    </row>
    <row r="862" spans="4:6" s="193" customFormat="1">
      <c r="D862" s="64"/>
      <c r="E862" s="64"/>
      <c r="F862" s="64"/>
    </row>
    <row r="863" spans="4:6" s="193" customFormat="1">
      <c r="D863" s="64"/>
      <c r="E863" s="64"/>
      <c r="F863" s="64"/>
    </row>
    <row r="864" spans="4:6" s="193" customFormat="1">
      <c r="D864" s="64"/>
      <c r="E864" s="64"/>
      <c r="F864" s="64"/>
    </row>
    <row r="865" spans="4:6" s="193" customFormat="1">
      <c r="D865" s="64"/>
      <c r="E865" s="64"/>
      <c r="F865" s="64"/>
    </row>
    <row r="866" spans="4:6" s="193" customFormat="1">
      <c r="D866" s="64"/>
      <c r="E866" s="64"/>
      <c r="F866" s="64"/>
    </row>
    <row r="867" spans="4:6" s="193" customFormat="1">
      <c r="D867" s="64"/>
      <c r="E867" s="64"/>
      <c r="F867" s="64"/>
    </row>
    <row r="868" spans="4:6" s="193" customFormat="1">
      <c r="D868" s="64"/>
      <c r="E868" s="64"/>
      <c r="F868" s="64"/>
    </row>
    <row r="869" spans="4:6" s="193" customFormat="1">
      <c r="D869" s="64"/>
      <c r="E869" s="64"/>
      <c r="F869" s="64"/>
    </row>
    <row r="870" spans="4:6" s="193" customFormat="1">
      <c r="D870" s="64"/>
      <c r="E870" s="64"/>
      <c r="F870" s="64"/>
    </row>
    <row r="871" spans="4:6" s="193" customFormat="1">
      <c r="D871" s="64"/>
      <c r="E871" s="64"/>
      <c r="F871" s="64"/>
    </row>
    <row r="872" spans="4:6" s="193" customFormat="1">
      <c r="D872" s="64"/>
      <c r="E872" s="64"/>
      <c r="F872" s="64"/>
    </row>
    <row r="873" spans="4:6" s="193" customFormat="1">
      <c r="D873" s="64"/>
      <c r="E873" s="64"/>
      <c r="F873" s="64"/>
    </row>
    <row r="874" spans="4:6" s="193" customFormat="1">
      <c r="D874" s="64"/>
      <c r="E874" s="64"/>
      <c r="F874" s="64"/>
    </row>
    <row r="875" spans="4:6" s="193" customFormat="1">
      <c r="D875" s="64"/>
      <c r="E875" s="64"/>
      <c r="F875" s="64"/>
    </row>
    <row r="876" spans="4:6" s="193" customFormat="1">
      <c r="D876" s="64"/>
      <c r="E876" s="64"/>
      <c r="F876" s="64"/>
    </row>
    <row r="877" spans="4:6" s="193" customFormat="1">
      <c r="D877" s="64"/>
      <c r="E877" s="64"/>
      <c r="F877" s="64"/>
    </row>
    <row r="878" spans="4:6" s="193" customFormat="1">
      <c r="D878" s="64"/>
      <c r="E878" s="64"/>
      <c r="F878" s="64"/>
    </row>
    <row r="879" spans="4:6" s="193" customFormat="1">
      <c r="D879" s="64"/>
      <c r="E879" s="64"/>
      <c r="F879" s="64"/>
    </row>
    <row r="880" spans="4:6" s="193" customFormat="1">
      <c r="D880" s="64"/>
      <c r="E880" s="64"/>
      <c r="F880" s="64"/>
    </row>
    <row r="881" spans="4:6" s="193" customFormat="1">
      <c r="D881" s="64"/>
      <c r="E881" s="64"/>
      <c r="F881" s="64"/>
    </row>
    <row r="882" spans="4:6" s="193" customFormat="1">
      <c r="D882" s="64"/>
      <c r="E882" s="64"/>
      <c r="F882" s="64"/>
    </row>
    <row r="883" spans="4:6" s="193" customFormat="1">
      <c r="D883" s="64"/>
      <c r="E883" s="64"/>
      <c r="F883" s="64"/>
    </row>
    <row r="884" spans="4:6" s="193" customFormat="1">
      <c r="D884" s="64"/>
      <c r="E884" s="64"/>
      <c r="F884" s="64"/>
    </row>
    <row r="885" spans="4:6" s="193" customFormat="1">
      <c r="D885" s="64"/>
      <c r="E885" s="64"/>
      <c r="F885" s="64"/>
    </row>
    <row r="886" spans="4:6" s="193" customFormat="1">
      <c r="D886" s="64"/>
      <c r="E886" s="64"/>
      <c r="F886" s="64"/>
    </row>
    <row r="887" spans="4:6" s="193" customFormat="1">
      <c r="D887" s="64"/>
      <c r="E887" s="64"/>
      <c r="F887" s="64"/>
    </row>
    <row r="888" spans="4:6" s="193" customFormat="1">
      <c r="D888" s="64"/>
      <c r="E888" s="64"/>
      <c r="F888" s="64"/>
    </row>
    <row r="889" spans="4:6" s="193" customFormat="1">
      <c r="D889" s="64"/>
      <c r="E889" s="64"/>
      <c r="F889" s="64"/>
    </row>
    <row r="890" spans="4:6" s="193" customFormat="1">
      <c r="D890" s="64"/>
      <c r="E890" s="64"/>
      <c r="F890" s="64"/>
    </row>
    <row r="891" spans="4:6" s="193" customFormat="1">
      <c r="D891" s="64"/>
      <c r="E891" s="64"/>
      <c r="F891" s="64"/>
    </row>
    <row r="892" spans="4:6" s="193" customFormat="1">
      <c r="D892" s="64"/>
      <c r="E892" s="64"/>
      <c r="F892" s="64"/>
    </row>
    <row r="893" spans="4:6" s="193" customFormat="1">
      <c r="D893" s="64"/>
      <c r="E893" s="64"/>
      <c r="F893" s="64"/>
    </row>
    <row r="894" spans="4:6" s="193" customFormat="1">
      <c r="D894" s="64"/>
      <c r="E894" s="64"/>
      <c r="F894" s="64"/>
    </row>
    <row r="895" spans="4:6" s="193" customFormat="1">
      <c r="D895" s="64"/>
      <c r="E895" s="64"/>
      <c r="F895" s="64"/>
    </row>
    <row r="896" spans="4:6" s="193" customFormat="1">
      <c r="D896" s="64"/>
      <c r="E896" s="64"/>
      <c r="F896" s="64"/>
    </row>
    <row r="897" spans="4:6" s="193" customFormat="1">
      <c r="D897" s="64"/>
      <c r="E897" s="64"/>
      <c r="F897" s="64"/>
    </row>
    <row r="898" spans="4:6" s="193" customFormat="1">
      <c r="D898" s="64"/>
      <c r="E898" s="64"/>
      <c r="F898" s="64"/>
    </row>
    <row r="899" spans="4:6" s="193" customFormat="1">
      <c r="D899" s="64"/>
      <c r="E899" s="64"/>
      <c r="F899" s="64"/>
    </row>
    <row r="900" spans="4:6" s="193" customFormat="1">
      <c r="D900" s="64"/>
      <c r="E900" s="64"/>
      <c r="F900" s="64"/>
    </row>
    <row r="901" spans="4:6" s="193" customFormat="1">
      <c r="D901" s="64"/>
      <c r="E901" s="64"/>
      <c r="F901" s="64"/>
    </row>
    <row r="902" spans="4:6" s="193" customFormat="1">
      <c r="D902" s="64"/>
      <c r="E902" s="64"/>
      <c r="F902" s="64"/>
    </row>
    <row r="903" spans="4:6" s="193" customFormat="1">
      <c r="D903" s="64"/>
      <c r="E903" s="64"/>
      <c r="F903" s="64"/>
    </row>
    <row r="904" spans="4:6" s="193" customFormat="1">
      <c r="D904" s="64"/>
      <c r="E904" s="64"/>
      <c r="F904" s="64"/>
    </row>
    <row r="905" spans="4:6" s="193" customFormat="1">
      <c r="D905" s="64"/>
      <c r="E905" s="64"/>
      <c r="F905" s="64"/>
    </row>
    <row r="906" spans="4:6" s="193" customFormat="1">
      <c r="D906" s="64"/>
      <c r="E906" s="64"/>
      <c r="F906" s="64"/>
    </row>
    <row r="907" spans="4:6" s="193" customFormat="1">
      <c r="D907" s="64"/>
      <c r="E907" s="64"/>
      <c r="F907" s="64"/>
    </row>
    <row r="908" spans="4:6" s="193" customFormat="1">
      <c r="D908" s="64"/>
      <c r="E908" s="64"/>
      <c r="F908" s="64"/>
    </row>
    <row r="909" spans="4:6" s="193" customFormat="1">
      <c r="D909" s="64"/>
      <c r="E909" s="64"/>
      <c r="F909" s="64"/>
    </row>
    <row r="910" spans="4:6" s="193" customFormat="1">
      <c r="D910" s="64"/>
      <c r="E910" s="64"/>
      <c r="F910" s="64"/>
    </row>
    <row r="911" spans="4:6" s="193" customFormat="1">
      <c r="D911" s="64"/>
      <c r="E911" s="64"/>
      <c r="F911" s="64"/>
    </row>
    <row r="912" spans="4:6" s="193" customFormat="1">
      <c r="D912" s="64"/>
      <c r="E912" s="64"/>
      <c r="F912" s="64"/>
    </row>
    <row r="913" spans="4:6" s="193" customFormat="1">
      <c r="D913" s="64"/>
      <c r="E913" s="64"/>
      <c r="F913" s="64"/>
    </row>
    <row r="914" spans="4:6" s="193" customFormat="1">
      <c r="D914" s="64"/>
      <c r="E914" s="64"/>
      <c r="F914" s="64"/>
    </row>
    <row r="915" spans="4:6" s="193" customFormat="1">
      <c r="D915" s="64"/>
      <c r="E915" s="64"/>
      <c r="F915" s="64"/>
    </row>
    <row r="916" spans="4:6" s="193" customFormat="1">
      <c r="D916" s="64"/>
      <c r="E916" s="64"/>
      <c r="F916" s="64"/>
    </row>
    <row r="917" spans="4:6" s="193" customFormat="1">
      <c r="D917" s="64"/>
      <c r="E917" s="64"/>
      <c r="F917" s="64"/>
    </row>
    <row r="918" spans="4:6" s="193" customFormat="1">
      <c r="D918" s="64"/>
      <c r="E918" s="64"/>
      <c r="F918" s="64"/>
    </row>
    <row r="919" spans="4:6" s="193" customFormat="1">
      <c r="D919" s="64"/>
      <c r="E919" s="64"/>
      <c r="F919" s="64"/>
    </row>
    <row r="920" spans="4:6" s="193" customFormat="1">
      <c r="D920" s="64"/>
      <c r="E920" s="64"/>
      <c r="F920" s="64"/>
    </row>
    <row r="921" spans="4:6" s="193" customFormat="1">
      <c r="D921" s="64"/>
      <c r="E921" s="64"/>
      <c r="F921" s="64"/>
    </row>
    <row r="922" spans="4:6" s="193" customFormat="1">
      <c r="D922" s="64"/>
      <c r="E922" s="64"/>
      <c r="F922" s="64"/>
    </row>
    <row r="923" spans="4:6" s="193" customFormat="1">
      <c r="D923" s="64"/>
      <c r="E923" s="64"/>
      <c r="F923" s="64"/>
    </row>
    <row r="924" spans="4:6" s="193" customFormat="1">
      <c r="D924" s="64"/>
      <c r="E924" s="64"/>
      <c r="F924" s="64"/>
    </row>
    <row r="925" spans="4:6" s="193" customFormat="1">
      <c r="D925" s="64"/>
      <c r="E925" s="64"/>
      <c r="F925" s="64"/>
    </row>
    <row r="926" spans="4:6" s="193" customFormat="1">
      <c r="D926" s="64"/>
      <c r="E926" s="64"/>
      <c r="F926" s="64"/>
    </row>
    <row r="927" spans="4:6" s="193" customFormat="1">
      <c r="D927" s="64"/>
      <c r="E927" s="64"/>
      <c r="F927" s="64"/>
    </row>
    <row r="928" spans="4:6" s="193" customFormat="1">
      <c r="D928" s="64"/>
      <c r="E928" s="64"/>
      <c r="F928" s="64"/>
    </row>
    <row r="929" spans="4:6" s="193" customFormat="1">
      <c r="D929" s="64"/>
      <c r="E929" s="64"/>
      <c r="F929" s="64"/>
    </row>
    <row r="930" spans="4:6" s="193" customFormat="1">
      <c r="D930" s="64"/>
      <c r="E930" s="64"/>
      <c r="F930" s="64"/>
    </row>
    <row r="931" spans="4:6" s="193" customFormat="1">
      <c r="D931" s="64"/>
      <c r="E931" s="64"/>
      <c r="F931" s="64"/>
    </row>
    <row r="932" spans="4:6" s="193" customFormat="1">
      <c r="D932" s="64"/>
      <c r="E932" s="64"/>
      <c r="F932" s="64"/>
    </row>
    <row r="933" spans="4:6" s="193" customFormat="1">
      <c r="D933" s="64"/>
      <c r="E933" s="64"/>
      <c r="F933" s="64"/>
    </row>
    <row r="934" spans="4:6" s="193" customFormat="1">
      <c r="D934" s="64"/>
      <c r="E934" s="64"/>
      <c r="F934" s="64"/>
    </row>
    <row r="935" spans="4:6" s="193" customFormat="1">
      <c r="D935" s="64"/>
      <c r="E935" s="64"/>
      <c r="F935" s="64"/>
    </row>
    <row r="936" spans="4:6" s="193" customFormat="1">
      <c r="D936" s="64"/>
      <c r="E936" s="64"/>
      <c r="F936" s="64"/>
    </row>
    <row r="937" spans="4:6" s="193" customFormat="1">
      <c r="D937" s="64"/>
      <c r="E937" s="64"/>
      <c r="F937" s="64"/>
    </row>
    <row r="938" spans="4:6" s="193" customFormat="1">
      <c r="D938" s="64"/>
      <c r="E938" s="64"/>
      <c r="F938" s="64"/>
    </row>
    <row r="939" spans="4:6" s="193" customFormat="1">
      <c r="D939" s="64"/>
      <c r="E939" s="64"/>
      <c r="F939" s="64"/>
    </row>
    <row r="940" spans="4:6" s="193" customFormat="1">
      <c r="D940" s="64"/>
      <c r="E940" s="64"/>
      <c r="F940" s="64"/>
    </row>
    <row r="941" spans="4:6" s="193" customFormat="1">
      <c r="D941" s="64"/>
      <c r="E941" s="64"/>
      <c r="F941" s="64"/>
    </row>
    <row r="942" spans="4:6" s="193" customFormat="1">
      <c r="D942" s="64"/>
      <c r="E942" s="64"/>
      <c r="F942" s="64"/>
    </row>
    <row r="943" spans="4:6" s="193" customFormat="1">
      <c r="D943" s="64"/>
      <c r="E943" s="64"/>
      <c r="F943" s="64"/>
    </row>
    <row r="944" spans="4:6" s="193" customFormat="1">
      <c r="D944" s="64"/>
      <c r="E944" s="64"/>
      <c r="F944" s="64"/>
    </row>
    <row r="945" spans="4:6" s="193" customFormat="1">
      <c r="D945" s="64"/>
      <c r="E945" s="64"/>
      <c r="F945" s="64"/>
    </row>
    <row r="946" spans="4:6" s="193" customFormat="1">
      <c r="D946" s="64"/>
      <c r="E946" s="64"/>
      <c r="F946" s="64"/>
    </row>
    <row r="947" spans="4:6" s="193" customFormat="1">
      <c r="D947" s="64"/>
      <c r="E947" s="64"/>
      <c r="F947" s="64"/>
    </row>
    <row r="948" spans="4:6" s="193" customFormat="1">
      <c r="D948" s="64"/>
      <c r="E948" s="64"/>
      <c r="F948" s="64"/>
    </row>
    <row r="949" spans="4:6" s="193" customFormat="1">
      <c r="D949" s="64"/>
      <c r="E949" s="64"/>
      <c r="F949" s="64"/>
    </row>
    <row r="950" spans="4:6" s="193" customFormat="1">
      <c r="D950" s="64"/>
      <c r="E950" s="64"/>
      <c r="F950" s="64"/>
    </row>
    <row r="951" spans="4:6" s="193" customFormat="1">
      <c r="D951" s="64"/>
      <c r="E951" s="64"/>
      <c r="F951" s="64"/>
    </row>
    <row r="952" spans="4:6" s="193" customFormat="1">
      <c r="D952" s="64"/>
      <c r="E952" s="64"/>
      <c r="F952" s="64"/>
    </row>
    <row r="953" spans="4:6" s="193" customFormat="1">
      <c r="D953" s="64"/>
      <c r="E953" s="64"/>
      <c r="F953" s="64"/>
    </row>
    <row r="954" spans="4:6" s="193" customFormat="1">
      <c r="D954" s="64"/>
      <c r="E954" s="64"/>
      <c r="F954" s="64"/>
    </row>
    <row r="955" spans="4:6" s="193" customFormat="1">
      <c r="D955" s="64"/>
      <c r="E955" s="64"/>
      <c r="F955" s="64"/>
    </row>
    <row r="956" spans="4:6" s="193" customFormat="1">
      <c r="D956" s="64"/>
      <c r="E956" s="64"/>
      <c r="F956" s="64"/>
    </row>
    <row r="957" spans="4:6" s="193" customFormat="1">
      <c r="D957" s="64"/>
      <c r="E957" s="64"/>
      <c r="F957" s="64"/>
    </row>
    <row r="958" spans="4:6" s="193" customFormat="1">
      <c r="D958" s="64"/>
      <c r="E958" s="64"/>
      <c r="F958" s="64"/>
    </row>
    <row r="959" spans="4:6" s="193" customFormat="1">
      <c r="D959" s="64"/>
      <c r="E959" s="64"/>
      <c r="F959" s="64"/>
    </row>
    <row r="960" spans="4:6" s="193" customFormat="1">
      <c r="D960" s="64"/>
      <c r="E960" s="64"/>
      <c r="F960" s="64"/>
    </row>
    <row r="961" spans="4:6" s="193" customFormat="1">
      <c r="D961" s="64"/>
      <c r="E961" s="64"/>
      <c r="F961" s="64"/>
    </row>
    <row r="962" spans="4:6" s="193" customFormat="1">
      <c r="D962" s="64"/>
      <c r="E962" s="64"/>
      <c r="F962" s="64"/>
    </row>
    <row r="963" spans="4:6" s="193" customFormat="1">
      <c r="D963" s="64"/>
      <c r="E963" s="64"/>
      <c r="F963" s="64"/>
    </row>
    <row r="964" spans="4:6" s="193" customFormat="1">
      <c r="D964" s="64"/>
      <c r="E964" s="64"/>
      <c r="F964" s="64"/>
    </row>
    <row r="965" spans="4:6" s="193" customFormat="1">
      <c r="D965" s="64"/>
      <c r="E965" s="64"/>
      <c r="F965" s="64"/>
    </row>
    <row r="966" spans="4:6" s="193" customFormat="1">
      <c r="D966" s="64"/>
      <c r="E966" s="64"/>
      <c r="F966" s="64"/>
    </row>
    <row r="967" spans="4:6" s="193" customFormat="1">
      <c r="D967" s="64"/>
      <c r="E967" s="64"/>
      <c r="F967" s="64"/>
    </row>
    <row r="968" spans="4:6" s="193" customFormat="1">
      <c r="D968" s="64"/>
      <c r="E968" s="64"/>
      <c r="F968" s="64"/>
    </row>
    <row r="969" spans="4:6" s="193" customFormat="1">
      <c r="D969" s="64"/>
      <c r="E969" s="64"/>
      <c r="F969" s="64"/>
    </row>
    <row r="970" spans="4:6" s="193" customFormat="1">
      <c r="D970" s="64"/>
      <c r="E970" s="64"/>
      <c r="F970" s="64"/>
    </row>
    <row r="971" spans="4:6" s="193" customFormat="1">
      <c r="D971" s="64"/>
      <c r="E971" s="64"/>
      <c r="F971" s="64"/>
    </row>
    <row r="972" spans="4:6" s="193" customFormat="1">
      <c r="D972" s="64"/>
      <c r="E972" s="64"/>
      <c r="F972" s="64"/>
    </row>
    <row r="973" spans="4:6" s="193" customFormat="1">
      <c r="D973" s="64"/>
      <c r="E973" s="64"/>
      <c r="F973" s="64"/>
    </row>
    <row r="974" spans="4:6" s="193" customFormat="1">
      <c r="D974" s="64"/>
      <c r="E974" s="64"/>
      <c r="F974" s="64"/>
    </row>
    <row r="975" spans="4:6" s="193" customFormat="1">
      <c r="D975" s="64"/>
      <c r="E975" s="64"/>
      <c r="F975" s="64"/>
    </row>
    <row r="976" spans="4:6" s="193" customFormat="1">
      <c r="D976" s="64"/>
      <c r="E976" s="64"/>
      <c r="F976" s="64"/>
    </row>
    <row r="977" spans="4:6" s="193" customFormat="1">
      <c r="D977" s="64"/>
      <c r="E977" s="64"/>
      <c r="F977" s="64"/>
    </row>
    <row r="978" spans="4:6" s="193" customFormat="1">
      <c r="D978" s="64"/>
      <c r="E978" s="64"/>
      <c r="F978" s="64"/>
    </row>
    <row r="979" spans="4:6" s="193" customFormat="1">
      <c r="D979" s="64"/>
      <c r="E979" s="64"/>
      <c r="F979" s="64"/>
    </row>
    <row r="980" spans="4:6" s="193" customFormat="1">
      <c r="D980" s="64"/>
      <c r="E980" s="64"/>
      <c r="F980" s="64"/>
    </row>
    <row r="981" spans="4:6" s="193" customFormat="1">
      <c r="D981" s="64"/>
      <c r="E981" s="64"/>
      <c r="F981" s="64"/>
    </row>
    <row r="982" spans="4:6" s="193" customFormat="1">
      <c r="D982" s="64"/>
      <c r="E982" s="64"/>
      <c r="F982" s="64"/>
    </row>
    <row r="983" spans="4:6" s="193" customFormat="1">
      <c r="D983" s="64"/>
      <c r="E983" s="64"/>
      <c r="F983" s="64"/>
    </row>
    <row r="984" spans="4:6" s="193" customFormat="1">
      <c r="D984" s="64"/>
      <c r="E984" s="64"/>
      <c r="F984" s="64"/>
    </row>
    <row r="985" spans="4:6" s="193" customFormat="1">
      <c r="D985" s="64"/>
      <c r="E985" s="64"/>
      <c r="F985" s="64"/>
    </row>
    <row r="986" spans="4:6" s="193" customFormat="1">
      <c r="D986" s="64"/>
      <c r="E986" s="64"/>
      <c r="F986" s="64"/>
    </row>
    <row r="987" spans="4:6" s="193" customFormat="1">
      <c r="D987" s="64"/>
      <c r="E987" s="64"/>
      <c r="F987" s="64"/>
    </row>
    <row r="988" spans="4:6" s="193" customFormat="1">
      <c r="D988" s="64"/>
      <c r="E988" s="64"/>
      <c r="F988" s="64"/>
    </row>
    <row r="989" spans="4:6" s="193" customFormat="1">
      <c r="D989" s="64"/>
      <c r="E989" s="64"/>
      <c r="F989" s="64"/>
    </row>
    <row r="990" spans="4:6" s="193" customFormat="1">
      <c r="D990" s="64"/>
      <c r="E990" s="64"/>
      <c r="F990" s="64"/>
    </row>
    <row r="991" spans="4:6" s="193" customFormat="1">
      <c r="D991" s="64"/>
      <c r="E991" s="64"/>
      <c r="F991" s="64"/>
    </row>
    <row r="992" spans="4:6" s="193" customFormat="1">
      <c r="D992" s="64"/>
      <c r="E992" s="64"/>
      <c r="F992" s="64"/>
    </row>
    <row r="993" spans="4:6" s="193" customFormat="1">
      <c r="D993" s="64"/>
      <c r="E993" s="64"/>
      <c r="F993" s="64"/>
    </row>
    <row r="994" spans="4:6" s="193" customFormat="1">
      <c r="D994" s="64"/>
      <c r="E994" s="64"/>
      <c r="F994" s="64"/>
    </row>
    <row r="995" spans="4:6" s="193" customFormat="1">
      <c r="D995" s="64"/>
      <c r="E995" s="64"/>
      <c r="F995" s="64"/>
    </row>
    <row r="996" spans="4:6" s="193" customFormat="1">
      <c r="D996" s="64"/>
      <c r="E996" s="64"/>
      <c r="F996" s="64"/>
    </row>
    <row r="997" spans="4:6" s="193" customFormat="1">
      <c r="D997" s="64"/>
      <c r="E997" s="64"/>
      <c r="F997" s="64"/>
    </row>
    <row r="998" spans="4:6" s="193" customFormat="1">
      <c r="D998" s="64"/>
      <c r="E998" s="64"/>
      <c r="F998" s="64"/>
    </row>
    <row r="999" spans="4:6" s="193" customFormat="1">
      <c r="D999" s="64"/>
      <c r="E999" s="64"/>
      <c r="F999" s="64"/>
    </row>
    <row r="1000" spans="4:6" s="193" customFormat="1">
      <c r="D1000" s="64"/>
      <c r="E1000" s="64"/>
      <c r="F1000" s="64"/>
    </row>
    <row r="1001" spans="4:6" s="193" customFormat="1">
      <c r="D1001" s="64"/>
      <c r="E1001" s="64"/>
      <c r="F1001" s="64"/>
    </row>
    <row r="1002" spans="4:6" s="193" customFormat="1">
      <c r="D1002" s="64"/>
      <c r="E1002" s="64"/>
      <c r="F1002" s="64"/>
    </row>
    <row r="1003" spans="4:6" s="193" customFormat="1">
      <c r="D1003" s="64"/>
      <c r="E1003" s="64"/>
      <c r="F1003" s="64"/>
    </row>
    <row r="1004" spans="4:6" s="193" customFormat="1">
      <c r="D1004" s="64"/>
      <c r="E1004" s="64"/>
      <c r="F1004" s="64"/>
    </row>
    <row r="1005" spans="4:6" s="193" customFormat="1">
      <c r="D1005" s="64"/>
      <c r="E1005" s="64"/>
      <c r="F1005" s="64"/>
    </row>
    <row r="1006" spans="4:6" s="193" customFormat="1">
      <c r="D1006" s="64"/>
      <c r="E1006" s="64"/>
      <c r="F1006" s="64"/>
    </row>
    <row r="1007" spans="4:6" s="193" customFormat="1">
      <c r="D1007" s="64"/>
      <c r="E1007" s="64"/>
      <c r="F1007" s="64"/>
    </row>
    <row r="1008" spans="4:6" s="1" customFormat="1">
      <c r="D1008" s="64"/>
      <c r="E1008" s="64"/>
      <c r="F1008" s="64"/>
    </row>
  </sheetData>
  <mergeCells count="7">
    <mergeCell ref="R1:R2"/>
    <mergeCell ref="S1:S3"/>
    <mergeCell ref="A49:B49"/>
    <mergeCell ref="A1:B3"/>
    <mergeCell ref="C1:G1"/>
    <mergeCell ref="H1:N1"/>
    <mergeCell ref="O1:Q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topLeftCell="L1" zoomScale="80" zoomScaleNormal="80" workbookViewId="0">
      <selection activeCell="S7" sqref="S7"/>
    </sheetView>
  </sheetViews>
  <sheetFormatPr defaultRowHeight="12.75"/>
  <cols>
    <col min="1" max="1" width="7.140625" style="193" customWidth="1"/>
    <col min="2" max="2" width="27.85546875" style="193" customWidth="1"/>
    <col min="3" max="3" width="17" style="193" customWidth="1"/>
    <col min="4" max="6" width="17.140625" style="193" customWidth="1"/>
    <col min="7" max="7" width="15" style="193" customWidth="1"/>
    <col min="8" max="8" width="18.7109375" style="193" bestFit="1" customWidth="1"/>
    <col min="9" max="9" width="13.5703125" style="193" customWidth="1"/>
    <col min="10" max="10" width="14.28515625" style="193" customWidth="1"/>
    <col min="11" max="11" width="13.85546875" style="193" customWidth="1"/>
    <col min="12" max="12" width="17.28515625" style="193" customWidth="1"/>
    <col min="13" max="13" width="15.42578125" style="193" customWidth="1"/>
    <col min="14" max="14" width="12.140625" style="193" customWidth="1"/>
    <col min="15" max="15" width="12.85546875" style="193" customWidth="1"/>
    <col min="16" max="16" width="13.42578125" style="193" customWidth="1"/>
    <col min="17" max="17" width="12.42578125" style="193" customWidth="1"/>
    <col min="18" max="18" width="13" style="193" customWidth="1"/>
    <col min="19" max="19" width="14.5703125" style="193" bestFit="1" customWidth="1"/>
    <col min="20" max="16384" width="9.140625" style="193"/>
  </cols>
  <sheetData>
    <row r="1" spans="1:19">
      <c r="A1" s="660"/>
      <c r="B1" s="661"/>
      <c r="C1" s="666" t="s">
        <v>67</v>
      </c>
      <c r="D1" s="667"/>
      <c r="E1" s="668"/>
      <c r="F1" s="668"/>
      <c r="G1" s="669"/>
      <c r="H1" s="670" t="s">
        <v>68</v>
      </c>
      <c r="I1" s="671"/>
      <c r="J1" s="671"/>
      <c r="K1" s="671"/>
      <c r="L1" s="671"/>
      <c r="M1" s="672"/>
      <c r="N1" s="669"/>
      <c r="O1" s="673" t="s">
        <v>160</v>
      </c>
      <c r="P1" s="674"/>
      <c r="Q1" s="674"/>
      <c r="R1" s="653" t="s">
        <v>64</v>
      </c>
      <c r="S1" s="655" t="s">
        <v>66</v>
      </c>
    </row>
    <row r="2" spans="1:19">
      <c r="A2" s="662"/>
      <c r="B2" s="663"/>
      <c r="C2" s="254" t="s">
        <v>38</v>
      </c>
      <c r="D2" s="522" t="s">
        <v>40</v>
      </c>
      <c r="E2" s="74" t="s">
        <v>726</v>
      </c>
      <c r="F2" s="74" t="s">
        <v>727</v>
      </c>
      <c r="G2" s="241" t="s">
        <v>42</v>
      </c>
      <c r="H2" s="257" t="s">
        <v>44</v>
      </c>
      <c r="I2" s="242" t="s">
        <v>46</v>
      </c>
      <c r="J2" s="242" t="s">
        <v>48</v>
      </c>
      <c r="K2" s="242" t="s">
        <v>50</v>
      </c>
      <c r="L2" s="257" t="s">
        <v>52</v>
      </c>
      <c r="M2" s="242" t="s">
        <v>54</v>
      </c>
      <c r="N2" s="242" t="s">
        <v>56</v>
      </c>
      <c r="O2" s="257" t="s">
        <v>58</v>
      </c>
      <c r="P2" s="242" t="s">
        <v>60</v>
      </c>
      <c r="Q2" s="243" t="s">
        <v>62</v>
      </c>
      <c r="R2" s="654"/>
      <c r="S2" s="656"/>
    </row>
    <row r="3" spans="1:19" ht="89.25">
      <c r="A3" s="664"/>
      <c r="B3" s="665"/>
      <c r="C3" s="255" t="s">
        <v>39</v>
      </c>
      <c r="D3" s="523" t="s">
        <v>41</v>
      </c>
      <c r="E3" s="468" t="s">
        <v>728</v>
      </c>
      <c r="F3" s="468" t="s">
        <v>729</v>
      </c>
      <c r="G3" s="244" t="s">
        <v>43</v>
      </c>
      <c r="H3" s="258" t="s">
        <v>45</v>
      </c>
      <c r="I3" s="245" t="s">
        <v>47</v>
      </c>
      <c r="J3" s="246" t="s">
        <v>49</v>
      </c>
      <c r="K3" s="245" t="s">
        <v>51</v>
      </c>
      <c r="L3" s="258" t="s">
        <v>53</v>
      </c>
      <c r="M3" s="244" t="s">
        <v>55</v>
      </c>
      <c r="N3" s="244" t="s">
        <v>57</v>
      </c>
      <c r="O3" s="258" t="s">
        <v>59</v>
      </c>
      <c r="P3" s="244" t="s">
        <v>61</v>
      </c>
      <c r="Q3" s="245" t="s">
        <v>70</v>
      </c>
      <c r="R3" s="259" t="s">
        <v>65</v>
      </c>
      <c r="S3" s="657"/>
    </row>
    <row r="4" spans="1:19">
      <c r="A4" s="248" t="s">
        <v>161</v>
      </c>
      <c r="B4" s="249" t="s">
        <v>162</v>
      </c>
      <c r="C4" s="250">
        <f>D4+G4</f>
        <v>630950802.81162989</v>
      </c>
      <c r="D4" s="520">
        <f>E4+F4</f>
        <v>630950802.81162989</v>
      </c>
      <c r="E4" s="520">
        <f t="shared" ref="E4" si="0">E5+E6+E7</f>
        <v>630950681.81162989</v>
      </c>
      <c r="F4" s="520">
        <f>F5+F6+F7</f>
        <v>121</v>
      </c>
      <c r="G4" s="520">
        <f>G5+G6+G7</f>
        <v>0</v>
      </c>
      <c r="H4" s="250">
        <f>I4+J4+K4</f>
        <v>26886869</v>
      </c>
      <c r="I4" s="250"/>
      <c r="J4" s="250"/>
      <c r="K4" s="250">
        <f>K5+K6+K7</f>
        <v>26886869</v>
      </c>
      <c r="L4" s="250">
        <f>L5+L6+L7</f>
        <v>68851258.794117644</v>
      </c>
      <c r="M4" s="250"/>
      <c r="N4" s="250"/>
      <c r="O4" s="250"/>
      <c r="P4" s="250"/>
      <c r="Q4" s="250"/>
      <c r="R4" s="250"/>
      <c r="S4" s="250">
        <f>C4+H4+L4+O4+R4</f>
        <v>726688930.60574758</v>
      </c>
    </row>
    <row r="5" spans="1:19">
      <c r="A5" s="28" t="s">
        <v>163</v>
      </c>
      <c r="B5" s="27" t="s">
        <v>162</v>
      </c>
      <c r="C5" s="250">
        <f t="shared" ref="C5:C37" si="1">D5+G5</f>
        <v>482923233.7592299</v>
      </c>
      <c r="D5" s="247">
        <f>E5+F5</f>
        <v>482923233.7592299</v>
      </c>
      <c r="E5" s="521">
        <f>РБ!G12+РБ!G15+РБ!G18+РБ!G28+РБ!G36+РБ!G44+РБ!G49+'067 HP-HC'!N3</f>
        <v>482923233.7592299</v>
      </c>
      <c r="F5" s="521"/>
      <c r="G5" s="247"/>
      <c r="H5" s="250">
        <f t="shared" ref="H5:H11" si="2">I5+J5+K5</f>
        <v>26886869</v>
      </c>
      <c r="I5" s="247"/>
      <c r="J5" s="247"/>
      <c r="K5" s="247">
        <f>'ОУ предпр'!I4+'ОУ предпр'!M7+'ОУ предпр'!M8+'ОУ предпр'!M9+'ОУ предпр'!M10+'ОУ предпр'!M11+'ОУ предпр'!M12</f>
        <v>26886869</v>
      </c>
      <c r="L5" s="256">
        <f>'ОУ население'!I7+'ОУ население'!I8+'ОУ население'!I9+'ОУ население'!I10+'ОУ население'!I11+'ОУ население'!I12+'ОУ население'!I13+'ОУ население'!I14+'ОУ население'!I15+'ОУ население'!I16+'ОУ население'!M7+'ОУ население'!M8+'ОУ население'!M9+'ОУ население'!M10+'ОУ население'!M11+'ОУ население'!M12+ОДХ!B29</f>
        <v>68851258.794117644</v>
      </c>
      <c r="M5" s="247"/>
      <c r="N5" s="247"/>
      <c r="O5" s="256"/>
      <c r="P5" s="247"/>
      <c r="Q5" s="247"/>
      <c r="R5" s="250"/>
      <c r="S5" s="250">
        <f t="shared" ref="S5:S38" si="3">C5+H5+L5+O5+R5</f>
        <v>578661361.55334759</v>
      </c>
    </row>
    <row r="6" spans="1:19" ht="51">
      <c r="A6" s="28" t="s">
        <v>164</v>
      </c>
      <c r="B6" s="27" t="s">
        <v>165</v>
      </c>
      <c r="C6" s="250">
        <f t="shared" si="1"/>
        <v>26376252.2753</v>
      </c>
      <c r="D6" s="247">
        <f t="shared" ref="D6:D7" si="4">E6+F6</f>
        <v>26376252.2753</v>
      </c>
      <c r="E6" s="521">
        <f>РБ!G29+'067 HP-HC'!N4</f>
        <v>26376252.2753</v>
      </c>
      <c r="F6" s="521"/>
      <c r="G6" s="247"/>
      <c r="H6" s="250">
        <f t="shared" si="2"/>
        <v>0</v>
      </c>
      <c r="I6" s="247"/>
      <c r="J6" s="247"/>
      <c r="K6" s="247"/>
      <c r="L6" s="198"/>
      <c r="M6" s="247"/>
      <c r="N6" s="247"/>
      <c r="O6" s="256"/>
      <c r="P6" s="247"/>
      <c r="Q6" s="247"/>
      <c r="R6" s="250"/>
      <c r="S6" s="250">
        <f>C6+H6+L6+O6+R6</f>
        <v>26376252.2753</v>
      </c>
    </row>
    <row r="7" spans="1:19" ht="63.75">
      <c r="A7" s="28" t="s">
        <v>166</v>
      </c>
      <c r="B7" s="27" t="s">
        <v>167</v>
      </c>
      <c r="C7" s="250">
        <f t="shared" si="1"/>
        <v>121651316.7771</v>
      </c>
      <c r="D7" s="247">
        <f t="shared" si="4"/>
        <v>121651316.7771</v>
      </c>
      <c r="E7" s="521">
        <f>'067 HP-HC'!N5</f>
        <v>121651195.7771</v>
      </c>
      <c r="F7" s="521">
        <f>МБ!G17+МБ!G48</f>
        <v>121</v>
      </c>
      <c r="G7" s="247"/>
      <c r="H7" s="250">
        <f t="shared" si="2"/>
        <v>0</v>
      </c>
      <c r="I7" s="247"/>
      <c r="J7" s="247"/>
      <c r="K7" s="247"/>
      <c r="L7" s="256"/>
      <c r="M7" s="247"/>
      <c r="N7" s="247"/>
      <c r="O7" s="256"/>
      <c r="P7" s="247"/>
      <c r="Q7" s="247"/>
      <c r="R7" s="250"/>
      <c r="S7" s="250">
        <f t="shared" si="3"/>
        <v>121651316.7771</v>
      </c>
    </row>
    <row r="8" spans="1:19">
      <c r="A8" s="248" t="s">
        <v>168</v>
      </c>
      <c r="B8" s="248" t="s">
        <v>169</v>
      </c>
      <c r="C8" s="250">
        <f t="shared" si="1"/>
        <v>248192.15</v>
      </c>
      <c r="D8" s="520">
        <f>E8+F8</f>
        <v>248192.15</v>
      </c>
      <c r="E8" s="520">
        <f>E9+E10+E11</f>
        <v>248192.15</v>
      </c>
      <c r="F8" s="520"/>
      <c r="G8" s="250"/>
      <c r="H8" s="250">
        <f t="shared" si="2"/>
        <v>640784</v>
      </c>
      <c r="I8" s="250"/>
      <c r="J8" s="250"/>
      <c r="K8" s="250">
        <f>K9+K10+K11</f>
        <v>640784</v>
      </c>
      <c r="L8" s="250">
        <f>L9+L10+L11</f>
        <v>711819</v>
      </c>
      <c r="M8" s="250"/>
      <c r="N8" s="250"/>
      <c r="O8" s="250"/>
      <c r="P8" s="250"/>
      <c r="Q8" s="250"/>
      <c r="R8" s="250"/>
      <c r="S8" s="250">
        <f t="shared" si="3"/>
        <v>1600795.15</v>
      </c>
    </row>
    <row r="9" spans="1:19" ht="25.5">
      <c r="A9" s="28" t="s">
        <v>170</v>
      </c>
      <c r="B9" s="26" t="s">
        <v>171</v>
      </c>
      <c r="C9" s="250">
        <f t="shared" si="1"/>
        <v>248192.15</v>
      </c>
      <c r="D9" s="247">
        <f>E9+F9</f>
        <v>248192.15</v>
      </c>
      <c r="E9" s="524">
        <f>'067 HP-HC'!N6</f>
        <v>248192.15</v>
      </c>
      <c r="F9" s="524"/>
      <c r="G9" s="80"/>
      <c r="H9" s="250">
        <f t="shared" si="2"/>
        <v>630917</v>
      </c>
      <c r="I9" s="80"/>
      <c r="J9" s="80"/>
      <c r="K9" s="80">
        <f>'ОУ предпр'!E19+'ОУ предпр'!E21</f>
        <v>630917</v>
      </c>
      <c r="L9" s="250">
        <f>'ОУ население'!D19+'ОУ население'!D21</f>
        <v>579802</v>
      </c>
      <c r="M9" s="80"/>
      <c r="N9" s="80"/>
      <c r="O9" s="250"/>
      <c r="P9" s="80"/>
      <c r="Q9" s="80"/>
      <c r="R9" s="250"/>
      <c r="S9" s="250">
        <f t="shared" si="3"/>
        <v>1458911.15</v>
      </c>
    </row>
    <row r="10" spans="1:19" ht="38.25">
      <c r="A10" s="14" t="s">
        <v>172</v>
      </c>
      <c r="B10" s="13" t="s">
        <v>173</v>
      </c>
      <c r="C10" s="250">
        <f t="shared" si="1"/>
        <v>0</v>
      </c>
      <c r="D10" s="247">
        <f t="shared" ref="D10:D11" si="5">E10+F10</f>
        <v>0</v>
      </c>
      <c r="E10" s="524"/>
      <c r="F10" s="524"/>
      <c r="G10" s="80"/>
      <c r="H10" s="250">
        <f t="shared" si="2"/>
        <v>9867</v>
      </c>
      <c r="I10" s="80"/>
      <c r="J10" s="80"/>
      <c r="K10" s="80">
        <f>'ОУ предпр'!E20</f>
        <v>9867</v>
      </c>
      <c r="L10" s="250">
        <f>'ОУ население'!D20</f>
        <v>132017</v>
      </c>
      <c r="M10" s="80"/>
      <c r="N10" s="80"/>
      <c r="O10" s="250"/>
      <c r="P10" s="80"/>
      <c r="Q10" s="80"/>
      <c r="R10" s="250"/>
      <c r="S10" s="250">
        <f>C10+H10+L10+O10+R10</f>
        <v>141884</v>
      </c>
    </row>
    <row r="11" spans="1:19" ht="38.25">
      <c r="A11" s="28" t="s">
        <v>174</v>
      </c>
      <c r="B11" s="27" t="s">
        <v>929</v>
      </c>
      <c r="C11" s="250">
        <f t="shared" si="1"/>
        <v>0</v>
      </c>
      <c r="D11" s="247">
        <f t="shared" si="5"/>
        <v>0</v>
      </c>
      <c r="E11" s="524"/>
      <c r="F11" s="524"/>
      <c r="G11" s="80"/>
      <c r="H11" s="250">
        <f t="shared" si="2"/>
        <v>0</v>
      </c>
      <c r="I11" s="80"/>
      <c r="J11" s="80"/>
      <c r="K11" s="80"/>
      <c r="L11" s="250"/>
      <c r="M11" s="80"/>
      <c r="N11" s="80"/>
      <c r="O11" s="250"/>
      <c r="P11" s="80"/>
      <c r="Q11" s="80"/>
      <c r="R11" s="250"/>
      <c r="S11" s="250">
        <f t="shared" si="3"/>
        <v>0</v>
      </c>
    </row>
    <row r="12" spans="1:19" ht="25.5">
      <c r="A12" s="253" t="s">
        <v>176</v>
      </c>
      <c r="B12" s="248" t="s">
        <v>177</v>
      </c>
      <c r="C12" s="250">
        <f t="shared" si="1"/>
        <v>176416382.29989997</v>
      </c>
      <c r="D12" s="520">
        <f>E12+F12</f>
        <v>176416382.29989997</v>
      </c>
      <c r="E12" s="520">
        <f t="shared" ref="E12" si="6">E13+E14+E15+E16+E17</f>
        <v>174661683.74499997</v>
      </c>
      <c r="F12" s="520">
        <f>F13+F14+F15+F16+F17</f>
        <v>1754698.5548999999</v>
      </c>
      <c r="G12" s="520">
        <f>G13+G14+G15+G16+G17</f>
        <v>0</v>
      </c>
      <c r="H12" s="250">
        <f>I12+J12+K12</f>
        <v>62975829</v>
      </c>
      <c r="I12" s="250">
        <f>I13+I14+I15+I16+I17+'НБ выпл'!M32</f>
        <v>18372659</v>
      </c>
      <c r="J12" s="250"/>
      <c r="K12" s="250">
        <f>K13+K14+K15+K16+K17-'НБ выпл'!M32</f>
        <v>44603170</v>
      </c>
      <c r="L12" s="250">
        <f>L13+L14+L15+L16+L17</f>
        <v>159719600</v>
      </c>
      <c r="M12" s="250"/>
      <c r="N12" s="250"/>
      <c r="O12" s="250"/>
      <c r="P12" s="250"/>
      <c r="Q12" s="250"/>
      <c r="R12" s="250"/>
      <c r="S12" s="250">
        <f t="shared" si="3"/>
        <v>399111811.29989994</v>
      </c>
    </row>
    <row r="13" spans="1:19">
      <c r="A13" s="28" t="s">
        <v>178</v>
      </c>
      <c r="B13" s="27" t="s">
        <v>179</v>
      </c>
      <c r="C13" s="250">
        <f t="shared" si="1"/>
        <v>162214146.713</v>
      </c>
      <c r="D13" s="247">
        <f>E13+F13</f>
        <v>162214146.713</v>
      </c>
      <c r="E13" s="521">
        <f>'067 HP-HC'!N7</f>
        <v>162214146.713</v>
      </c>
      <c r="F13" s="521"/>
      <c r="G13" s="247"/>
      <c r="H13" s="250">
        <f t="shared" ref="H13:H37" si="7">I13+J13+K13</f>
        <v>21873620</v>
      </c>
      <c r="I13" s="247"/>
      <c r="J13" s="247"/>
      <c r="K13" s="247">
        <f>'ОУ предпр'!J4+'ОУ предпр'!M13</f>
        <v>21873620</v>
      </c>
      <c r="L13" s="256">
        <f>'ОУ население'!J7+'ОУ население'!J8+'ОУ население'!J9+'ОУ население'!J10+'ОУ население'!J11+'ОУ население'!J12+'ОУ население'!J13+'ОУ население'!J14+'ОУ население'!J15+'ОУ население'!J16+'ОУ население'!M13</f>
        <v>30725871</v>
      </c>
      <c r="M13" s="80"/>
      <c r="N13" s="80"/>
      <c r="O13" s="250"/>
      <c r="P13" s="80"/>
      <c r="Q13" s="80"/>
      <c r="R13" s="250"/>
      <c r="S13" s="250">
        <f t="shared" si="3"/>
        <v>214813637.713</v>
      </c>
    </row>
    <row r="14" spans="1:19" ht="25.5">
      <c r="A14" s="28" t="s">
        <v>180</v>
      </c>
      <c r="B14" s="27" t="s">
        <v>181</v>
      </c>
      <c r="C14" s="250">
        <f t="shared" si="1"/>
        <v>653707.89899999998</v>
      </c>
      <c r="D14" s="247">
        <f t="shared" ref="D14:D17" si="8">E14+F14</f>
        <v>653707.89899999998</v>
      </c>
      <c r="E14" s="521">
        <f>'067 HP-HC'!N8</f>
        <v>653707.89899999998</v>
      </c>
      <c r="F14" s="521"/>
      <c r="G14" s="247"/>
      <c r="H14" s="250">
        <f t="shared" si="7"/>
        <v>2047886</v>
      </c>
      <c r="I14" s="247"/>
      <c r="J14" s="247"/>
      <c r="K14" s="247">
        <f>'ОУ предпр'!L4+'ОУ предпр'!M15</f>
        <v>2047886</v>
      </c>
      <c r="L14" s="256">
        <f>'ОУ население'!L7+'ОУ население'!L8+'ОУ население'!L9+'ОУ население'!L10+'ОУ население'!L11+'ОУ население'!L12+'ОУ население'!L13+'ОУ население'!L14+'ОУ население'!L15+'ОУ население'!L16+'ОУ население'!M15</f>
        <v>24839078</v>
      </c>
      <c r="M14" s="80"/>
      <c r="N14" s="80"/>
      <c r="O14" s="250"/>
      <c r="P14" s="80"/>
      <c r="Q14" s="80"/>
      <c r="R14" s="250"/>
      <c r="S14" s="250">
        <f>C14+H14+L14+O14+R14</f>
        <v>27540671.899</v>
      </c>
    </row>
    <row r="15" spans="1:19">
      <c r="A15" s="28" t="s">
        <v>182</v>
      </c>
      <c r="B15" s="27" t="s">
        <v>183</v>
      </c>
      <c r="C15" s="250">
        <f t="shared" si="1"/>
        <v>0</v>
      </c>
      <c r="D15" s="247">
        <f t="shared" si="8"/>
        <v>0</v>
      </c>
      <c r="E15" s="521"/>
      <c r="F15" s="521"/>
      <c r="G15" s="247"/>
      <c r="H15" s="250">
        <f t="shared" si="7"/>
        <v>31805929</v>
      </c>
      <c r="I15" s="247"/>
      <c r="J15" s="247"/>
      <c r="K15" s="247">
        <f>'ОУ предпр'!M16</f>
        <v>31805929</v>
      </c>
      <c r="L15" s="256">
        <f>'ОУ население'!M16+ОДХ!B27</f>
        <v>85662188</v>
      </c>
      <c r="M15" s="80"/>
      <c r="N15" s="80"/>
      <c r="O15" s="250"/>
      <c r="P15" s="80"/>
      <c r="Q15" s="80"/>
      <c r="R15" s="250"/>
      <c r="S15" s="250">
        <f>C15+H15+L15+O15+R15</f>
        <v>117468117</v>
      </c>
    </row>
    <row r="16" spans="1:19" ht="30" customHeight="1">
      <c r="A16" s="28" t="s">
        <v>184</v>
      </c>
      <c r="B16" s="27" t="s">
        <v>185</v>
      </c>
      <c r="C16" s="250">
        <f t="shared" si="1"/>
        <v>13548527.687899997</v>
      </c>
      <c r="D16" s="247">
        <f>E16+F16</f>
        <v>13548527.687899997</v>
      </c>
      <c r="E16" s="521">
        <f>'067 HP-HC'!N9</f>
        <v>11793829.132999998</v>
      </c>
      <c r="F16" s="521">
        <f>МБ!G70+МБ!G72+МБ!G74</f>
        <v>1754698.5548999999</v>
      </c>
      <c r="G16" s="247"/>
      <c r="H16" s="250">
        <f t="shared" si="7"/>
        <v>7234125</v>
      </c>
      <c r="I16" s="247"/>
      <c r="J16" s="247"/>
      <c r="K16" s="247">
        <f>'ОУ предпр'!K4+'ОУ предпр'!M14</f>
        <v>7234125</v>
      </c>
      <c r="L16" s="256">
        <f>'ОУ население'!K7+'ОУ население'!K8+'ОУ население'!K9+'ОУ население'!K10+'ОУ население'!K11+'ОУ население'!K12+'ОУ население'!K13+'ОУ население'!K14+'ОУ население'!K15+'ОУ население'!K16+'ОУ население'!M14</f>
        <v>18467676</v>
      </c>
      <c r="M16" s="80"/>
      <c r="N16" s="80"/>
      <c r="O16" s="250"/>
      <c r="P16" s="80"/>
      <c r="Q16" s="80"/>
      <c r="R16" s="250"/>
      <c r="S16" s="250">
        <f t="shared" si="3"/>
        <v>39250328.687899999</v>
      </c>
    </row>
    <row r="17" spans="1:20" ht="25.5">
      <c r="A17" s="14" t="s">
        <v>186</v>
      </c>
      <c r="B17" s="79" t="s">
        <v>187</v>
      </c>
      <c r="C17" s="250">
        <f t="shared" si="1"/>
        <v>0</v>
      </c>
      <c r="D17" s="247">
        <f t="shared" si="8"/>
        <v>0</v>
      </c>
      <c r="E17" s="524"/>
      <c r="F17" s="524"/>
      <c r="G17" s="80"/>
      <c r="H17" s="250">
        <f t="shared" si="7"/>
        <v>14269</v>
      </c>
      <c r="I17" s="80"/>
      <c r="J17" s="80"/>
      <c r="K17" s="247">
        <f>'ОУ предпр'!E25</f>
        <v>14269</v>
      </c>
      <c r="L17" s="256">
        <f>'ОУ население'!D25</f>
        <v>24787</v>
      </c>
      <c r="M17" s="80"/>
      <c r="N17" s="80"/>
      <c r="O17" s="250"/>
      <c r="P17" s="80"/>
      <c r="Q17" s="80"/>
      <c r="R17" s="250"/>
      <c r="S17" s="250">
        <f t="shared" si="3"/>
        <v>39056</v>
      </c>
      <c r="T17" s="89"/>
    </row>
    <row r="18" spans="1:20" ht="38.25">
      <c r="A18" s="248" t="s">
        <v>188</v>
      </c>
      <c r="B18" s="249" t="s">
        <v>189</v>
      </c>
      <c r="C18" s="250">
        <f t="shared" si="1"/>
        <v>38709514.854499996</v>
      </c>
      <c r="D18" s="520">
        <f>E18+F18</f>
        <v>38709514.854499996</v>
      </c>
      <c r="E18" s="520">
        <f t="shared" ref="E18" si="9">E19+E20+E21</f>
        <v>38174755.469999999</v>
      </c>
      <c r="F18" s="520">
        <f>F19+F20+F21</f>
        <v>534759.38449999993</v>
      </c>
      <c r="G18" s="520">
        <f>G19+G20+G21</f>
        <v>0</v>
      </c>
      <c r="H18" s="250">
        <f t="shared" si="7"/>
        <v>0</v>
      </c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>
        <f t="shared" si="3"/>
        <v>38709514.854499996</v>
      </c>
      <c r="T18" s="240"/>
    </row>
    <row r="19" spans="1:20" ht="63.75">
      <c r="A19" s="28" t="s">
        <v>190</v>
      </c>
      <c r="B19" s="27" t="s">
        <v>191</v>
      </c>
      <c r="C19" s="250">
        <f t="shared" si="1"/>
        <v>38709514.854499996</v>
      </c>
      <c r="D19" s="247">
        <f>E19+F19</f>
        <v>38709514.854499996</v>
      </c>
      <c r="E19" s="524">
        <f>РБ!G30+'067 HP-HC'!N10</f>
        <v>38174755.469999999</v>
      </c>
      <c r="F19" s="524">
        <f>МБ!G85+МБ!G87+МБ!G93+МБ!G110+МБ!G122</f>
        <v>534759.38449999993</v>
      </c>
      <c r="G19" s="80"/>
      <c r="H19" s="250">
        <f t="shared" si="7"/>
        <v>0</v>
      </c>
      <c r="I19" s="80"/>
      <c r="J19" s="80"/>
      <c r="K19" s="80"/>
      <c r="L19" s="250"/>
      <c r="M19" s="80"/>
      <c r="N19" s="80"/>
      <c r="O19" s="250"/>
      <c r="P19" s="80"/>
      <c r="Q19" s="80"/>
      <c r="R19" s="250"/>
      <c r="S19" s="250">
        <f t="shared" si="3"/>
        <v>38709514.854499996</v>
      </c>
      <c r="T19" s="89"/>
    </row>
    <row r="20" spans="1:20" ht="25.5">
      <c r="A20" s="14" t="s">
        <v>192</v>
      </c>
      <c r="B20" s="79" t="s">
        <v>193</v>
      </c>
      <c r="C20" s="250">
        <f t="shared" si="1"/>
        <v>0</v>
      </c>
      <c r="D20" s="247">
        <f t="shared" ref="D20" si="10">E20+F20</f>
        <v>0</v>
      </c>
      <c r="E20" s="524"/>
      <c r="F20" s="524"/>
      <c r="G20" s="80"/>
      <c r="H20" s="250">
        <f t="shared" si="7"/>
        <v>0</v>
      </c>
      <c r="I20" s="80"/>
      <c r="J20" s="80"/>
      <c r="K20" s="80"/>
      <c r="L20" s="250"/>
      <c r="M20" s="80"/>
      <c r="N20" s="80"/>
      <c r="O20" s="250"/>
      <c r="P20" s="80"/>
      <c r="Q20" s="80"/>
      <c r="R20" s="250"/>
      <c r="S20" s="250">
        <f t="shared" si="3"/>
        <v>0</v>
      </c>
      <c r="T20" s="89"/>
    </row>
    <row r="21" spans="1:20" ht="25.5">
      <c r="A21" s="14" t="s">
        <v>194</v>
      </c>
      <c r="B21" s="79" t="s">
        <v>195</v>
      </c>
      <c r="C21" s="250">
        <f t="shared" si="1"/>
        <v>0</v>
      </c>
      <c r="D21" s="247">
        <f>E21+F21</f>
        <v>0</v>
      </c>
      <c r="E21" s="524"/>
      <c r="F21" s="524"/>
      <c r="G21" s="80"/>
      <c r="H21" s="250">
        <f t="shared" si="7"/>
        <v>0</v>
      </c>
      <c r="I21" s="80"/>
      <c r="J21" s="80"/>
      <c r="K21" s="80"/>
      <c r="L21" s="250"/>
      <c r="M21" s="80"/>
      <c r="N21" s="80"/>
      <c r="O21" s="250"/>
      <c r="P21" s="80"/>
      <c r="Q21" s="80"/>
      <c r="R21" s="250"/>
      <c r="S21" s="250">
        <f t="shared" si="3"/>
        <v>0</v>
      </c>
      <c r="T21" s="89"/>
    </row>
    <row r="22" spans="1:20" ht="25.5">
      <c r="A22" s="248" t="s">
        <v>196</v>
      </c>
      <c r="B22" s="249" t="s">
        <v>197</v>
      </c>
      <c r="C22" s="250">
        <f t="shared" si="1"/>
        <v>98193232.584639996</v>
      </c>
      <c r="D22" s="520">
        <f>E22+F22</f>
        <v>98193232.584639996</v>
      </c>
      <c r="E22" s="520">
        <f t="shared" ref="E22" si="11">E23+E24+E25</f>
        <v>90273015.841940001</v>
      </c>
      <c r="F22" s="520">
        <f>F23+F24+F25</f>
        <v>7920216.7426999994</v>
      </c>
      <c r="G22" s="520">
        <f>G23+G24+G25</f>
        <v>0</v>
      </c>
      <c r="H22" s="250">
        <f t="shared" si="7"/>
        <v>0</v>
      </c>
      <c r="I22" s="250"/>
      <c r="J22" s="250"/>
      <c r="K22" s="250"/>
      <c r="L22" s="250">
        <f>L23+L24</f>
        <v>353765243</v>
      </c>
      <c r="M22" s="250"/>
      <c r="N22" s="250"/>
      <c r="O22" s="250"/>
      <c r="P22" s="250"/>
      <c r="Q22" s="250"/>
      <c r="R22" s="250"/>
      <c r="S22" s="250">
        <f t="shared" si="3"/>
        <v>451958475.58464003</v>
      </c>
      <c r="T22" s="240"/>
    </row>
    <row r="23" spans="1:20">
      <c r="A23" s="28" t="s">
        <v>198</v>
      </c>
      <c r="B23" s="27" t="s">
        <v>199</v>
      </c>
      <c r="C23" s="250">
        <f t="shared" si="1"/>
        <v>98193232.584639996</v>
      </c>
      <c r="D23" s="247">
        <f>E23+F23</f>
        <v>98193232.584639996</v>
      </c>
      <c r="E23" s="524">
        <f>'067'!G36</f>
        <v>90273015.841940001</v>
      </c>
      <c r="F23" s="524">
        <f>МБ!G16+МБ!G36+МБ!G46</f>
        <v>7920216.7426999994</v>
      </c>
      <c r="G23" s="80"/>
      <c r="H23" s="250">
        <f t="shared" si="7"/>
        <v>0</v>
      </c>
      <c r="I23" s="80"/>
      <c r="J23" s="80"/>
      <c r="K23" s="80"/>
      <c r="L23" s="250">
        <f>розница!Q26</f>
        <v>248585427</v>
      </c>
      <c r="M23" s="80"/>
      <c r="N23" s="80"/>
      <c r="O23" s="250"/>
      <c r="P23" s="80"/>
      <c r="Q23" s="80"/>
      <c r="R23" s="250"/>
      <c r="S23" s="250">
        <f t="shared" si="3"/>
        <v>346778659.58464003</v>
      </c>
      <c r="T23" s="240"/>
    </row>
    <row r="24" spans="1:20" ht="63.75">
      <c r="A24" s="28" t="s">
        <v>200</v>
      </c>
      <c r="B24" s="27" t="s">
        <v>201</v>
      </c>
      <c r="C24" s="250">
        <f t="shared" si="1"/>
        <v>0</v>
      </c>
      <c r="D24" s="247">
        <f t="shared" ref="D24" si="12">E24+F24</f>
        <v>0</v>
      </c>
      <c r="E24" s="524"/>
      <c r="F24" s="524"/>
      <c r="G24" s="80"/>
      <c r="H24" s="250">
        <f t="shared" si="7"/>
        <v>0</v>
      </c>
      <c r="I24" s="80"/>
      <c r="J24" s="80"/>
      <c r="K24" s="80"/>
      <c r="L24" s="250">
        <f>розница!Q27</f>
        <v>105179816</v>
      </c>
      <c r="M24" s="80"/>
      <c r="N24" s="80"/>
      <c r="O24" s="250"/>
      <c r="P24" s="80"/>
      <c r="Q24" s="80"/>
      <c r="R24" s="250"/>
      <c r="S24" s="250">
        <f t="shared" si="3"/>
        <v>105179816</v>
      </c>
      <c r="T24" s="240"/>
    </row>
    <row r="25" spans="1:20" ht="63.75">
      <c r="A25" s="28" t="s">
        <v>202</v>
      </c>
      <c r="B25" s="12" t="s">
        <v>203</v>
      </c>
      <c r="C25" s="250">
        <f t="shared" si="1"/>
        <v>0</v>
      </c>
      <c r="D25" s="247">
        <f>E25+F25</f>
        <v>0</v>
      </c>
      <c r="E25" s="524"/>
      <c r="F25" s="524"/>
      <c r="G25" s="80"/>
      <c r="H25" s="250">
        <f t="shared" si="7"/>
        <v>0</v>
      </c>
      <c r="I25" s="80"/>
      <c r="J25" s="80"/>
      <c r="K25" s="80"/>
      <c r="L25" s="250"/>
      <c r="M25" s="80"/>
      <c r="N25" s="80"/>
      <c r="O25" s="250"/>
      <c r="P25" s="80"/>
      <c r="Q25" s="80"/>
      <c r="R25" s="250"/>
      <c r="S25" s="250">
        <f t="shared" si="3"/>
        <v>0</v>
      </c>
      <c r="T25" s="89"/>
    </row>
    <row r="26" spans="1:20" ht="25.5">
      <c r="A26" s="248" t="s">
        <v>204</v>
      </c>
      <c r="B26" s="249" t="s">
        <v>205</v>
      </c>
      <c r="C26" s="250">
        <f t="shared" si="1"/>
        <v>87241385.747999996</v>
      </c>
      <c r="D26" s="520">
        <f>E26+F26</f>
        <v>87241385.747999996</v>
      </c>
      <c r="E26" s="520">
        <f>РБ!G43+РБ!G39+РБ!G38+РБ!G37+РБ!G35+РБ!G34+РБ!G33+'067 HP-HC'!N11</f>
        <v>48237979.367800005</v>
      </c>
      <c r="F26" s="520">
        <f>МБ!G12+МБ!G13+МБ!G33+МБ!G34+МБ!G41+МБ!G44+МБ!G57+МБ!G61+МБ!G65+МБ!G90+МБ!G108+МБ!G119</f>
        <v>39003406.380199999</v>
      </c>
      <c r="G26" s="250"/>
      <c r="H26" s="250">
        <f t="shared" si="7"/>
        <v>0</v>
      </c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>
        <f t="shared" si="3"/>
        <v>87241385.747999996</v>
      </c>
      <c r="T26" s="240"/>
    </row>
    <row r="27" spans="1:20" ht="25.5">
      <c r="A27" s="248" t="s">
        <v>206</v>
      </c>
      <c r="B27" s="249" t="s">
        <v>207</v>
      </c>
      <c r="C27" s="250">
        <f t="shared" si="1"/>
        <v>41351854.852949992</v>
      </c>
      <c r="D27" s="520">
        <f>E27+F27</f>
        <v>41351854.852949992</v>
      </c>
      <c r="E27" s="520">
        <f t="shared" ref="E27" si="13">E28+E29+E30+E31</f>
        <v>37529007.082849994</v>
      </c>
      <c r="F27" s="520">
        <f>F28+F29+F30+F31</f>
        <v>3822847.7701000003</v>
      </c>
      <c r="G27" s="520">
        <f>G28+G29+G30+G31</f>
        <v>0</v>
      </c>
      <c r="H27" s="250">
        <f t="shared" si="7"/>
        <v>5969204</v>
      </c>
      <c r="I27" s="250">
        <f>I28+I29+I30+I31</f>
        <v>0</v>
      </c>
      <c r="J27" s="250"/>
      <c r="K27" s="250">
        <f>K28+K29+K30+K31</f>
        <v>5969204</v>
      </c>
      <c r="L27" s="250"/>
      <c r="M27" s="250"/>
      <c r="N27" s="250"/>
      <c r="O27" s="250"/>
      <c r="P27" s="250"/>
      <c r="Q27" s="250"/>
      <c r="R27" s="250"/>
      <c r="S27" s="250">
        <f t="shared" si="3"/>
        <v>47321058.852949992</v>
      </c>
      <c r="T27" s="240"/>
    </row>
    <row r="28" spans="1:20" ht="25.5">
      <c r="A28" s="28" t="s">
        <v>208</v>
      </c>
      <c r="B28" s="27" t="s">
        <v>209</v>
      </c>
      <c r="C28" s="250">
        <f t="shared" si="1"/>
        <v>23032455.161199998</v>
      </c>
      <c r="D28" s="247">
        <f>E28+F28</f>
        <v>23032455.161199998</v>
      </c>
      <c r="E28" s="524">
        <f>РБ!G52+РБ!G53+РБ!G54+РБ!G55+РБ!G58</f>
        <v>19209607.391099997</v>
      </c>
      <c r="F28" s="524">
        <f>МБ!G124+МБ!G117+МБ!G111+МБ!G105+МБ!G99+МБ!G94+МБ!G89</f>
        <v>3822847.7701000003</v>
      </c>
      <c r="G28" s="80"/>
      <c r="H28" s="250">
        <f t="shared" si="7"/>
        <v>0</v>
      </c>
      <c r="I28" s="80"/>
      <c r="J28" s="80"/>
      <c r="K28" s="80"/>
      <c r="L28" s="250"/>
      <c r="M28" s="80"/>
      <c r="N28" s="80"/>
      <c r="O28" s="250"/>
      <c r="P28" s="80"/>
      <c r="Q28" s="80"/>
      <c r="R28" s="250"/>
      <c r="S28" s="250">
        <f t="shared" si="3"/>
        <v>23032455.161199998</v>
      </c>
      <c r="T28" s="240"/>
    </row>
    <row r="29" spans="1:20" ht="25.5">
      <c r="A29" s="14" t="s">
        <v>210</v>
      </c>
      <c r="B29" s="79" t="s">
        <v>211</v>
      </c>
      <c r="C29" s="250">
        <f t="shared" si="1"/>
        <v>18319399.691750001</v>
      </c>
      <c r="D29" s="247">
        <f t="shared" ref="D29" si="14">E29+F29</f>
        <v>18319399.691750001</v>
      </c>
      <c r="E29" s="524">
        <f>РБ!G62+РБ!G31+РБ!G27+РБ!G24+РБ!G61</f>
        <v>18319399.691750001</v>
      </c>
      <c r="F29" s="524"/>
      <c r="G29" s="80"/>
      <c r="H29" s="250">
        <f t="shared" si="7"/>
        <v>0</v>
      </c>
      <c r="I29" s="80"/>
      <c r="J29" s="80"/>
      <c r="K29" s="80"/>
      <c r="L29" s="250"/>
      <c r="M29" s="80"/>
      <c r="N29" s="80"/>
      <c r="O29" s="250"/>
      <c r="P29" s="80"/>
      <c r="Q29" s="80"/>
      <c r="R29" s="250"/>
      <c r="S29" s="250">
        <f t="shared" si="3"/>
        <v>18319399.691750001</v>
      </c>
      <c r="T29" s="89"/>
    </row>
    <row r="30" spans="1:20" ht="25.5">
      <c r="A30" s="28" t="s">
        <v>212</v>
      </c>
      <c r="B30" s="27" t="s">
        <v>213</v>
      </c>
      <c r="C30" s="250">
        <f t="shared" si="1"/>
        <v>0</v>
      </c>
      <c r="D30" s="247">
        <f t="shared" ref="D30:D37" si="15">E30+F30</f>
        <v>0</v>
      </c>
      <c r="E30" s="524"/>
      <c r="F30" s="524"/>
      <c r="G30" s="80"/>
      <c r="H30" s="250">
        <f t="shared" si="7"/>
        <v>5969204</v>
      </c>
      <c r="I30" s="80"/>
      <c r="J30" s="80"/>
      <c r="K30" s="80">
        <f>'НБ премии'!R36</f>
        <v>5969204</v>
      </c>
      <c r="L30" s="250"/>
      <c r="M30" s="80"/>
      <c r="N30" s="80"/>
      <c r="O30" s="250"/>
      <c r="P30" s="80"/>
      <c r="Q30" s="80"/>
      <c r="R30" s="250"/>
      <c r="S30" s="250">
        <f t="shared" si="3"/>
        <v>5969204</v>
      </c>
      <c r="T30" s="89"/>
    </row>
    <row r="31" spans="1:20" ht="25.5">
      <c r="A31" s="14" t="s">
        <v>214</v>
      </c>
      <c r="B31" s="79" t="s">
        <v>215</v>
      </c>
      <c r="C31" s="250">
        <f t="shared" si="1"/>
        <v>0</v>
      </c>
      <c r="D31" s="247">
        <f t="shared" si="15"/>
        <v>0</v>
      </c>
      <c r="E31" s="524"/>
      <c r="F31" s="524"/>
      <c r="G31" s="80"/>
      <c r="H31" s="250">
        <f t="shared" si="7"/>
        <v>0</v>
      </c>
      <c r="I31" s="80"/>
      <c r="J31" s="80"/>
      <c r="K31" s="80"/>
      <c r="L31" s="250"/>
      <c r="M31" s="80"/>
      <c r="N31" s="80"/>
      <c r="O31" s="250"/>
      <c r="P31" s="80"/>
      <c r="Q31" s="80"/>
      <c r="R31" s="250"/>
      <c r="S31" s="250">
        <f t="shared" si="3"/>
        <v>0</v>
      </c>
      <c r="T31" s="89"/>
    </row>
    <row r="32" spans="1:20">
      <c r="A32" s="248" t="s">
        <v>216</v>
      </c>
      <c r="B32" s="249" t="s">
        <v>217</v>
      </c>
      <c r="C32" s="250">
        <f t="shared" si="1"/>
        <v>8921329.8200000003</v>
      </c>
      <c r="D32" s="520">
        <f t="shared" si="15"/>
        <v>8921329.8200000003</v>
      </c>
      <c r="E32" s="520">
        <f>E33+E34+E35</f>
        <v>8921329.8200000003</v>
      </c>
      <c r="F32" s="520"/>
      <c r="G32" s="250"/>
      <c r="H32" s="250">
        <f t="shared" si="7"/>
        <v>0</v>
      </c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>
        <f t="shared" si="3"/>
        <v>8921329.8200000003</v>
      </c>
      <c r="T32" s="240"/>
    </row>
    <row r="33" spans="1:20" ht="25.5">
      <c r="A33" s="14" t="s">
        <v>218</v>
      </c>
      <c r="B33" s="79" t="s">
        <v>219</v>
      </c>
      <c r="C33" s="250">
        <f t="shared" si="1"/>
        <v>0</v>
      </c>
      <c r="D33" s="247">
        <f t="shared" si="15"/>
        <v>0</v>
      </c>
      <c r="E33" s="524"/>
      <c r="F33" s="524"/>
      <c r="G33" s="80"/>
      <c r="H33" s="250">
        <f t="shared" si="7"/>
        <v>0</v>
      </c>
      <c r="I33" s="80"/>
      <c r="J33" s="80"/>
      <c r="K33" s="80"/>
      <c r="L33" s="250"/>
      <c r="M33" s="80"/>
      <c r="N33" s="80"/>
      <c r="O33" s="250"/>
      <c r="P33" s="80"/>
      <c r="Q33" s="80"/>
      <c r="R33" s="250"/>
      <c r="S33" s="250">
        <f t="shared" si="3"/>
        <v>0</v>
      </c>
      <c r="T33" s="240"/>
    </row>
    <row r="34" spans="1:20" ht="51">
      <c r="A34" s="28" t="s">
        <v>220</v>
      </c>
      <c r="B34" s="27" t="s">
        <v>221</v>
      </c>
      <c r="C34" s="250">
        <f t="shared" si="1"/>
        <v>8921329.8200000003</v>
      </c>
      <c r="D34" s="247">
        <f t="shared" si="15"/>
        <v>8921329.8200000003</v>
      </c>
      <c r="E34" s="524">
        <f>'067 HP-HC'!N12</f>
        <v>8921329.8200000003</v>
      </c>
      <c r="F34" s="524"/>
      <c r="G34" s="80"/>
      <c r="H34" s="250">
        <f t="shared" si="7"/>
        <v>0</v>
      </c>
      <c r="I34" s="80"/>
      <c r="J34" s="80"/>
      <c r="K34" s="80"/>
      <c r="L34" s="250"/>
      <c r="M34" s="80"/>
      <c r="N34" s="80"/>
      <c r="O34" s="250"/>
      <c r="P34" s="80"/>
      <c r="Q34" s="80"/>
      <c r="R34" s="250"/>
      <c r="S34" s="250">
        <f t="shared" si="3"/>
        <v>8921329.8200000003</v>
      </c>
      <c r="T34" s="240"/>
    </row>
    <row r="35" spans="1:20">
      <c r="A35" s="28" t="s">
        <v>222</v>
      </c>
      <c r="B35" s="27" t="s">
        <v>223</v>
      </c>
      <c r="C35" s="250">
        <f t="shared" si="1"/>
        <v>0</v>
      </c>
      <c r="D35" s="247">
        <f t="shared" si="15"/>
        <v>0</v>
      </c>
      <c r="E35" s="524"/>
      <c r="F35" s="524"/>
      <c r="G35" s="80"/>
      <c r="H35" s="250">
        <f t="shared" si="7"/>
        <v>0</v>
      </c>
      <c r="I35" s="80"/>
      <c r="J35" s="80"/>
      <c r="K35" s="80"/>
      <c r="L35" s="250"/>
      <c r="M35" s="80"/>
      <c r="N35" s="80"/>
      <c r="O35" s="250"/>
      <c r="P35" s="80"/>
      <c r="Q35" s="80"/>
      <c r="R35" s="250"/>
      <c r="S35" s="250">
        <f t="shared" si="3"/>
        <v>0</v>
      </c>
      <c r="T35" s="240"/>
    </row>
    <row r="36" spans="1:20">
      <c r="A36" s="248" t="s">
        <v>224</v>
      </c>
      <c r="B36" s="249" t="s">
        <v>225</v>
      </c>
      <c r="C36" s="250">
        <f t="shared" si="1"/>
        <v>0</v>
      </c>
      <c r="D36" s="520">
        <f t="shared" si="15"/>
        <v>0</v>
      </c>
      <c r="E36" s="520"/>
      <c r="F36" s="520"/>
      <c r="G36" s="250"/>
      <c r="H36" s="250">
        <f t="shared" si="7"/>
        <v>0</v>
      </c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>
        <f t="shared" si="3"/>
        <v>0</v>
      </c>
      <c r="T36" s="240"/>
    </row>
    <row r="37" spans="1:20" ht="25.5">
      <c r="A37" s="251" t="s">
        <v>226</v>
      </c>
      <c r="B37" s="249" t="s">
        <v>227</v>
      </c>
      <c r="C37" s="250">
        <f t="shared" si="1"/>
        <v>4180107.9325999999</v>
      </c>
      <c r="D37" s="520">
        <f t="shared" si="15"/>
        <v>4180107.9325999999</v>
      </c>
      <c r="E37" s="520">
        <f>РБ!G65+РБ!G64+РБ!G59</f>
        <v>3467707.5902999998</v>
      </c>
      <c r="F37" s="520">
        <f>МБ!G130+МБ!G115+МБ!G103+МБ!G102+МБ!G101+МБ!G100+МБ!G95</f>
        <v>712400.34230000002</v>
      </c>
      <c r="G37" s="250"/>
      <c r="H37" s="250">
        <f t="shared" si="7"/>
        <v>0</v>
      </c>
      <c r="I37" s="250"/>
      <c r="J37" s="250"/>
      <c r="K37" s="250"/>
      <c r="L37" s="250"/>
      <c r="M37" s="250"/>
      <c r="N37" s="250"/>
      <c r="O37" s="250"/>
      <c r="P37" s="250"/>
      <c r="Q37" s="252"/>
      <c r="R37" s="250"/>
      <c r="S37" s="250">
        <f t="shared" si="3"/>
        <v>4180107.9325999999</v>
      </c>
      <c r="T37" s="240"/>
    </row>
    <row r="38" spans="1:20">
      <c r="A38" s="658" t="s">
        <v>66</v>
      </c>
      <c r="B38" s="659"/>
      <c r="C38" s="250">
        <f t="shared" ref="C38:G38" si="16">C37+C36+C32+C27+C26+C22+C18+C12+C8+C4</f>
        <v>1086212803.0542197</v>
      </c>
      <c r="D38" s="250">
        <f t="shared" si="16"/>
        <v>1086212803.0542197</v>
      </c>
      <c r="E38" s="250">
        <f t="shared" si="16"/>
        <v>1032464352.8795198</v>
      </c>
      <c r="F38" s="250">
        <f t="shared" si="16"/>
        <v>53748450.174699999</v>
      </c>
      <c r="G38" s="250">
        <f t="shared" si="16"/>
        <v>0</v>
      </c>
      <c r="H38" s="250">
        <f>H37+H36+H32+H27+H26+H22+H18+H12+H8+H4</f>
        <v>96472686</v>
      </c>
      <c r="I38" s="250">
        <f t="shared" ref="I38:R38" si="17">I37+I36+I32+I27+I26+I22+I18+I12+I8+I4</f>
        <v>18372659</v>
      </c>
      <c r="J38" s="250">
        <f t="shared" si="17"/>
        <v>0</v>
      </c>
      <c r="K38" s="250">
        <f t="shared" si="17"/>
        <v>78100027</v>
      </c>
      <c r="L38" s="250">
        <f t="shared" si="17"/>
        <v>583047920.79411769</v>
      </c>
      <c r="M38" s="250">
        <f t="shared" si="17"/>
        <v>0</v>
      </c>
      <c r="N38" s="250">
        <f t="shared" si="17"/>
        <v>0</v>
      </c>
      <c r="O38" s="250">
        <f t="shared" si="17"/>
        <v>0</v>
      </c>
      <c r="P38" s="250">
        <f t="shared" si="17"/>
        <v>0</v>
      </c>
      <c r="Q38" s="250">
        <f t="shared" si="17"/>
        <v>0</v>
      </c>
      <c r="R38" s="250">
        <f t="shared" si="17"/>
        <v>0</v>
      </c>
      <c r="S38" s="250">
        <f t="shared" si="3"/>
        <v>1765733409.8483374</v>
      </c>
      <c r="T38" s="240"/>
    </row>
    <row r="39" spans="1:20">
      <c r="A39" s="11"/>
      <c r="B39" s="9"/>
      <c r="C39" s="78"/>
      <c r="D39" s="11"/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61"/>
      <c r="T39" s="89"/>
    </row>
    <row r="40" spans="1:20">
      <c r="A40" s="11"/>
      <c r="B40" s="9"/>
      <c r="C40" s="78"/>
      <c r="D40" s="11"/>
      <c r="E40" s="11"/>
      <c r="F40" s="11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5"/>
      <c r="T40" s="89"/>
    </row>
    <row r="41" spans="1:20">
      <c r="A41" s="11"/>
      <c r="B41" s="9"/>
      <c r="C41" s="11"/>
      <c r="D41" s="11"/>
      <c r="E41" s="11"/>
      <c r="F41" s="11"/>
      <c r="G41" s="11"/>
      <c r="H41" s="10"/>
      <c r="I41" s="10"/>
      <c r="J41" s="10"/>
      <c r="K41" s="10"/>
      <c r="L41" s="519"/>
      <c r="M41" s="10"/>
      <c r="N41" s="10"/>
      <c r="O41" s="10"/>
      <c r="P41" s="10"/>
      <c r="Q41" s="10"/>
      <c r="R41" s="10"/>
      <c r="S41" s="24"/>
      <c r="T41" s="89"/>
    </row>
    <row r="42" spans="1:20">
      <c r="A42" s="11"/>
      <c r="B42" s="9"/>
      <c r="C42" s="11"/>
      <c r="D42" s="11"/>
      <c r="E42" s="78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4"/>
      <c r="T42" s="89"/>
    </row>
    <row r="43" spans="1:20">
      <c r="A43" s="11"/>
      <c r="B43" s="9"/>
      <c r="C43" s="11"/>
      <c r="D43" s="11"/>
      <c r="E43" s="11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3"/>
      <c r="T43" s="89"/>
    </row>
    <row r="44" spans="1:20">
      <c r="A44" s="11"/>
      <c r="B44" s="9"/>
      <c r="C44" s="11"/>
      <c r="D44" s="11"/>
      <c r="E44" s="11"/>
      <c r="F44" s="11"/>
      <c r="G44" s="11"/>
      <c r="H44" s="519" t="e">
        <f>I38+K38+L38+'067 HP-HC'!#REF!</f>
        <v>#REF!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25"/>
      <c r="T44" s="89"/>
    </row>
    <row r="45" spans="1:20">
      <c r="A45" s="11"/>
      <c r="B45" s="9"/>
      <c r="C45" s="11"/>
      <c r="D45" s="11"/>
      <c r="E45" s="11"/>
      <c r="F45" s="11"/>
      <c r="G45" s="78"/>
      <c r="H45" s="10"/>
      <c r="I45" s="10"/>
      <c r="J45" s="10"/>
      <c r="K45" s="519"/>
      <c r="L45" s="519"/>
      <c r="M45" s="10"/>
      <c r="N45" s="10"/>
      <c r="O45" s="10"/>
      <c r="P45" s="10"/>
      <c r="Q45" s="10"/>
      <c r="R45" s="10"/>
      <c r="S45" s="25"/>
      <c r="T45" s="89"/>
    </row>
    <row r="46" spans="1:20">
      <c r="A46" s="11"/>
      <c r="B46" s="9"/>
      <c r="C46" s="11"/>
      <c r="D46" s="78"/>
      <c r="E46" s="78"/>
      <c r="F46" s="78"/>
      <c r="G46" s="7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5"/>
      <c r="T46" s="89"/>
    </row>
    <row r="47" spans="1:20">
      <c r="A47" s="11"/>
      <c r="B47" s="9"/>
      <c r="C47" s="11"/>
      <c r="D47" s="11"/>
      <c r="E47" s="11"/>
      <c r="F47" s="11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25"/>
      <c r="T47" s="89"/>
    </row>
    <row r="48" spans="1:20">
      <c r="A48" s="11"/>
      <c r="B48" s="9"/>
      <c r="C48" s="11"/>
      <c r="D48" s="11"/>
      <c r="E48" s="11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5"/>
      <c r="T48" s="89"/>
    </row>
    <row r="49" spans="1:19">
      <c r="A49" s="11"/>
      <c r="B49" s="9"/>
      <c r="C49" s="11"/>
      <c r="D49" s="11"/>
      <c r="E49" s="11"/>
      <c r="F49" s="11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5"/>
    </row>
    <row r="50" spans="1:19">
      <c r="A50" s="11"/>
      <c r="B50" s="9"/>
      <c r="C50" s="11"/>
      <c r="D50" s="11"/>
      <c r="E50" s="11"/>
      <c r="F50" s="11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1"/>
      <c r="B51" s="9"/>
      <c r="C51" s="11"/>
      <c r="D51" s="11"/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1"/>
      <c r="B52" s="9"/>
      <c r="C52" s="11"/>
      <c r="D52" s="11"/>
      <c r="E52" s="11"/>
      <c r="F52" s="11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1"/>
      <c r="B53" s="9"/>
      <c r="C53" s="11"/>
      <c r="D53" s="11"/>
      <c r="E53" s="11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1"/>
      <c r="B54" s="9"/>
      <c r="C54" s="11"/>
      <c r="D54" s="11"/>
      <c r="E54" s="11"/>
      <c r="F54" s="11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1"/>
      <c r="B55" s="9"/>
      <c r="C55" s="11"/>
      <c r="D55" s="11"/>
      <c r="E55" s="11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1"/>
      <c r="B56" s="9"/>
      <c r="C56" s="11"/>
      <c r="D56" s="11"/>
      <c r="E56" s="11"/>
      <c r="F56" s="11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1"/>
      <c r="B57" s="9"/>
      <c r="C57" s="11"/>
      <c r="D57" s="11"/>
      <c r="E57" s="11"/>
      <c r="F57" s="11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1"/>
      <c r="B58" s="9"/>
      <c r="C58" s="11"/>
      <c r="D58" s="11"/>
      <c r="E58" s="11"/>
      <c r="F58" s="11"/>
      <c r="G58" s="1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>
      <c r="A59" s="11"/>
      <c r="B59" s="9"/>
      <c r="C59" s="11"/>
      <c r="D59" s="11"/>
      <c r="E59" s="11"/>
      <c r="F59" s="11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1"/>
      <c r="B60" s="9"/>
      <c r="C60" s="11"/>
      <c r="D60" s="11"/>
      <c r="E60" s="11"/>
      <c r="F60" s="11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>
      <c r="A61" s="11"/>
      <c r="B61" s="9"/>
      <c r="C61" s="11"/>
      <c r="D61" s="11"/>
      <c r="E61" s="11"/>
      <c r="F61" s="11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>
      <c r="A62" s="11"/>
      <c r="B62" s="9"/>
      <c r="C62" s="11"/>
      <c r="D62" s="11"/>
      <c r="E62" s="11"/>
      <c r="F62" s="11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>
      <c r="A63" s="11"/>
      <c r="B63" s="9"/>
      <c r="C63" s="11"/>
      <c r="D63" s="11"/>
      <c r="E63" s="11"/>
      <c r="F63" s="11"/>
      <c r="G63" s="1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>
      <c r="A64" s="11"/>
      <c r="B64" s="9"/>
      <c r="C64" s="11"/>
      <c r="D64" s="11"/>
      <c r="E64" s="11"/>
      <c r="F64" s="11"/>
      <c r="G64" s="1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>
      <c r="A65" s="11"/>
      <c r="B65" s="9"/>
      <c r="C65" s="11"/>
      <c r="D65" s="11"/>
      <c r="E65" s="11"/>
      <c r="F65" s="11"/>
      <c r="G65" s="1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>
      <c r="A66" s="11"/>
      <c r="B66" s="9"/>
      <c r="C66" s="11"/>
      <c r="D66" s="11"/>
      <c r="E66" s="11"/>
      <c r="F66" s="11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>
      <c r="A67" s="11"/>
      <c r="B67" s="9"/>
      <c r="C67" s="11"/>
      <c r="D67" s="11"/>
      <c r="E67" s="11"/>
      <c r="F67" s="11"/>
      <c r="G67" s="1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>
      <c r="A68" s="11"/>
      <c r="B68" s="9"/>
      <c r="C68" s="11"/>
      <c r="D68" s="11"/>
      <c r="E68" s="11"/>
      <c r="F68" s="11"/>
      <c r="G68" s="11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>
      <c r="A69" s="11"/>
      <c r="B69" s="9"/>
      <c r="C69" s="11"/>
      <c r="D69" s="11"/>
      <c r="E69" s="11"/>
      <c r="F69" s="11"/>
      <c r="G69" s="11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>
      <c r="A70" s="11"/>
      <c r="B70" s="9"/>
      <c r="C70" s="11"/>
      <c r="D70" s="11"/>
      <c r="E70" s="11"/>
      <c r="F70" s="11"/>
      <c r="G70" s="1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>
      <c r="A71" s="11"/>
      <c r="B71" s="9"/>
      <c r="C71" s="11"/>
      <c r="D71" s="11"/>
      <c r="E71" s="11"/>
      <c r="F71" s="11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>
      <c r="A72" s="11"/>
      <c r="B72" s="9"/>
      <c r="C72" s="11"/>
      <c r="D72" s="11"/>
      <c r="E72" s="11"/>
      <c r="F72" s="11"/>
      <c r="G72" s="1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>
      <c r="A73" s="11"/>
      <c r="B73" s="9"/>
      <c r="C73" s="11"/>
      <c r="D73" s="11"/>
      <c r="E73" s="11"/>
      <c r="F73" s="11"/>
      <c r="G73" s="1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>
      <c r="A74" s="11"/>
      <c r="B74" s="9"/>
      <c r="C74" s="11"/>
      <c r="D74" s="11"/>
      <c r="E74" s="11"/>
      <c r="F74" s="11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>
      <c r="A75" s="11"/>
      <c r="B75" s="9"/>
      <c r="C75" s="11"/>
      <c r="D75" s="11"/>
      <c r="E75" s="11"/>
      <c r="F75" s="11"/>
      <c r="G75" s="1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>
      <c r="A76" s="11"/>
      <c r="B76" s="9"/>
      <c r="C76" s="11"/>
      <c r="D76" s="11"/>
      <c r="E76" s="11"/>
      <c r="F76" s="11"/>
      <c r="G76" s="1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>
      <c r="A77" s="11"/>
      <c r="B77" s="9"/>
      <c r="C77" s="11"/>
      <c r="D77" s="11"/>
      <c r="E77" s="11"/>
      <c r="F77" s="11"/>
      <c r="G77" s="1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>
      <c r="A78" s="11"/>
      <c r="B78" s="9"/>
      <c r="C78" s="11"/>
      <c r="D78" s="11"/>
      <c r="E78" s="11"/>
      <c r="F78" s="11"/>
      <c r="G78" s="1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>
      <c r="A79" s="11"/>
      <c r="B79" s="9"/>
      <c r="C79" s="11"/>
      <c r="D79" s="11"/>
      <c r="E79" s="11"/>
      <c r="F79" s="11"/>
      <c r="G79" s="11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>
      <c r="A80" s="11"/>
      <c r="B80" s="9"/>
      <c r="C80" s="11"/>
      <c r="D80" s="11"/>
      <c r="E80" s="11"/>
      <c r="F80" s="11"/>
      <c r="G80" s="11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>
      <c r="A81" s="11"/>
      <c r="B81" s="9"/>
      <c r="C81" s="11"/>
      <c r="D81" s="11"/>
      <c r="E81" s="11"/>
      <c r="F81" s="11"/>
      <c r="G81" s="1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>
      <c r="A82" s="11"/>
      <c r="B82" s="9"/>
      <c r="C82" s="11"/>
      <c r="D82" s="11"/>
      <c r="E82" s="11"/>
      <c r="F82" s="11"/>
      <c r="G82" s="1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>
      <c r="A83" s="11"/>
      <c r="B83" s="9"/>
      <c r="C83" s="11"/>
      <c r="D83" s="11"/>
      <c r="E83" s="11"/>
      <c r="F83" s="11"/>
      <c r="G83" s="1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>
      <c r="A84" s="11"/>
      <c r="B84" s="9"/>
      <c r="C84" s="11"/>
      <c r="D84" s="11"/>
      <c r="E84" s="11"/>
      <c r="F84" s="11"/>
      <c r="G84" s="11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>
      <c r="A85" s="11"/>
      <c r="B85" s="9"/>
      <c r="C85" s="11"/>
      <c r="D85" s="11"/>
      <c r="E85" s="11"/>
      <c r="F85" s="11"/>
      <c r="G85" s="11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>
      <c r="A86" s="11"/>
      <c r="B86" s="9"/>
      <c r="C86" s="11"/>
      <c r="D86" s="11"/>
      <c r="E86" s="11"/>
      <c r="F86" s="11"/>
      <c r="G86" s="1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>
      <c r="A87" s="11"/>
      <c r="B87" s="9"/>
      <c r="C87" s="11"/>
      <c r="D87" s="11"/>
      <c r="E87" s="11"/>
      <c r="F87" s="11"/>
      <c r="G87" s="1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>
      <c r="A88" s="11"/>
      <c r="B88" s="9"/>
      <c r="C88" s="11"/>
      <c r="D88" s="11"/>
      <c r="E88" s="11"/>
      <c r="F88" s="11"/>
      <c r="G88" s="1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>
      <c r="A89" s="11"/>
      <c r="B89" s="9"/>
      <c r="C89" s="11"/>
      <c r="D89" s="11"/>
      <c r="E89" s="11"/>
      <c r="F89" s="11"/>
      <c r="G89" s="1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>
      <c r="A90" s="11"/>
      <c r="B90" s="9"/>
      <c r="C90" s="11"/>
      <c r="D90" s="11"/>
      <c r="E90" s="11"/>
      <c r="F90" s="11"/>
      <c r="G90" s="11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>
      <c r="A91" s="11"/>
      <c r="B91" s="9"/>
      <c r="C91" s="11"/>
      <c r="D91" s="11"/>
      <c r="E91" s="11"/>
      <c r="F91" s="11"/>
      <c r="G91" s="11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>
      <c r="A92" s="11"/>
      <c r="B92" s="9"/>
      <c r="C92" s="11"/>
      <c r="D92" s="11"/>
      <c r="E92" s="11"/>
      <c r="F92" s="11"/>
      <c r="G92" s="11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>
      <c r="A93" s="11"/>
      <c r="B93" s="9"/>
      <c r="C93" s="11"/>
      <c r="D93" s="11"/>
      <c r="E93" s="11"/>
      <c r="F93" s="11"/>
      <c r="G93" s="11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>
      <c r="A94" s="11"/>
      <c r="B94" s="9"/>
      <c r="C94" s="11"/>
      <c r="D94" s="11"/>
      <c r="E94" s="11"/>
      <c r="F94" s="11"/>
      <c r="G94" s="1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>
      <c r="A95" s="11"/>
      <c r="B95" s="9"/>
      <c r="C95" s="11"/>
      <c r="D95" s="11"/>
      <c r="E95" s="11"/>
      <c r="F95" s="11"/>
      <c r="G95" s="1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>
      <c r="A96" s="11"/>
      <c r="B96" s="9"/>
      <c r="C96" s="11"/>
      <c r="D96" s="11"/>
      <c r="E96" s="11"/>
      <c r="F96" s="11"/>
      <c r="G96" s="1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>
      <c r="A97" s="11"/>
      <c r="B97" s="9"/>
      <c r="C97" s="11"/>
      <c r="D97" s="11"/>
      <c r="E97" s="11"/>
      <c r="F97" s="11"/>
      <c r="G97" s="11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>
      <c r="A98" s="11"/>
      <c r="B98" s="9"/>
      <c r="C98" s="11"/>
      <c r="D98" s="11"/>
      <c r="E98" s="11"/>
      <c r="F98" s="11"/>
      <c r="G98" s="1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>
      <c r="A99" s="11"/>
      <c r="B99" s="9"/>
      <c r="C99" s="11"/>
      <c r="D99" s="11"/>
      <c r="E99" s="11"/>
      <c r="F99" s="11"/>
      <c r="G99" s="11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>
      <c r="A100" s="11"/>
      <c r="B100" s="9"/>
      <c r="C100" s="11"/>
      <c r="D100" s="11"/>
      <c r="E100" s="11"/>
      <c r="F100" s="11"/>
      <c r="G100" s="11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>
      <c r="A101" s="11"/>
      <c r="B101" s="9"/>
      <c r="C101" s="11"/>
      <c r="D101" s="11"/>
      <c r="E101" s="11"/>
      <c r="F101" s="11"/>
      <c r="G101" s="11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>
      <c r="A102" s="11"/>
      <c r="B102" s="9"/>
      <c r="C102" s="11"/>
      <c r="D102" s="11"/>
      <c r="E102" s="11"/>
      <c r="F102" s="11"/>
      <c r="G102" s="1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>
      <c r="A103" s="11"/>
      <c r="B103" s="9"/>
      <c r="C103" s="11"/>
      <c r="D103" s="11"/>
      <c r="E103" s="11"/>
      <c r="F103" s="11"/>
      <c r="G103" s="1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>
      <c r="A104" s="11"/>
      <c r="B104" s="9"/>
      <c r="C104" s="11"/>
      <c r="D104" s="11"/>
      <c r="E104" s="11"/>
      <c r="F104" s="11"/>
      <c r="G104" s="1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>
      <c r="A105" s="11"/>
      <c r="B105" s="9"/>
      <c r="C105" s="11"/>
      <c r="D105" s="11"/>
      <c r="E105" s="11"/>
      <c r="F105" s="11"/>
      <c r="G105" s="11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>
      <c r="A106" s="11"/>
      <c r="B106" s="9"/>
      <c r="C106" s="11"/>
      <c r="D106" s="11"/>
      <c r="E106" s="11"/>
      <c r="F106" s="11"/>
      <c r="G106" s="11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>
      <c r="A107" s="11"/>
      <c r="B107" s="9"/>
      <c r="C107" s="11"/>
      <c r="D107" s="11"/>
      <c r="E107" s="11"/>
      <c r="F107" s="11"/>
      <c r="G107" s="1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>
      <c r="A108" s="11"/>
      <c r="B108" s="9"/>
      <c r="C108" s="11"/>
      <c r="D108" s="11"/>
      <c r="E108" s="11"/>
      <c r="F108" s="11"/>
      <c r="G108" s="11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</sheetData>
  <mergeCells count="7">
    <mergeCell ref="R1:R2"/>
    <mergeCell ref="S1:S3"/>
    <mergeCell ref="A38:B38"/>
    <mergeCell ref="A1:B3"/>
    <mergeCell ref="C1:G1"/>
    <mergeCell ref="H1:N1"/>
    <mergeCell ref="O1:Q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3" sqref="M13"/>
    </sheetView>
  </sheetViews>
  <sheetFormatPr defaultRowHeight="12.75"/>
  <cols>
    <col min="1" max="1" width="9.140625" style="1"/>
    <col min="2" max="2" width="20.7109375" style="1" customWidth="1"/>
    <col min="3" max="3" width="13.42578125" style="1" bestFit="1" customWidth="1"/>
    <col min="4" max="4" width="13" style="1" customWidth="1"/>
    <col min="5" max="5" width="14" style="1" customWidth="1"/>
    <col min="6" max="6" width="16.28515625" style="1" customWidth="1"/>
    <col min="7" max="7" width="11.7109375" style="1" bestFit="1" customWidth="1"/>
    <col min="8" max="8" width="11" style="1" bestFit="1" customWidth="1"/>
    <col min="9" max="10" width="9.140625" style="1"/>
    <col min="11" max="12" width="13" style="1" bestFit="1" customWidth="1"/>
    <col min="13" max="13" width="12" style="1" bestFit="1" customWidth="1"/>
    <col min="14" max="14" width="14.85546875" style="1" bestFit="1" customWidth="1"/>
    <col min="15" max="15" width="12" style="1" bestFit="1" customWidth="1"/>
    <col min="16" max="16" width="9.140625" style="1"/>
    <col min="17" max="17" width="13" style="1" bestFit="1" customWidth="1"/>
    <col min="18" max="18" width="20.42578125" style="1" customWidth="1"/>
    <col min="19" max="20" width="9.140625" style="1"/>
    <col min="21" max="23" width="13" style="1" bestFit="1" customWidth="1"/>
    <col min="24" max="24" width="9.140625" style="1"/>
    <col min="25" max="25" width="12" style="1" bestFit="1" customWidth="1"/>
    <col min="26" max="26" width="14.85546875" style="1" bestFit="1" customWidth="1"/>
    <col min="27" max="28" width="12" style="1" bestFit="1" customWidth="1"/>
    <col min="29" max="29" width="11" style="1" bestFit="1" customWidth="1"/>
    <col min="30" max="30" width="9.140625" style="1"/>
    <col min="31" max="31" width="11" style="1" bestFit="1" customWidth="1"/>
    <col min="32" max="32" width="9.140625" style="1"/>
    <col min="33" max="33" width="11" style="1" bestFit="1" customWidth="1"/>
    <col min="34" max="35" width="9.140625" style="1"/>
    <col min="36" max="36" width="11" style="1" bestFit="1" customWidth="1"/>
    <col min="37" max="37" width="14.5703125" style="1" bestFit="1" customWidth="1"/>
    <col min="38" max="38" width="16.42578125" style="1" bestFit="1" customWidth="1"/>
    <col min="39" max="39" width="9.140625" style="1"/>
    <col min="40" max="40" width="14.85546875" style="1" bestFit="1" customWidth="1"/>
    <col min="41" max="16384" width="9.140625" style="1"/>
  </cols>
  <sheetData>
    <row r="1" spans="1:97">
      <c r="A1" s="678"/>
      <c r="B1" s="679"/>
      <c r="C1" s="70" t="s">
        <v>161</v>
      </c>
      <c r="D1" s="86" t="s">
        <v>163</v>
      </c>
      <c r="E1" s="86" t="s">
        <v>164</v>
      </c>
      <c r="F1" s="86" t="s">
        <v>166</v>
      </c>
      <c r="G1" s="70" t="s">
        <v>168</v>
      </c>
      <c r="H1" s="86" t="s">
        <v>228</v>
      </c>
      <c r="I1" s="60" t="s">
        <v>172</v>
      </c>
      <c r="J1" s="86" t="s">
        <v>174</v>
      </c>
      <c r="K1" s="70" t="s">
        <v>229</v>
      </c>
      <c r="L1" s="86" t="s">
        <v>178</v>
      </c>
      <c r="M1" s="86" t="s">
        <v>180</v>
      </c>
      <c r="N1" s="86" t="s">
        <v>182</v>
      </c>
      <c r="O1" s="86" t="s">
        <v>184</v>
      </c>
      <c r="P1" s="60" t="s">
        <v>186</v>
      </c>
      <c r="Q1" s="70" t="s">
        <v>188</v>
      </c>
      <c r="R1" s="86" t="s">
        <v>190</v>
      </c>
      <c r="S1" s="60" t="s">
        <v>192</v>
      </c>
      <c r="T1" s="86" t="s">
        <v>230</v>
      </c>
      <c r="U1" s="70" t="s">
        <v>196</v>
      </c>
      <c r="V1" s="86" t="s">
        <v>198</v>
      </c>
      <c r="W1" s="86" t="s">
        <v>200</v>
      </c>
      <c r="X1" s="86" t="s">
        <v>202</v>
      </c>
      <c r="Y1" s="70" t="s">
        <v>204</v>
      </c>
      <c r="Z1" s="70" t="s">
        <v>206</v>
      </c>
      <c r="AA1" s="86" t="s">
        <v>208</v>
      </c>
      <c r="AB1" s="60" t="s">
        <v>210</v>
      </c>
      <c r="AC1" s="86" t="s">
        <v>212</v>
      </c>
      <c r="AD1" s="60" t="s">
        <v>214</v>
      </c>
      <c r="AE1" s="70" t="s">
        <v>216</v>
      </c>
      <c r="AF1" s="60" t="s">
        <v>218</v>
      </c>
      <c r="AG1" s="86" t="s">
        <v>220</v>
      </c>
      <c r="AH1" s="86" t="s">
        <v>222</v>
      </c>
      <c r="AI1" s="70" t="s">
        <v>224</v>
      </c>
      <c r="AJ1" s="59" t="s">
        <v>226</v>
      </c>
      <c r="AK1" s="675" t="s">
        <v>66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</row>
    <row r="2" spans="1:97" ht="124.5" customHeight="1">
      <c r="A2" s="680"/>
      <c r="B2" s="681"/>
      <c r="C2" s="90" t="s">
        <v>231</v>
      </c>
      <c r="D2" s="57" t="s">
        <v>162</v>
      </c>
      <c r="E2" s="57" t="s">
        <v>165</v>
      </c>
      <c r="F2" s="57" t="s">
        <v>167</v>
      </c>
      <c r="G2" s="70" t="s">
        <v>169</v>
      </c>
      <c r="H2" s="57" t="s">
        <v>171</v>
      </c>
      <c r="I2" s="77" t="s">
        <v>173</v>
      </c>
      <c r="J2" s="57" t="s">
        <v>175</v>
      </c>
      <c r="K2" s="70" t="s">
        <v>177</v>
      </c>
      <c r="L2" s="57" t="s">
        <v>179</v>
      </c>
      <c r="M2" s="57" t="s">
        <v>181</v>
      </c>
      <c r="N2" s="57" t="s">
        <v>183</v>
      </c>
      <c r="O2" s="57" t="s">
        <v>185</v>
      </c>
      <c r="P2" s="77" t="s">
        <v>187</v>
      </c>
      <c r="Q2" s="90" t="s">
        <v>189</v>
      </c>
      <c r="R2" s="57" t="s">
        <v>191</v>
      </c>
      <c r="S2" s="77" t="s">
        <v>193</v>
      </c>
      <c r="T2" s="57" t="s">
        <v>232</v>
      </c>
      <c r="U2" s="90" t="s">
        <v>197</v>
      </c>
      <c r="V2" s="57" t="s">
        <v>199</v>
      </c>
      <c r="W2" s="57" t="s">
        <v>201</v>
      </c>
      <c r="X2" s="57" t="s">
        <v>203</v>
      </c>
      <c r="Y2" s="90" t="s">
        <v>205</v>
      </c>
      <c r="Z2" s="90" t="s">
        <v>207</v>
      </c>
      <c r="AA2" s="57" t="s">
        <v>209</v>
      </c>
      <c r="AB2" s="77" t="s">
        <v>211</v>
      </c>
      <c r="AC2" s="57" t="s">
        <v>213</v>
      </c>
      <c r="AD2" s="77" t="s">
        <v>233</v>
      </c>
      <c r="AE2" s="90" t="s">
        <v>217</v>
      </c>
      <c r="AF2" s="77" t="s">
        <v>219</v>
      </c>
      <c r="AG2" s="57" t="s">
        <v>221</v>
      </c>
      <c r="AH2" s="57" t="s">
        <v>223</v>
      </c>
      <c r="AI2" s="90" t="s">
        <v>225</v>
      </c>
      <c r="AJ2" s="56" t="s">
        <v>227</v>
      </c>
      <c r="AK2" s="675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</row>
    <row r="3" spans="1:97" ht="38.25">
      <c r="A3" s="55" t="s">
        <v>71</v>
      </c>
      <c r="B3" s="54" t="s">
        <v>72</v>
      </c>
      <c r="C3" s="53">
        <f t="shared" ref="C3:C14" si="0">D3+E3+F3</f>
        <v>0</v>
      </c>
      <c r="D3" s="52"/>
      <c r="E3" s="52"/>
      <c r="F3" s="52"/>
      <c r="G3" s="53"/>
      <c r="H3" s="52"/>
      <c r="I3" s="52"/>
      <c r="J3" s="52"/>
      <c r="K3" s="53"/>
      <c r="L3" s="52"/>
      <c r="M3" s="52"/>
      <c r="N3" s="52"/>
      <c r="O3" s="52"/>
      <c r="P3" s="52"/>
      <c r="Q3" s="53"/>
      <c r="R3" s="52"/>
      <c r="S3" s="52"/>
      <c r="T3" s="52"/>
      <c r="U3" s="52"/>
      <c r="V3" s="52"/>
      <c r="W3" s="52"/>
      <c r="X3" s="52"/>
      <c r="Y3" s="52"/>
      <c r="Z3" s="53"/>
      <c r="AA3" s="52"/>
      <c r="AB3" s="52"/>
      <c r="AC3" s="52"/>
      <c r="AD3" s="52"/>
      <c r="AE3" s="52"/>
      <c r="AF3" s="52"/>
      <c r="AG3" s="52"/>
      <c r="AH3" s="52"/>
      <c r="AI3" s="53"/>
      <c r="AJ3" s="53"/>
      <c r="AK3" s="53">
        <f>AJ3+AI3+AE3+Z3+Y3+U3+Q3+K3+G3+C3</f>
        <v>0</v>
      </c>
      <c r="AL3" s="38"/>
      <c r="AM3" s="58"/>
      <c r="AN3" s="3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</row>
    <row r="4" spans="1:97">
      <c r="A4" s="37" t="s">
        <v>73</v>
      </c>
      <c r="B4" s="37" t="s">
        <v>74</v>
      </c>
      <c r="C4" s="36">
        <f t="shared" si="0"/>
        <v>688958518.04144764</v>
      </c>
      <c r="D4" s="36">
        <f>D7+D10+D13+D20</f>
        <v>541171848.98904765</v>
      </c>
      <c r="E4" s="36">
        <f t="shared" ref="E4:AJ4" si="1">E7+E10+E13+E20</f>
        <v>26376252.2753</v>
      </c>
      <c r="F4" s="36">
        <f t="shared" si="1"/>
        <v>121410416.7771</v>
      </c>
      <c r="G4" s="36">
        <f t="shared" si="1"/>
        <v>187322</v>
      </c>
      <c r="H4" s="36">
        <f t="shared" si="1"/>
        <v>187322</v>
      </c>
      <c r="I4" s="36">
        <f t="shared" si="1"/>
        <v>0</v>
      </c>
      <c r="J4" s="36">
        <f t="shared" si="1"/>
        <v>0</v>
      </c>
      <c r="K4" s="35">
        <f>L4+M4+N4+O4+P4</f>
        <v>403693264.47189999</v>
      </c>
      <c r="L4" s="36">
        <f t="shared" si="1"/>
        <v>211592521.07300001</v>
      </c>
      <c r="M4" s="36">
        <f t="shared" si="1"/>
        <v>28403865.899</v>
      </c>
      <c r="N4" s="36">
        <f t="shared" si="1"/>
        <v>150391339</v>
      </c>
      <c r="O4" s="36">
        <f t="shared" si="1"/>
        <v>13305538.499899998</v>
      </c>
      <c r="P4" s="36">
        <f t="shared" si="1"/>
        <v>0</v>
      </c>
      <c r="Q4" s="36">
        <f t="shared" si="1"/>
        <v>3388105</v>
      </c>
      <c r="R4" s="36">
        <f t="shared" si="1"/>
        <v>3388105</v>
      </c>
      <c r="S4" s="36">
        <f t="shared" si="1"/>
        <v>0</v>
      </c>
      <c r="T4" s="36">
        <f t="shared" si="1"/>
        <v>0</v>
      </c>
      <c r="U4" s="36">
        <f t="shared" si="1"/>
        <v>0</v>
      </c>
      <c r="V4" s="36">
        <f t="shared" si="1"/>
        <v>0</v>
      </c>
      <c r="W4" s="36">
        <f t="shared" si="1"/>
        <v>0</v>
      </c>
      <c r="X4" s="36">
        <f t="shared" si="1"/>
        <v>0</v>
      </c>
      <c r="Y4" s="36">
        <f t="shared" si="1"/>
        <v>3529</v>
      </c>
      <c r="Z4" s="36">
        <f t="shared" si="1"/>
        <v>0</v>
      </c>
      <c r="AA4" s="36">
        <f t="shared" si="1"/>
        <v>0</v>
      </c>
      <c r="AB4" s="36">
        <f t="shared" si="1"/>
        <v>0</v>
      </c>
      <c r="AC4" s="36">
        <f t="shared" si="1"/>
        <v>0</v>
      </c>
      <c r="AD4" s="36">
        <f t="shared" si="1"/>
        <v>0</v>
      </c>
      <c r="AE4" s="36">
        <f t="shared" si="1"/>
        <v>8818450.8200000003</v>
      </c>
      <c r="AF4" s="36">
        <f t="shared" si="1"/>
        <v>0</v>
      </c>
      <c r="AG4" s="36">
        <f t="shared" si="1"/>
        <v>8818450.8200000003</v>
      </c>
      <c r="AH4" s="36">
        <f t="shared" si="1"/>
        <v>0</v>
      </c>
      <c r="AI4" s="36">
        <f t="shared" si="1"/>
        <v>0</v>
      </c>
      <c r="AJ4" s="36">
        <f t="shared" si="1"/>
        <v>0</v>
      </c>
      <c r="AK4" s="35">
        <f>AK7+AK10+AK13</f>
        <v>1105049189.3333476</v>
      </c>
      <c r="AL4" s="34"/>
      <c r="AM4" s="33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</row>
    <row r="5" spans="1:97" ht="25.5">
      <c r="A5" s="37" t="s">
        <v>75</v>
      </c>
      <c r="B5" s="37" t="s">
        <v>76</v>
      </c>
      <c r="C5" s="36">
        <f t="shared" si="0"/>
        <v>19923909.534299999</v>
      </c>
      <c r="D5" s="36">
        <f>D8+D11+D18+D21+'067 HP-HC'!I3</f>
        <v>19923909.534299999</v>
      </c>
      <c r="E5" s="36">
        <f t="shared" ref="E5:F5" si="2">E8+E11+E18+E21</f>
        <v>0</v>
      </c>
      <c r="F5" s="36">
        <f t="shared" si="2"/>
        <v>0</v>
      </c>
      <c r="G5" s="36"/>
      <c r="H5" s="36">
        <f>H8+H11+H18+H21</f>
        <v>0</v>
      </c>
      <c r="I5" s="36">
        <f t="shared" ref="I5:J5" si="3">I8+I11+I18+I21</f>
        <v>0</v>
      </c>
      <c r="J5" s="36">
        <f t="shared" si="3"/>
        <v>0</v>
      </c>
      <c r="K5" s="35">
        <f t="shared" ref="K5" si="4">L5+M5+N5+O5+P5</f>
        <v>100294</v>
      </c>
      <c r="L5" s="36">
        <f>L8+L11+L18+L21+'067 HP-HC'!I7</f>
        <v>100294</v>
      </c>
      <c r="M5" s="36">
        <f t="shared" ref="M5:T5" si="5">M8+M11+M18+M21</f>
        <v>0</v>
      </c>
      <c r="N5" s="36">
        <f t="shared" si="5"/>
        <v>0</v>
      </c>
      <c r="O5" s="36">
        <f t="shared" si="5"/>
        <v>0</v>
      </c>
      <c r="P5" s="36">
        <f t="shared" si="5"/>
        <v>0</v>
      </c>
      <c r="Q5" s="36"/>
      <c r="R5" s="36">
        <f t="shared" si="5"/>
        <v>0</v>
      </c>
      <c r="S5" s="36">
        <f t="shared" si="5"/>
        <v>0</v>
      </c>
      <c r="T5" s="36">
        <f t="shared" si="5"/>
        <v>0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5"/>
      <c r="AK5" s="35">
        <f>C5+G5+K5+Q5+U5+Y5+Z5+AE5+AI5+AJ5</f>
        <v>20024203.534299999</v>
      </c>
      <c r="AL5" s="34"/>
      <c r="AM5" s="33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</row>
    <row r="6" spans="1:97" ht="51">
      <c r="A6" s="32" t="s">
        <v>77</v>
      </c>
      <c r="B6" s="54" t="s">
        <v>78</v>
      </c>
      <c r="C6" s="53">
        <f t="shared" si="0"/>
        <v>500537153.92864764</v>
      </c>
      <c r="D6" s="52">
        <f>D7+D8</f>
        <v>359732041.84334761</v>
      </c>
      <c r="E6" s="52">
        <f t="shared" ref="E6:AJ6" si="6">E7+E8</f>
        <v>26376252.2753</v>
      </c>
      <c r="F6" s="52">
        <f t="shared" si="6"/>
        <v>114428859.81</v>
      </c>
      <c r="G6" s="52">
        <f t="shared" si="6"/>
        <v>187322</v>
      </c>
      <c r="H6" s="52">
        <f t="shared" si="6"/>
        <v>187322</v>
      </c>
      <c r="I6" s="52">
        <f t="shared" si="6"/>
        <v>0</v>
      </c>
      <c r="J6" s="52">
        <f t="shared" si="6"/>
        <v>0</v>
      </c>
      <c r="K6" s="52">
        <f t="shared" si="6"/>
        <v>12565520.799999999</v>
      </c>
      <c r="L6" s="52">
        <f t="shared" si="6"/>
        <v>11027622.439999999</v>
      </c>
      <c r="M6" s="52">
        <f t="shared" si="6"/>
        <v>0</v>
      </c>
      <c r="N6" s="52">
        <f t="shared" si="6"/>
        <v>0</v>
      </c>
      <c r="O6" s="52">
        <f t="shared" si="6"/>
        <v>1537898.3599999999</v>
      </c>
      <c r="P6" s="52">
        <f t="shared" si="6"/>
        <v>0</v>
      </c>
      <c r="Q6" s="52">
        <f t="shared" si="6"/>
        <v>3030604</v>
      </c>
      <c r="R6" s="52">
        <f t="shared" si="6"/>
        <v>3030604</v>
      </c>
      <c r="S6" s="52">
        <f t="shared" si="6"/>
        <v>0</v>
      </c>
      <c r="T6" s="52">
        <f t="shared" si="6"/>
        <v>0</v>
      </c>
      <c r="U6" s="52">
        <f t="shared" si="6"/>
        <v>0</v>
      </c>
      <c r="V6" s="52">
        <f t="shared" si="6"/>
        <v>0</v>
      </c>
      <c r="W6" s="52">
        <f t="shared" si="6"/>
        <v>0</v>
      </c>
      <c r="X6" s="52">
        <f t="shared" si="6"/>
        <v>0</v>
      </c>
      <c r="Y6" s="52">
        <f t="shared" si="6"/>
        <v>0</v>
      </c>
      <c r="Z6" s="52">
        <f t="shared" si="6"/>
        <v>0</v>
      </c>
      <c r="AA6" s="52">
        <f t="shared" si="6"/>
        <v>0</v>
      </c>
      <c r="AB6" s="52">
        <f t="shared" si="6"/>
        <v>0</v>
      </c>
      <c r="AC6" s="52">
        <f t="shared" si="6"/>
        <v>0</v>
      </c>
      <c r="AD6" s="52">
        <f t="shared" si="6"/>
        <v>0</v>
      </c>
      <c r="AE6" s="52">
        <f t="shared" si="6"/>
        <v>7749213.3200000003</v>
      </c>
      <c r="AF6" s="52">
        <f t="shared" si="6"/>
        <v>0</v>
      </c>
      <c r="AG6" s="52">
        <f t="shared" si="6"/>
        <v>7749213.3200000003</v>
      </c>
      <c r="AH6" s="52">
        <f t="shared" si="6"/>
        <v>0</v>
      </c>
      <c r="AI6" s="52">
        <f t="shared" si="6"/>
        <v>0</v>
      </c>
      <c r="AJ6" s="52">
        <f t="shared" si="6"/>
        <v>0</v>
      </c>
      <c r="AK6" s="53">
        <f>AJ6+AI6+AE6+Z6+Y6+U6+Q6+K6+G6+C6</f>
        <v>524069814.04864764</v>
      </c>
      <c r="AL6" s="34"/>
      <c r="AM6" s="33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38.25">
      <c r="A7" s="31" t="s">
        <v>79</v>
      </c>
      <c r="B7" s="30" t="s">
        <v>80</v>
      </c>
      <c r="C7" s="36">
        <f t="shared" si="0"/>
        <v>484952077.60434765</v>
      </c>
      <c r="D7" s="29">
        <f>'067 HP-HC'!D3+GETPIVOTDATA("сумм",'РБ НС-НР'!$A$3,"HP","HP 1.1","HC","HC 1.1")+'ОУ предпр'!E7+'ОУ предпр'!E8+'ОУ предпр'!E10+'ОУ предпр'!E11+'ОУ предпр'!E12+'ОУ население'!D7+'ОУ население'!D8+'ОУ население'!D10+'ОУ население'!D11+'ОУ население'!D12+ОДХ!B29</f>
        <v>344146965.51904762</v>
      </c>
      <c r="E7" s="29">
        <f>'067 HP-HC'!D4+GETPIVOTDATA("сумм",'РБ НС-НР'!$A$3,"HP","HP 1.2","HC","HC 1.1")</f>
        <v>26376252.2753</v>
      </c>
      <c r="F7" s="29">
        <f>'067 HP-HC'!D5+GETPIVOTDATA("сумм",'МБ НС-НР'!$A$3,"HP","HP 1.3","HC","HC 1.1")</f>
        <v>114428859.81</v>
      </c>
      <c r="G7" s="36">
        <f>H7+I7+J7</f>
        <v>187322</v>
      </c>
      <c r="H7" s="29">
        <f>'067 HP-HC'!D6</f>
        <v>187322</v>
      </c>
      <c r="I7" s="29"/>
      <c r="J7" s="29"/>
      <c r="K7" s="35">
        <f>L7+M7+N7+O7+P7</f>
        <v>12565520.799999999</v>
      </c>
      <c r="L7" s="29">
        <f>'067 HP-HC'!D7</f>
        <v>11027622.439999999</v>
      </c>
      <c r="M7" s="29"/>
      <c r="N7" s="29"/>
      <c r="O7" s="29">
        <f>'067 HP-HC'!D9</f>
        <v>1537898.3599999999</v>
      </c>
      <c r="P7" s="29"/>
      <c r="Q7" s="35">
        <f>R7+S7+T7</f>
        <v>3030604</v>
      </c>
      <c r="R7" s="29">
        <f>'067 HP-HC'!D10</f>
        <v>3030604</v>
      </c>
      <c r="S7" s="29"/>
      <c r="T7" s="29"/>
      <c r="U7" s="7"/>
      <c r="V7" s="29"/>
      <c r="W7" s="29"/>
      <c r="X7" s="29"/>
      <c r="Y7" s="36">
        <f>'067 HP-HC'!D11</f>
        <v>0</v>
      </c>
      <c r="Z7" s="36"/>
      <c r="AA7" s="29"/>
      <c r="AB7" s="29"/>
      <c r="AC7" s="29"/>
      <c r="AD7" s="29"/>
      <c r="AE7" s="36">
        <f>AF7+AG7+AH7</f>
        <v>7749213.3200000003</v>
      </c>
      <c r="AF7" s="29"/>
      <c r="AG7" s="29">
        <f>'067 HP-HC'!D12</f>
        <v>7749213.3200000003</v>
      </c>
      <c r="AH7" s="29"/>
      <c r="AI7" s="36"/>
      <c r="AJ7" s="35"/>
      <c r="AK7" s="35">
        <f>C7+G7+K7+Q7+U7+Y7+Z7+AE7+AI7+AJ7</f>
        <v>508484737.72434765</v>
      </c>
      <c r="AL7" s="34"/>
      <c r="AM7" s="33"/>
      <c r="AN7" s="3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25.5">
      <c r="A8" s="31" t="s">
        <v>81</v>
      </c>
      <c r="B8" s="30" t="s">
        <v>82</v>
      </c>
      <c r="C8" s="36">
        <f t="shared" si="0"/>
        <v>15585076.3243</v>
      </c>
      <c r="D8" s="29">
        <f>'ОУ население'!I9+'ОУ население'!J9+'ОУ население'!K9+'ОУ население'!L9+'ОУ население'!M9+'ОУ предпр'!I9+'ОУ предпр'!J9+'ОУ предпр'!K9+'ОУ предпр'!L9+'ОУ предпр'!M9+GETPIVOTDATA("сумм",'РБ НС-НР'!$A$3,"HP","HP 1.1","HC","HC 2.1")</f>
        <v>15585076.3243</v>
      </c>
      <c r="E8" s="29"/>
      <c r="F8" s="29"/>
      <c r="G8" s="36"/>
      <c r="H8" s="29"/>
      <c r="I8" s="29"/>
      <c r="J8" s="29"/>
      <c r="K8" s="35">
        <f t="shared" ref="K8" si="7">L8+M8+N8+O8+P8</f>
        <v>0</v>
      </c>
      <c r="L8" s="29"/>
      <c r="M8" s="29"/>
      <c r="N8" s="29"/>
      <c r="O8" s="29"/>
      <c r="P8" s="29"/>
      <c r="Q8" s="35">
        <f>R8+S8+T8</f>
        <v>0</v>
      </c>
      <c r="R8" s="29"/>
      <c r="S8" s="29"/>
      <c r="T8" s="29"/>
      <c r="U8" s="7"/>
      <c r="V8" s="29"/>
      <c r="W8" s="29"/>
      <c r="X8" s="29"/>
      <c r="Y8" s="36"/>
      <c r="Z8" s="36"/>
      <c r="AA8" s="29"/>
      <c r="AB8" s="29"/>
      <c r="AC8" s="29"/>
      <c r="AD8" s="29"/>
      <c r="AE8" s="36"/>
      <c r="AF8" s="29"/>
      <c r="AG8" s="29"/>
      <c r="AH8" s="29"/>
      <c r="AI8" s="36"/>
      <c r="AJ8" s="35"/>
      <c r="AK8" s="35">
        <f>C8+G8+K8+Q8+U8+Y8+Z8+AE8+AI8+AJ8</f>
        <v>15585076.3243</v>
      </c>
      <c r="AL8" s="34"/>
      <c r="AM8" s="33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</row>
    <row r="9" spans="1:97" ht="51">
      <c r="A9" s="32" t="s">
        <v>83</v>
      </c>
      <c r="B9" s="54" t="s">
        <v>84</v>
      </c>
      <c r="C9" s="53">
        <f t="shared" si="0"/>
        <v>0</v>
      </c>
      <c r="D9" s="52"/>
      <c r="E9" s="52"/>
      <c r="F9" s="52"/>
      <c r="G9" s="53"/>
      <c r="H9" s="52"/>
      <c r="I9" s="52"/>
      <c r="J9" s="52"/>
      <c r="K9" s="53"/>
      <c r="L9" s="52"/>
      <c r="M9" s="52"/>
      <c r="N9" s="52"/>
      <c r="O9" s="52"/>
      <c r="P9" s="52"/>
      <c r="Q9" s="53"/>
      <c r="R9" s="52"/>
      <c r="S9" s="52"/>
      <c r="T9" s="52"/>
      <c r="U9" s="52"/>
      <c r="V9" s="52"/>
      <c r="W9" s="52"/>
      <c r="X9" s="52"/>
      <c r="Y9" s="53"/>
      <c r="Z9" s="53"/>
      <c r="AA9" s="52"/>
      <c r="AB9" s="52"/>
      <c r="AC9" s="52"/>
      <c r="AD9" s="52"/>
      <c r="AE9" s="53"/>
      <c r="AF9" s="52"/>
      <c r="AG9" s="52"/>
      <c r="AH9" s="52"/>
      <c r="AI9" s="53"/>
      <c r="AJ9" s="53"/>
      <c r="AK9" s="53">
        <f>AJ9+AI9+AE9+Z9+Y9+U9+Q9+K9+G9+C9</f>
        <v>0</v>
      </c>
      <c r="AL9" s="34"/>
      <c r="AM9" s="33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</row>
    <row r="10" spans="1:97" ht="25.5">
      <c r="A10" s="31" t="s">
        <v>85</v>
      </c>
      <c r="B10" s="30" t="s">
        <v>86</v>
      </c>
      <c r="C10" s="36">
        <f t="shared" si="0"/>
        <v>11183403.050000001</v>
      </c>
      <c r="D10" s="6">
        <f>'067 HP-HC'!E3</f>
        <v>7767466.5</v>
      </c>
      <c r="E10" s="6"/>
      <c r="F10" s="6">
        <f>'067 HP-HC'!E5</f>
        <v>3415936.5500000003</v>
      </c>
      <c r="G10" s="35"/>
      <c r="H10" s="6"/>
      <c r="I10" s="6"/>
      <c r="J10" s="6"/>
      <c r="K10" s="35">
        <f>L10+M10+N10+O10+P10</f>
        <v>10149368.310000001</v>
      </c>
      <c r="L10" s="6">
        <f>'067 HP-HC'!E7</f>
        <v>9465342.7800000012</v>
      </c>
      <c r="M10" s="6"/>
      <c r="N10" s="6"/>
      <c r="O10" s="6">
        <f>'067 HP-HC'!E9</f>
        <v>684025.53</v>
      </c>
      <c r="P10" s="6"/>
      <c r="Q10" s="35">
        <f>R10+T10</f>
        <v>91109</v>
      </c>
      <c r="R10" s="6">
        <f>'067 HP-HC'!E10</f>
        <v>91109</v>
      </c>
      <c r="S10" s="6"/>
      <c r="T10" s="6"/>
      <c r="U10" s="5"/>
      <c r="V10" s="6"/>
      <c r="W10" s="6"/>
      <c r="X10" s="6"/>
      <c r="Y10" s="35">
        <f>'067 HP-HC'!E11</f>
        <v>0</v>
      </c>
      <c r="Z10" s="35"/>
      <c r="AA10" s="6"/>
      <c r="AB10" s="6"/>
      <c r="AC10" s="6"/>
      <c r="AD10" s="6"/>
      <c r="AE10" s="36">
        <f>AF10+AG10+AH10</f>
        <v>148763.58000000002</v>
      </c>
      <c r="AF10" s="6"/>
      <c r="AG10" s="6">
        <f>'067 HP-HC'!E12</f>
        <v>148763.58000000002</v>
      </c>
      <c r="AH10" s="6"/>
      <c r="AI10" s="35"/>
      <c r="AJ10" s="35"/>
      <c r="AK10" s="35">
        <f>C10+G10+K10+Q10+U10+Y10+Z10+AE10+AI10+AJ10</f>
        <v>21572643.939999998</v>
      </c>
      <c r="AL10" s="34"/>
      <c r="AM10" s="33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</row>
    <row r="11" spans="1:97" ht="38.25">
      <c r="A11" s="4" t="s">
        <v>87</v>
      </c>
      <c r="B11" s="3" t="s">
        <v>88</v>
      </c>
      <c r="C11" s="36">
        <f t="shared" si="0"/>
        <v>0</v>
      </c>
      <c r="D11" s="6"/>
      <c r="E11" s="6"/>
      <c r="F11" s="6"/>
      <c r="G11" s="35"/>
      <c r="H11" s="6"/>
      <c r="I11" s="6"/>
      <c r="J11" s="6"/>
      <c r="K11" s="35">
        <f t="shared" ref="K11" si="8">L11+M11+N11+O11+P11</f>
        <v>0</v>
      </c>
      <c r="L11" s="6"/>
      <c r="M11" s="6"/>
      <c r="N11" s="6"/>
      <c r="O11" s="6"/>
      <c r="P11" s="6"/>
      <c r="Q11" s="35"/>
      <c r="R11" s="6"/>
      <c r="S11" s="6"/>
      <c r="T11" s="6"/>
      <c r="U11" s="5"/>
      <c r="V11" s="6"/>
      <c r="W11" s="6"/>
      <c r="X11" s="6"/>
      <c r="Y11" s="35"/>
      <c r="Z11" s="35"/>
      <c r="AA11" s="6"/>
      <c r="AB11" s="6"/>
      <c r="AC11" s="6"/>
      <c r="AD11" s="6"/>
      <c r="AE11" s="35"/>
      <c r="AF11" s="6"/>
      <c r="AG11" s="6"/>
      <c r="AH11" s="6"/>
      <c r="AI11" s="35"/>
      <c r="AJ11" s="35"/>
      <c r="AK11" s="35">
        <f>C11+G11+K11+Q11+U11+Y11+Z11+AE11+AI11+AJ11</f>
        <v>0</v>
      </c>
      <c r="AL11" s="34"/>
      <c r="AM11" s="33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</row>
    <row r="12" spans="1:97" ht="51">
      <c r="A12" s="32" t="s">
        <v>89</v>
      </c>
      <c r="B12" s="54" t="s">
        <v>90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>
        <f>AJ12+AI12+AE12+Z12+Y12+U12+Q12+K12+G12+C12</f>
        <v>0</v>
      </c>
      <c r="AL12" s="34"/>
      <c r="AM12" s="33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</row>
    <row r="13" spans="1:97">
      <c r="A13" s="31" t="s">
        <v>91</v>
      </c>
      <c r="B13" s="30" t="s">
        <v>92</v>
      </c>
      <c r="C13" s="36">
        <f t="shared" si="0"/>
        <v>192823037.38710001</v>
      </c>
      <c r="D13" s="6">
        <f t="shared" ref="D13:F13" si="9">D14+D15+D16+D17</f>
        <v>189257416.97</v>
      </c>
      <c r="E13" s="6">
        <f t="shared" si="9"/>
        <v>0</v>
      </c>
      <c r="F13" s="6">
        <f t="shared" si="9"/>
        <v>3565620.4171000002</v>
      </c>
      <c r="G13" s="35"/>
      <c r="H13" s="6"/>
      <c r="I13" s="6"/>
      <c r="J13" s="6"/>
      <c r="K13" s="35">
        <f>L13+M13+N13+O13+P13</f>
        <v>380978375.36189997</v>
      </c>
      <c r="L13" s="6">
        <f t="shared" ref="L13:M13" si="10">L14+L15+L16+L17</f>
        <v>191099555.85300002</v>
      </c>
      <c r="M13" s="6">
        <f t="shared" si="10"/>
        <v>28403865.899</v>
      </c>
      <c r="N13" s="6">
        <f>N14+N15+N16+N17</f>
        <v>150391339</v>
      </c>
      <c r="O13" s="6">
        <f t="shared" ref="O13" si="11">O14+O15+O16+O17</f>
        <v>11083614.6099</v>
      </c>
      <c r="P13" s="6">
        <f t="shared" ref="P13" si="12">P14+P15+P16+P17</f>
        <v>0</v>
      </c>
      <c r="Q13" s="35">
        <f>R13+S13+T13</f>
        <v>266392</v>
      </c>
      <c r="R13" s="6">
        <f t="shared" ref="R13" si="13">R14+R15+R16+R17</f>
        <v>266392</v>
      </c>
      <c r="S13" s="6"/>
      <c r="T13" s="6"/>
      <c r="U13" s="5"/>
      <c r="V13" s="6"/>
      <c r="W13" s="6"/>
      <c r="X13" s="6"/>
      <c r="Y13" s="35">
        <f>Y14+Y15+Y16+Y17</f>
        <v>3529</v>
      </c>
      <c r="Z13" s="35"/>
      <c r="AA13" s="6"/>
      <c r="AB13" s="6"/>
      <c r="AC13" s="6"/>
      <c r="AD13" s="6"/>
      <c r="AE13" s="36">
        <f>AF13+AG13+AH13</f>
        <v>920473.91999999993</v>
      </c>
      <c r="AF13" s="6"/>
      <c r="AG13" s="6">
        <f t="shared" ref="AG13" si="14">AG14+AG15+AG16+AG17</f>
        <v>920473.91999999993</v>
      </c>
      <c r="AH13" s="6"/>
      <c r="AI13" s="35"/>
      <c r="AJ13" s="35"/>
      <c r="AK13" s="35">
        <f>C13+G13+K13+Q13+U13+Y13+Z13+AE13+AI13+AJ13</f>
        <v>574991807.66899991</v>
      </c>
      <c r="AL13" s="34"/>
      <c r="AM13" s="33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</row>
    <row r="14" spans="1:97" ht="38.25">
      <c r="A14" s="51" t="s">
        <v>93</v>
      </c>
      <c r="B14" s="50" t="s">
        <v>94</v>
      </c>
      <c r="C14" s="36">
        <f t="shared" si="0"/>
        <v>117557544.25</v>
      </c>
      <c r="D14" s="49">
        <f>'067 HP-HC'!F3</f>
        <v>117550821.25</v>
      </c>
      <c r="E14" s="49"/>
      <c r="F14" s="49">
        <f>'067 HP-HC'!F5</f>
        <v>6723</v>
      </c>
      <c r="G14" s="35"/>
      <c r="H14" s="49"/>
      <c r="I14" s="49"/>
      <c r="J14" s="49"/>
      <c r="K14" s="35">
        <f t="shared" ref="K14:K18" si="15">L14+M14+N14+O14+P14</f>
        <v>175910491.11000001</v>
      </c>
      <c r="L14" s="49">
        <f>'ОУ население'!I13+'ОУ население'!J13+'ОУ население'!K13+'ОУ население'!L13+'ОУ население'!M13+'ОУ предпр'!I13+'ОУ предпр'!J13+'ОУ предпр'!K13+'ОУ предпр'!L13+'ОУ предпр'!M13+'067 HP-HC'!F7</f>
        <v>174141782.31</v>
      </c>
      <c r="M14" s="49"/>
      <c r="N14" s="49"/>
      <c r="O14" s="49">
        <f>'067 HP-HC'!F9</f>
        <v>1768708.8</v>
      </c>
      <c r="P14" s="49"/>
      <c r="Q14" s="35">
        <f t="shared" ref="Q14:Q18" si="16">R14+S14+T14</f>
        <v>0</v>
      </c>
      <c r="R14" s="49"/>
      <c r="S14" s="49"/>
      <c r="T14" s="49"/>
      <c r="U14" s="5"/>
      <c r="V14" s="49"/>
      <c r="W14" s="49"/>
      <c r="X14" s="49"/>
      <c r="Y14" s="35">
        <f>'067 HP-HC'!F11</f>
        <v>0</v>
      </c>
      <c r="Z14" s="35"/>
      <c r="AA14" s="49"/>
      <c r="AB14" s="49"/>
      <c r="AC14" s="49"/>
      <c r="AD14" s="49"/>
      <c r="AE14" s="36">
        <f>AF14+AG14+AH14</f>
        <v>751744</v>
      </c>
      <c r="AF14" s="49"/>
      <c r="AG14" s="49">
        <f>'067 HP-HC'!F12</f>
        <v>751744</v>
      </c>
      <c r="AH14" s="49"/>
      <c r="AI14" s="35"/>
      <c r="AJ14" s="35"/>
      <c r="AK14" s="35">
        <f>C14+G14+K14+Q14+U14+Y14+Z14+AE14+AI14+AJ14</f>
        <v>294219779.36000001</v>
      </c>
      <c r="AL14" s="34"/>
      <c r="AM14" s="33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</row>
    <row r="15" spans="1:97" ht="38.25">
      <c r="A15" s="51" t="s">
        <v>95</v>
      </c>
      <c r="B15" s="50" t="s">
        <v>96</v>
      </c>
      <c r="C15" s="36">
        <f t="shared" ref="C15:C18" si="17">D15+E15+F15</f>
        <v>0</v>
      </c>
      <c r="D15" s="49"/>
      <c r="E15" s="49"/>
      <c r="F15" s="49"/>
      <c r="G15" s="35"/>
      <c r="H15" s="49"/>
      <c r="I15" s="49"/>
      <c r="J15" s="49"/>
      <c r="K15" s="35">
        <f t="shared" si="15"/>
        <v>27750158</v>
      </c>
      <c r="L15" s="49"/>
      <c r="M15" s="49">
        <f>'ОУ население'!I15+'ОУ население'!J15+'ОУ население'!K15+'ОУ население'!L15+'ОУ население'!M15+'ОУ предпр'!I15+'ОУ предпр'!J15+'ОУ предпр'!K15+'ОУ предпр'!L15+'ОУ предпр'!M15</f>
        <v>27750158</v>
      </c>
      <c r="N15" s="49"/>
      <c r="O15" s="49"/>
      <c r="P15" s="49"/>
      <c r="Q15" s="35">
        <f t="shared" si="16"/>
        <v>0</v>
      </c>
      <c r="R15" s="49"/>
      <c r="S15" s="49"/>
      <c r="T15" s="49"/>
      <c r="U15" s="5"/>
      <c r="V15" s="49"/>
      <c r="W15" s="49"/>
      <c r="X15" s="49"/>
      <c r="Y15" s="35"/>
      <c r="Z15" s="35"/>
      <c r="AA15" s="49"/>
      <c r="AB15" s="49"/>
      <c r="AC15" s="49"/>
      <c r="AD15" s="49"/>
      <c r="AE15" s="36">
        <f t="shared" ref="AE15:AE18" si="18">AF15+AG15+AH15</f>
        <v>0</v>
      </c>
      <c r="AF15" s="49"/>
      <c r="AG15" s="49"/>
      <c r="AH15" s="49"/>
      <c r="AI15" s="35"/>
      <c r="AJ15" s="35"/>
      <c r="AK15" s="35">
        <f t="shared" ref="AK15:AK47" si="19">C15+G15+K15+Q15+U15+Y15+Z15+AE15+AI15+AJ15</f>
        <v>27750158</v>
      </c>
      <c r="AL15" s="34"/>
      <c r="AM15" s="33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</row>
    <row r="16" spans="1:97" ht="25.5">
      <c r="A16" s="51" t="s">
        <v>97</v>
      </c>
      <c r="B16" s="50" t="s">
        <v>98</v>
      </c>
      <c r="C16" s="36">
        <f t="shared" si="17"/>
        <v>71889452.357099995</v>
      </c>
      <c r="D16" s="49">
        <f>'067 HP-HC'!G3</f>
        <v>69178573.939999998</v>
      </c>
      <c r="E16" s="49"/>
      <c r="F16" s="49">
        <f>'067 HP-HC'!G5</f>
        <v>2710878.4171000002</v>
      </c>
      <c r="G16" s="35"/>
      <c r="H16" s="49"/>
      <c r="I16" s="49"/>
      <c r="J16" s="49"/>
      <c r="K16" s="35">
        <f t="shared" si="15"/>
        <v>33878212.427000001</v>
      </c>
      <c r="L16" s="49">
        <f>'067 HP-HC'!G7</f>
        <v>6586939.5429999996</v>
      </c>
      <c r="M16" s="49">
        <f>'067 HP-HC'!G8</f>
        <v>653707.89899999998</v>
      </c>
      <c r="N16" s="49">
        <f>'ОУ население'!I14+'ОУ население'!J14+'ОУ население'!K14+'ОУ население'!L14+'ОУ население'!M14+'ОУ предпр'!I14+'ОУ предпр'!J14+'ОУ предпр'!K14+'ОУ предпр'!L14+'ОУ предпр'!M14</f>
        <v>25163909</v>
      </c>
      <c r="O16" s="49">
        <f>'067 HP-HC'!G9</f>
        <v>1473655.9849999999</v>
      </c>
      <c r="P16" s="49"/>
      <c r="Q16" s="35">
        <f t="shared" si="16"/>
        <v>266392</v>
      </c>
      <c r="R16" s="49">
        <f>'067 HP-HC'!G10</f>
        <v>266392</v>
      </c>
      <c r="S16" s="49"/>
      <c r="T16" s="49"/>
      <c r="U16" s="5"/>
      <c r="V16" s="49"/>
      <c r="W16" s="49"/>
      <c r="X16" s="49"/>
      <c r="Y16" s="35">
        <f>'067 HP-HC'!G11</f>
        <v>3529</v>
      </c>
      <c r="Z16" s="35"/>
      <c r="AA16" s="49"/>
      <c r="AB16" s="49"/>
      <c r="AC16" s="49"/>
      <c r="AD16" s="49"/>
      <c r="AE16" s="36">
        <f t="shared" si="18"/>
        <v>168729.91999999998</v>
      </c>
      <c r="AF16" s="49"/>
      <c r="AG16" s="49">
        <f>'067 HP-HC'!G12</f>
        <v>168729.91999999998</v>
      </c>
      <c r="AH16" s="49"/>
      <c r="AI16" s="35"/>
      <c r="AJ16" s="35"/>
      <c r="AK16" s="35">
        <f t="shared" si="19"/>
        <v>106206315.7041</v>
      </c>
      <c r="AL16" s="34"/>
      <c r="AM16" s="33"/>
      <c r="AN16" s="3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</row>
    <row r="17" spans="1:97" ht="63.75">
      <c r="A17" s="48" t="s">
        <v>99</v>
      </c>
      <c r="B17" s="47" t="s">
        <v>100</v>
      </c>
      <c r="C17" s="36">
        <f t="shared" si="17"/>
        <v>3376040.78</v>
      </c>
      <c r="D17" s="49">
        <f>'067 HP-HC'!H3</f>
        <v>2528021.7799999998</v>
      </c>
      <c r="E17" s="49"/>
      <c r="F17" s="49">
        <f>'067 HP-HC'!H5</f>
        <v>848019</v>
      </c>
      <c r="G17" s="35"/>
      <c r="H17" s="49"/>
      <c r="I17" s="49"/>
      <c r="J17" s="49"/>
      <c r="K17" s="35">
        <f t="shared" si="15"/>
        <v>143439513.8249</v>
      </c>
      <c r="L17" s="49">
        <f>'067 HP-HC'!H7</f>
        <v>10370834</v>
      </c>
      <c r="M17" s="49"/>
      <c r="N17" s="49">
        <f>ОДХ!B27+'ОУ население'!I16+'ОУ население'!J16+'ОУ население'!K16+'ОУ население'!L16+'ОУ население'!M16+'ОУ предпр'!I16+'ОУ предпр'!J16+'ОУ предпр'!K16+'ОУ предпр'!L16+'ОУ предпр'!M16</f>
        <v>125227430</v>
      </c>
      <c r="O17" s="49">
        <f>'067 HP-HC'!H9+GETPIVOTDATA("сумм",'МБ НС-НР'!$A$3,"HP","HP 3.4","HC","HC 1.3.9")</f>
        <v>7841249.8248999994</v>
      </c>
      <c r="P17" s="49"/>
      <c r="Q17" s="35">
        <f t="shared" si="16"/>
        <v>0</v>
      </c>
      <c r="R17" s="49"/>
      <c r="S17" s="49"/>
      <c r="T17" s="46"/>
      <c r="U17" s="5"/>
      <c r="V17" s="49"/>
      <c r="W17" s="49"/>
      <c r="X17" s="49"/>
      <c r="Y17" s="35"/>
      <c r="Z17" s="35"/>
      <c r="AA17" s="49"/>
      <c r="AB17" s="49"/>
      <c r="AC17" s="49"/>
      <c r="AD17" s="49"/>
      <c r="AE17" s="36">
        <f t="shared" si="18"/>
        <v>0</v>
      </c>
      <c r="AF17" s="49"/>
      <c r="AG17" s="49"/>
      <c r="AH17" s="49"/>
      <c r="AI17" s="35"/>
      <c r="AJ17" s="35"/>
      <c r="AK17" s="35">
        <f t="shared" si="19"/>
        <v>146815554.6049</v>
      </c>
      <c r="AL17" s="34"/>
      <c r="AM17" s="33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</row>
    <row r="18" spans="1:97" ht="38.25">
      <c r="A18" s="45" t="s">
        <v>101</v>
      </c>
      <c r="B18" s="3" t="s">
        <v>102</v>
      </c>
      <c r="C18" s="36">
        <f t="shared" si="17"/>
        <v>0</v>
      </c>
      <c r="D18" s="6"/>
      <c r="E18" s="6"/>
      <c r="F18" s="6"/>
      <c r="G18" s="35"/>
      <c r="H18" s="6"/>
      <c r="I18" s="6"/>
      <c r="J18" s="6"/>
      <c r="K18" s="35">
        <f t="shared" si="15"/>
        <v>0</v>
      </c>
      <c r="L18" s="6"/>
      <c r="M18" s="6"/>
      <c r="N18" s="6"/>
      <c r="O18" s="6"/>
      <c r="P18" s="6"/>
      <c r="Q18" s="35">
        <f t="shared" si="16"/>
        <v>0</v>
      </c>
      <c r="R18" s="6"/>
      <c r="S18" s="6"/>
      <c r="T18" s="6"/>
      <c r="U18" s="5"/>
      <c r="V18" s="6"/>
      <c r="W18" s="6"/>
      <c r="X18" s="6"/>
      <c r="Y18" s="35"/>
      <c r="Z18" s="35"/>
      <c r="AA18" s="6"/>
      <c r="AB18" s="6"/>
      <c r="AC18" s="6"/>
      <c r="AD18" s="6"/>
      <c r="AE18" s="36">
        <f t="shared" si="18"/>
        <v>0</v>
      </c>
      <c r="AF18" s="6"/>
      <c r="AG18" s="6"/>
      <c r="AH18" s="6"/>
      <c r="AI18" s="35"/>
      <c r="AJ18" s="35"/>
      <c r="AK18" s="35">
        <f t="shared" si="19"/>
        <v>0</v>
      </c>
      <c r="AL18" s="34"/>
      <c r="AM18" s="33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</row>
    <row r="19" spans="1:97" ht="38.25">
      <c r="A19" s="44" t="s">
        <v>103</v>
      </c>
      <c r="B19" s="54" t="s">
        <v>104</v>
      </c>
      <c r="C19" s="53">
        <f>D19+E19+F19</f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>
        <f>AJ19+AI19+AE19+Z19+Y19+U19+Q19+K19+G19+C19</f>
        <v>0</v>
      </c>
      <c r="AL19" s="34"/>
      <c r="AM19" s="33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</row>
    <row r="20" spans="1:97" ht="25.5">
      <c r="A20" s="45" t="s">
        <v>105</v>
      </c>
      <c r="B20" s="3" t="s">
        <v>106</v>
      </c>
      <c r="C20" s="36">
        <f>D20+E20+F20</f>
        <v>0</v>
      </c>
      <c r="D20" s="6"/>
      <c r="E20" s="6"/>
      <c r="F20" s="6"/>
      <c r="G20" s="35">
        <f>H20+I20+J20</f>
        <v>0</v>
      </c>
      <c r="H20" s="6"/>
      <c r="I20" s="6"/>
      <c r="J20" s="6"/>
      <c r="K20" s="35"/>
      <c r="L20" s="6"/>
      <c r="M20" s="6"/>
      <c r="N20" s="6"/>
      <c r="O20" s="6"/>
      <c r="P20" s="6"/>
      <c r="Q20" s="35"/>
      <c r="R20" s="6"/>
      <c r="S20" s="6"/>
      <c r="T20" s="6"/>
      <c r="U20" s="5"/>
      <c r="V20" s="6"/>
      <c r="W20" s="6"/>
      <c r="X20" s="6"/>
      <c r="Y20" s="35"/>
      <c r="Z20" s="35"/>
      <c r="AA20" s="6"/>
      <c r="AB20" s="6"/>
      <c r="AC20" s="6"/>
      <c r="AD20" s="6"/>
      <c r="AE20" s="35"/>
      <c r="AF20" s="6"/>
      <c r="AG20" s="6"/>
      <c r="AH20" s="6"/>
      <c r="AI20" s="35"/>
      <c r="AJ20" s="35"/>
      <c r="AK20" s="35">
        <f t="shared" si="19"/>
        <v>0</v>
      </c>
      <c r="AL20" s="34"/>
      <c r="AM20" s="33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</row>
    <row r="21" spans="1:97" ht="25.5">
      <c r="A21" s="45" t="s">
        <v>107</v>
      </c>
      <c r="B21" s="3" t="s">
        <v>108</v>
      </c>
      <c r="C21" s="36">
        <f>D21+E21+F21</f>
        <v>0</v>
      </c>
      <c r="D21" s="6"/>
      <c r="E21" s="6"/>
      <c r="F21" s="6"/>
      <c r="G21" s="35">
        <f t="shared" ref="G21:G47" si="20">H21+I21+J21</f>
        <v>0</v>
      </c>
      <c r="H21" s="6"/>
      <c r="I21" s="6"/>
      <c r="J21" s="6"/>
      <c r="K21" s="35"/>
      <c r="L21" s="6"/>
      <c r="M21" s="6"/>
      <c r="N21" s="6"/>
      <c r="O21" s="6"/>
      <c r="P21" s="6"/>
      <c r="Q21" s="35"/>
      <c r="R21" s="6"/>
      <c r="S21" s="6"/>
      <c r="T21" s="6"/>
      <c r="U21" s="5"/>
      <c r="V21" s="6"/>
      <c r="W21" s="6"/>
      <c r="X21" s="6"/>
      <c r="Y21" s="35"/>
      <c r="Z21" s="35"/>
      <c r="AA21" s="6"/>
      <c r="AB21" s="6"/>
      <c r="AC21" s="6"/>
      <c r="AD21" s="6"/>
      <c r="AE21" s="35"/>
      <c r="AF21" s="6"/>
      <c r="AG21" s="6"/>
      <c r="AH21" s="6"/>
      <c r="AI21" s="35"/>
      <c r="AJ21" s="35"/>
      <c r="AK21" s="35">
        <f t="shared" si="19"/>
        <v>0</v>
      </c>
      <c r="AL21" s="34"/>
      <c r="AM21" s="33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</row>
    <row r="22" spans="1:97" ht="25.5">
      <c r="A22" s="37" t="s">
        <v>109</v>
      </c>
      <c r="B22" s="37" t="s">
        <v>110</v>
      </c>
      <c r="C22" s="36">
        <f t="shared" ref="C22:C47" si="21">D22+E22+F22</f>
        <v>302534.07</v>
      </c>
      <c r="D22" s="35">
        <f>D23+D24+D25+D26</f>
        <v>302534.07</v>
      </c>
      <c r="E22" s="35">
        <f t="shared" ref="E22:F22" si="22">E23+E24+E25+E26</f>
        <v>0</v>
      </c>
      <c r="F22" s="35">
        <f t="shared" si="22"/>
        <v>0</v>
      </c>
      <c r="G22" s="35">
        <f t="shared" si="20"/>
        <v>1413473.15</v>
      </c>
      <c r="H22" s="35">
        <f>H23+H24+H25+H26</f>
        <v>1271589.1499999999</v>
      </c>
      <c r="I22" s="35">
        <f t="shared" ref="I22:J22" si="23">I23+I24+I25+I26</f>
        <v>141884</v>
      </c>
      <c r="J22" s="35">
        <f t="shared" si="23"/>
        <v>0</v>
      </c>
      <c r="K22" s="35">
        <f>L22+M22+N22+O22+P22</f>
        <v>78329</v>
      </c>
      <c r="L22" s="35">
        <f>L23+L24+L25+L26</f>
        <v>39273</v>
      </c>
      <c r="M22" s="35">
        <f t="shared" ref="M22:P22" si="24">M23+M24+M25+M26</f>
        <v>0</v>
      </c>
      <c r="N22" s="35">
        <f t="shared" si="24"/>
        <v>0</v>
      </c>
      <c r="O22" s="35">
        <f t="shared" si="24"/>
        <v>0</v>
      </c>
      <c r="P22" s="35">
        <f t="shared" si="24"/>
        <v>39056</v>
      </c>
      <c r="Q22" s="35">
        <f>R22+S22+T22</f>
        <v>53486</v>
      </c>
      <c r="R22" s="35">
        <f>R23+R24+R25+R26</f>
        <v>53486</v>
      </c>
      <c r="S22" s="35">
        <f t="shared" ref="S22:T22" si="25">S23+S24+S25+S26</f>
        <v>0</v>
      </c>
      <c r="T22" s="35">
        <f t="shared" si="25"/>
        <v>0</v>
      </c>
      <c r="U22" s="35"/>
      <c r="V22" s="35"/>
      <c r="W22" s="35"/>
      <c r="X22" s="35"/>
      <c r="Y22" s="35">
        <f>Y23+Y24+Y25+Y26</f>
        <v>0</v>
      </c>
      <c r="Z22" s="35"/>
      <c r="AA22" s="35"/>
      <c r="AB22" s="35"/>
      <c r="AC22" s="35"/>
      <c r="AD22" s="35"/>
      <c r="AE22" s="35">
        <f>AF22+AG22+AH22</f>
        <v>99158</v>
      </c>
      <c r="AF22" s="35"/>
      <c r="AG22" s="35">
        <f>AG23+AG24+AG25+AG26</f>
        <v>99158</v>
      </c>
      <c r="AH22" s="35"/>
      <c r="AI22" s="35"/>
      <c r="AJ22" s="35"/>
      <c r="AK22" s="35">
        <f t="shared" si="19"/>
        <v>1946980.22</v>
      </c>
      <c r="AL22" s="34"/>
      <c r="AM22" s="33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</row>
    <row r="23" spans="1:97" ht="38.25">
      <c r="A23" s="4" t="s">
        <v>111</v>
      </c>
      <c r="B23" s="3" t="s">
        <v>112</v>
      </c>
      <c r="C23" s="36">
        <f t="shared" si="21"/>
        <v>302534.07</v>
      </c>
      <c r="D23" s="6">
        <f>'067 HP-HC'!J3</f>
        <v>302534.07</v>
      </c>
      <c r="E23" s="6"/>
      <c r="F23" s="6">
        <f>'067 HP-HC'!J5</f>
        <v>0</v>
      </c>
      <c r="G23" s="35">
        <f t="shared" si="20"/>
        <v>1413473.15</v>
      </c>
      <c r="H23" s="6">
        <f>'ОУ население'!D19+'ОУ население'!D21+'ОУ предпр'!E19+'ОУ предпр'!E21+'067 HP-HC'!J6</f>
        <v>1271589.1499999999</v>
      </c>
      <c r="I23" s="6">
        <f>'ОУ население'!D20+'ОУ предпр'!E20</f>
        <v>141884</v>
      </c>
      <c r="J23" s="6"/>
      <c r="K23" s="35">
        <f t="shared" ref="K23:K47" si="26">L23+M23+N23+O23+P23</f>
        <v>78329</v>
      </c>
      <c r="L23" s="6">
        <f>'067 HP-HC'!J7</f>
        <v>39273</v>
      </c>
      <c r="M23" s="6"/>
      <c r="N23" s="6"/>
      <c r="O23" s="6">
        <f>'067 HP-HC'!J9</f>
        <v>0</v>
      </c>
      <c r="P23" s="6">
        <f>'ОУ население'!D25+'ОУ предпр'!E25</f>
        <v>39056</v>
      </c>
      <c r="Q23" s="35">
        <f t="shared" ref="Q23:Q26" si="27">R23+S23+T23</f>
        <v>53486</v>
      </c>
      <c r="R23" s="6">
        <f>'067 HP-HC'!J10</f>
        <v>53486</v>
      </c>
      <c r="S23" s="6"/>
      <c r="T23" s="6"/>
      <c r="U23" s="5"/>
      <c r="V23" s="6"/>
      <c r="W23" s="6"/>
      <c r="X23" s="6"/>
      <c r="Y23" s="35">
        <f>'067 HP-HC'!J11</f>
        <v>0</v>
      </c>
      <c r="Z23" s="35"/>
      <c r="AA23" s="6"/>
      <c r="AB23" s="6"/>
      <c r="AC23" s="6"/>
      <c r="AD23" s="6"/>
      <c r="AE23" s="35">
        <f t="shared" ref="AE23:AE26" si="28">AF23+AG23+AH23</f>
        <v>99158</v>
      </c>
      <c r="AF23" s="6"/>
      <c r="AG23" s="6">
        <f>'067 HP-HC'!J12</f>
        <v>99158</v>
      </c>
      <c r="AH23" s="6"/>
      <c r="AI23" s="35"/>
      <c r="AJ23" s="35"/>
      <c r="AK23" s="35">
        <f t="shared" si="19"/>
        <v>1946980.22</v>
      </c>
      <c r="AL23" s="34"/>
      <c r="AM23" s="33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</row>
    <row r="24" spans="1:97" ht="38.25">
      <c r="A24" s="4" t="s">
        <v>113</v>
      </c>
      <c r="B24" s="3" t="s">
        <v>114</v>
      </c>
      <c r="C24" s="36">
        <f t="shared" si="21"/>
        <v>0</v>
      </c>
      <c r="D24" s="6"/>
      <c r="E24" s="6"/>
      <c r="F24" s="6"/>
      <c r="G24" s="35">
        <f t="shared" si="20"/>
        <v>0</v>
      </c>
      <c r="H24" s="6"/>
      <c r="I24" s="6"/>
      <c r="J24" s="6"/>
      <c r="K24" s="35">
        <f t="shared" si="26"/>
        <v>0</v>
      </c>
      <c r="L24" s="6"/>
      <c r="M24" s="6"/>
      <c r="N24" s="6"/>
      <c r="O24" s="6"/>
      <c r="P24" s="6"/>
      <c r="Q24" s="35">
        <f t="shared" si="27"/>
        <v>0</v>
      </c>
      <c r="R24" s="6"/>
      <c r="S24" s="6"/>
      <c r="T24" s="6"/>
      <c r="U24" s="5"/>
      <c r="V24" s="6"/>
      <c r="W24" s="6"/>
      <c r="X24" s="6"/>
      <c r="Y24" s="35"/>
      <c r="Z24" s="35"/>
      <c r="AA24" s="6"/>
      <c r="AB24" s="6"/>
      <c r="AC24" s="6"/>
      <c r="AD24" s="6"/>
      <c r="AE24" s="35">
        <f t="shared" si="28"/>
        <v>0</v>
      </c>
      <c r="AF24" s="6"/>
      <c r="AG24" s="6"/>
      <c r="AH24" s="6"/>
      <c r="AI24" s="35"/>
      <c r="AJ24" s="35"/>
      <c r="AK24" s="35">
        <f t="shared" si="19"/>
        <v>0</v>
      </c>
      <c r="AL24" s="34"/>
      <c r="AM24" s="33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</row>
    <row r="25" spans="1:97" ht="38.25">
      <c r="A25" s="4" t="s">
        <v>115</v>
      </c>
      <c r="B25" s="3" t="s">
        <v>116</v>
      </c>
      <c r="C25" s="36">
        <f t="shared" si="21"/>
        <v>0</v>
      </c>
      <c r="D25" s="6"/>
      <c r="E25" s="6"/>
      <c r="F25" s="6"/>
      <c r="G25" s="35">
        <f t="shared" si="20"/>
        <v>0</v>
      </c>
      <c r="H25" s="6"/>
      <c r="I25" s="6"/>
      <c r="J25" s="6"/>
      <c r="K25" s="35">
        <f t="shared" si="26"/>
        <v>0</v>
      </c>
      <c r="L25" s="6"/>
      <c r="M25" s="6"/>
      <c r="N25" s="6"/>
      <c r="O25" s="6"/>
      <c r="P25" s="6"/>
      <c r="Q25" s="35">
        <f t="shared" si="27"/>
        <v>0</v>
      </c>
      <c r="R25" s="6"/>
      <c r="S25" s="6"/>
      <c r="T25" s="6"/>
      <c r="U25" s="5"/>
      <c r="V25" s="6"/>
      <c r="W25" s="6"/>
      <c r="X25" s="6"/>
      <c r="Y25" s="35"/>
      <c r="Z25" s="35"/>
      <c r="AA25" s="6"/>
      <c r="AB25" s="6"/>
      <c r="AC25" s="6"/>
      <c r="AD25" s="6"/>
      <c r="AE25" s="35">
        <f t="shared" si="28"/>
        <v>0</v>
      </c>
      <c r="AF25" s="6"/>
      <c r="AG25" s="6"/>
      <c r="AH25" s="6"/>
      <c r="AI25" s="35"/>
      <c r="AJ25" s="35"/>
      <c r="AK25" s="35">
        <f t="shared" si="19"/>
        <v>0</v>
      </c>
      <c r="AL25" s="34"/>
      <c r="AM25" s="33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</row>
    <row r="26" spans="1:97" ht="25.5">
      <c r="A26" s="4" t="s">
        <v>117</v>
      </c>
      <c r="B26" s="3" t="s">
        <v>118</v>
      </c>
      <c r="C26" s="36">
        <f t="shared" si="21"/>
        <v>0</v>
      </c>
      <c r="D26" s="6"/>
      <c r="E26" s="6"/>
      <c r="F26" s="6"/>
      <c r="G26" s="35">
        <f t="shared" si="20"/>
        <v>0</v>
      </c>
      <c r="H26" s="6"/>
      <c r="I26" s="6"/>
      <c r="J26" s="6"/>
      <c r="K26" s="35">
        <f t="shared" si="26"/>
        <v>0</v>
      </c>
      <c r="L26" s="6"/>
      <c r="M26" s="6"/>
      <c r="N26" s="6"/>
      <c r="O26" s="6"/>
      <c r="P26" s="6"/>
      <c r="Q26" s="35">
        <f t="shared" si="27"/>
        <v>0</v>
      </c>
      <c r="R26" s="6"/>
      <c r="S26" s="6"/>
      <c r="T26" s="6"/>
      <c r="U26" s="5"/>
      <c r="V26" s="6"/>
      <c r="W26" s="6"/>
      <c r="X26" s="6"/>
      <c r="Y26" s="35"/>
      <c r="Z26" s="35"/>
      <c r="AA26" s="6"/>
      <c r="AB26" s="6"/>
      <c r="AC26" s="6"/>
      <c r="AD26" s="6"/>
      <c r="AE26" s="35">
        <f t="shared" si="28"/>
        <v>0</v>
      </c>
      <c r="AF26" s="6"/>
      <c r="AG26" s="6"/>
      <c r="AH26" s="6"/>
      <c r="AI26" s="35"/>
      <c r="AJ26" s="35"/>
      <c r="AK26" s="35">
        <f t="shared" si="19"/>
        <v>0</v>
      </c>
      <c r="AL26" s="34"/>
      <c r="AM26" s="33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</row>
    <row r="27" spans="1:97" ht="25.5">
      <c r="A27" s="37" t="s">
        <v>119</v>
      </c>
      <c r="B27" s="37" t="s">
        <v>120</v>
      </c>
      <c r="C27" s="36">
        <f t="shared" si="21"/>
        <v>8375712.1799999997</v>
      </c>
      <c r="D27" s="35">
        <f>D28+D29+D30</f>
        <v>8356401.1799999997</v>
      </c>
      <c r="E27" s="35">
        <f t="shared" ref="E27:F27" si="29">E28+E29+E30</f>
        <v>0</v>
      </c>
      <c r="F27" s="35">
        <f t="shared" si="29"/>
        <v>19311</v>
      </c>
      <c r="G27" s="35">
        <f t="shared" si="20"/>
        <v>0</v>
      </c>
      <c r="H27" s="35"/>
      <c r="I27" s="35"/>
      <c r="J27" s="35"/>
      <c r="K27" s="35">
        <f t="shared" si="26"/>
        <v>1137563.3844999999</v>
      </c>
      <c r="L27" s="35">
        <f>L28+L29+L30</f>
        <v>602804</v>
      </c>
      <c r="M27" s="35">
        <f t="shared" ref="M27:R27" si="30">M28+M29+M30</f>
        <v>0</v>
      </c>
      <c r="N27" s="35">
        <f t="shared" si="30"/>
        <v>0</v>
      </c>
      <c r="O27" s="35">
        <f t="shared" si="30"/>
        <v>534759.38449999993</v>
      </c>
      <c r="P27" s="35">
        <f t="shared" si="30"/>
        <v>0</v>
      </c>
      <c r="Q27" s="35">
        <f>R27+S27+T27</f>
        <v>34733164.469999999</v>
      </c>
      <c r="R27" s="35">
        <f t="shared" si="30"/>
        <v>34733164.469999999</v>
      </c>
      <c r="S27" s="35">
        <f t="shared" ref="S27" si="31">S28+S29+S30</f>
        <v>0</v>
      </c>
      <c r="T27" s="35">
        <f t="shared" ref="T27" si="32">T28+T29+T30</f>
        <v>0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>
        <f t="shared" si="19"/>
        <v>44246440.034500003</v>
      </c>
      <c r="AL27" s="34"/>
      <c r="AM27" s="33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</row>
    <row r="28" spans="1:97">
      <c r="A28" s="4" t="s">
        <v>121</v>
      </c>
      <c r="B28" s="3" t="s">
        <v>122</v>
      </c>
      <c r="C28" s="36">
        <f t="shared" si="21"/>
        <v>0</v>
      </c>
      <c r="D28" s="6"/>
      <c r="E28" s="6"/>
      <c r="F28" s="6"/>
      <c r="G28" s="35">
        <f t="shared" si="20"/>
        <v>0</v>
      </c>
      <c r="H28" s="6"/>
      <c r="I28" s="6"/>
      <c r="J28" s="6"/>
      <c r="K28" s="35">
        <f t="shared" si="26"/>
        <v>0</v>
      </c>
      <c r="L28" s="6"/>
      <c r="M28" s="6"/>
      <c r="N28" s="6"/>
      <c r="O28" s="6"/>
      <c r="P28" s="6"/>
      <c r="Q28" s="35">
        <f t="shared" ref="Q28:Q47" si="33">R28+S28+T28</f>
        <v>0</v>
      </c>
      <c r="R28" s="6"/>
      <c r="S28" s="6"/>
      <c r="T28" s="6"/>
      <c r="U28" s="5"/>
      <c r="V28" s="6"/>
      <c r="W28" s="6"/>
      <c r="X28" s="6"/>
      <c r="Y28" s="35"/>
      <c r="Z28" s="35"/>
      <c r="AA28" s="6"/>
      <c r="AB28" s="6"/>
      <c r="AC28" s="6"/>
      <c r="AD28" s="6"/>
      <c r="AE28" s="35"/>
      <c r="AF28" s="6"/>
      <c r="AG28" s="6"/>
      <c r="AH28" s="6"/>
      <c r="AI28" s="35"/>
      <c r="AJ28" s="35"/>
      <c r="AK28" s="35">
        <f t="shared" si="19"/>
        <v>0</v>
      </c>
      <c r="AL28" s="34"/>
      <c r="AM28" s="33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</row>
    <row r="29" spans="1:97" ht="25.5">
      <c r="A29" s="31" t="s">
        <v>123</v>
      </c>
      <c r="B29" s="30" t="s">
        <v>124</v>
      </c>
      <c r="C29" s="36">
        <f t="shared" si="21"/>
        <v>0</v>
      </c>
      <c r="D29" s="6"/>
      <c r="E29" s="6"/>
      <c r="F29" s="6"/>
      <c r="G29" s="35">
        <f t="shared" si="20"/>
        <v>0</v>
      </c>
      <c r="H29" s="6"/>
      <c r="I29" s="6"/>
      <c r="J29" s="6"/>
      <c r="K29" s="35">
        <f t="shared" si="26"/>
        <v>0</v>
      </c>
      <c r="L29" s="6"/>
      <c r="M29" s="6"/>
      <c r="N29" s="6"/>
      <c r="O29" s="6"/>
      <c r="P29" s="6"/>
      <c r="Q29" s="35">
        <f t="shared" si="33"/>
        <v>0</v>
      </c>
      <c r="R29" s="6"/>
      <c r="S29" s="6"/>
      <c r="T29" s="6"/>
      <c r="U29" s="5"/>
      <c r="V29" s="6"/>
      <c r="W29" s="6"/>
      <c r="X29" s="6"/>
      <c r="Y29" s="35"/>
      <c r="Z29" s="35"/>
      <c r="AA29" s="6"/>
      <c r="AB29" s="6"/>
      <c r="AC29" s="6"/>
      <c r="AD29" s="6"/>
      <c r="AE29" s="35"/>
      <c r="AF29" s="6"/>
      <c r="AG29" s="6"/>
      <c r="AH29" s="6"/>
      <c r="AI29" s="35"/>
      <c r="AJ29" s="35"/>
      <c r="AK29" s="35">
        <f t="shared" si="19"/>
        <v>0</v>
      </c>
      <c r="AL29" s="34"/>
      <c r="AM29" s="33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</row>
    <row r="30" spans="1:97" ht="25.5">
      <c r="A30" s="31" t="s">
        <v>125</v>
      </c>
      <c r="B30" s="30" t="s">
        <v>126</v>
      </c>
      <c r="C30" s="36">
        <f t="shared" si="21"/>
        <v>8375712.1799999997</v>
      </c>
      <c r="D30" s="6">
        <f>'067 HP-HC'!K3</f>
        <v>8356401.1799999997</v>
      </c>
      <c r="E30" s="6"/>
      <c r="F30" s="6">
        <f>'067 HP-HC'!K5</f>
        <v>19311</v>
      </c>
      <c r="G30" s="35">
        <f t="shared" si="20"/>
        <v>0</v>
      </c>
      <c r="H30" s="6"/>
      <c r="I30" s="6"/>
      <c r="J30" s="6"/>
      <c r="K30" s="35">
        <f t="shared" si="26"/>
        <v>1137563.3844999999</v>
      </c>
      <c r="L30" s="6">
        <f>'067 HP-HC'!K7</f>
        <v>602804</v>
      </c>
      <c r="M30" s="6"/>
      <c r="N30" s="6"/>
      <c r="O30" s="6">
        <f>'067 HP-HC'!K9+GETPIVOTDATA("сумм",'МБ НС-НР'!$A$3,"HP","HP 4.1","HC","HC 4.3")</f>
        <v>534759.38449999993</v>
      </c>
      <c r="P30" s="6"/>
      <c r="Q30" s="35">
        <f t="shared" si="33"/>
        <v>34733164.469999999</v>
      </c>
      <c r="R30" s="6">
        <f>'067 HP-HC'!K10+GETPIVOTDATA("сумм",'РБ НС-НР'!$A$3,"HP","HP 4.1","HC","HC 4.3")</f>
        <v>34733164.469999999</v>
      </c>
      <c r="S30" s="6"/>
      <c r="T30" s="6"/>
      <c r="U30" s="5"/>
      <c r="V30" s="6"/>
      <c r="W30" s="6"/>
      <c r="X30" s="6"/>
      <c r="Y30" s="35"/>
      <c r="Z30" s="35"/>
      <c r="AA30" s="6"/>
      <c r="AB30" s="6"/>
      <c r="AC30" s="6"/>
      <c r="AD30" s="6"/>
      <c r="AE30" s="35"/>
      <c r="AF30" s="6"/>
      <c r="AG30" s="6"/>
      <c r="AH30" s="6"/>
      <c r="AI30" s="35"/>
      <c r="AJ30" s="35"/>
      <c r="AK30" s="35">
        <f t="shared" si="19"/>
        <v>44246440.034500003</v>
      </c>
      <c r="AL30" s="34"/>
      <c r="AM30" s="33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97" ht="25.5">
      <c r="A31" s="37" t="s">
        <v>127</v>
      </c>
      <c r="B31" s="37" t="s">
        <v>128</v>
      </c>
      <c r="C31" s="36">
        <f t="shared" si="21"/>
        <v>0</v>
      </c>
      <c r="D31" s="35">
        <f>D32+D36</f>
        <v>0</v>
      </c>
      <c r="E31" s="35">
        <f t="shared" ref="E31:F31" si="34">E32+E36</f>
        <v>0</v>
      </c>
      <c r="F31" s="35">
        <f t="shared" si="34"/>
        <v>0</v>
      </c>
      <c r="G31" s="35">
        <f t="shared" si="20"/>
        <v>0</v>
      </c>
      <c r="H31" s="35"/>
      <c r="I31" s="35"/>
      <c r="J31" s="35"/>
      <c r="K31" s="35">
        <f t="shared" si="26"/>
        <v>0</v>
      </c>
      <c r="L31" s="35"/>
      <c r="M31" s="35"/>
      <c r="N31" s="35"/>
      <c r="O31" s="35"/>
      <c r="P31" s="35"/>
      <c r="Q31" s="35">
        <f t="shared" si="33"/>
        <v>0</v>
      </c>
      <c r="R31" s="35"/>
      <c r="S31" s="35"/>
      <c r="T31" s="35"/>
      <c r="U31" s="35">
        <f>V31+W31+X31</f>
        <v>451958475.58463997</v>
      </c>
      <c r="V31" s="35">
        <f>V32+V36</f>
        <v>346778659.58463997</v>
      </c>
      <c r="W31" s="35">
        <f t="shared" ref="W31:X31" si="35">W32+W36</f>
        <v>105179816</v>
      </c>
      <c r="X31" s="35">
        <f t="shared" si="35"/>
        <v>0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>
        <f t="shared" si="19"/>
        <v>451958475.58463997</v>
      </c>
      <c r="AL31" s="34"/>
      <c r="AM31" s="33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</row>
    <row r="32" spans="1:97" ht="51">
      <c r="A32" s="31" t="s">
        <v>129</v>
      </c>
      <c r="B32" s="30" t="s">
        <v>130</v>
      </c>
      <c r="C32" s="36">
        <f t="shared" si="21"/>
        <v>0</v>
      </c>
      <c r="D32" s="6"/>
      <c r="E32" s="6"/>
      <c r="F32" s="6"/>
      <c r="G32" s="35">
        <f t="shared" si="20"/>
        <v>0</v>
      </c>
      <c r="H32" s="6"/>
      <c r="I32" s="6"/>
      <c r="J32" s="6"/>
      <c r="K32" s="35">
        <f t="shared" si="26"/>
        <v>0</v>
      </c>
      <c r="L32" s="6"/>
      <c r="M32" s="6"/>
      <c r="N32" s="6"/>
      <c r="O32" s="6"/>
      <c r="P32" s="6"/>
      <c r="Q32" s="35">
        <f t="shared" si="33"/>
        <v>0</v>
      </c>
      <c r="R32" s="6"/>
      <c r="S32" s="6"/>
      <c r="T32" s="6"/>
      <c r="U32" s="35">
        <f t="shared" ref="U32:U36" si="36">V32+W32+X32</f>
        <v>346778659.58463997</v>
      </c>
      <c r="V32" s="6">
        <f>розница!Q26+'067'!G36+GETPIVOTDATA("сумм",'МБ НС-НР'!$A$3,"HP","HP 5.1","HC","HC 5.1")</f>
        <v>346778659.58463997</v>
      </c>
      <c r="W32" s="6"/>
      <c r="X32" s="6"/>
      <c r="Y32" s="35"/>
      <c r="Z32" s="35"/>
      <c r="AA32" s="6"/>
      <c r="AB32" s="6"/>
      <c r="AC32" s="6"/>
      <c r="AD32" s="6"/>
      <c r="AE32" s="35"/>
      <c r="AF32" s="6"/>
      <c r="AG32" s="6"/>
      <c r="AH32" s="6"/>
      <c r="AI32" s="35"/>
      <c r="AJ32" s="35"/>
      <c r="AK32" s="35">
        <f t="shared" si="19"/>
        <v>346778659.58463997</v>
      </c>
      <c r="AL32" s="34"/>
      <c r="AM32" s="33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</row>
    <row r="33" spans="1:97" ht="38.25">
      <c r="A33" s="43" t="s">
        <v>131</v>
      </c>
      <c r="B33" s="47" t="s">
        <v>132</v>
      </c>
      <c r="C33" s="36">
        <f t="shared" si="21"/>
        <v>0</v>
      </c>
      <c r="D33" s="49"/>
      <c r="E33" s="49"/>
      <c r="F33" s="49"/>
      <c r="G33" s="35">
        <f t="shared" si="20"/>
        <v>0</v>
      </c>
      <c r="H33" s="49"/>
      <c r="I33" s="49"/>
      <c r="J33" s="49"/>
      <c r="K33" s="35">
        <f t="shared" si="26"/>
        <v>0</v>
      </c>
      <c r="L33" s="49"/>
      <c r="M33" s="49"/>
      <c r="N33" s="49"/>
      <c r="O33" s="49"/>
      <c r="P33" s="49"/>
      <c r="Q33" s="35">
        <f t="shared" si="33"/>
        <v>0</v>
      </c>
      <c r="R33" s="49"/>
      <c r="S33" s="49"/>
      <c r="T33" s="49"/>
      <c r="U33" s="35">
        <f t="shared" si="36"/>
        <v>0</v>
      </c>
      <c r="V33" s="49"/>
      <c r="W33" s="49"/>
      <c r="X33" s="49"/>
      <c r="Y33" s="35"/>
      <c r="Z33" s="35"/>
      <c r="AA33" s="49"/>
      <c r="AB33" s="49"/>
      <c r="AC33" s="49"/>
      <c r="AD33" s="49"/>
      <c r="AE33" s="35"/>
      <c r="AF33" s="49"/>
      <c r="AG33" s="49"/>
      <c r="AH33" s="49"/>
      <c r="AI33" s="35"/>
      <c r="AJ33" s="35"/>
      <c r="AK33" s="35">
        <f t="shared" si="19"/>
        <v>0</v>
      </c>
      <c r="AL33" s="34"/>
      <c r="AM33" s="33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</row>
    <row r="34" spans="1:97" ht="38.25">
      <c r="A34" s="43" t="s">
        <v>133</v>
      </c>
      <c r="B34" s="47" t="s">
        <v>134</v>
      </c>
      <c r="C34" s="36">
        <f t="shared" si="21"/>
        <v>0</v>
      </c>
      <c r="D34" s="49"/>
      <c r="E34" s="49"/>
      <c r="F34" s="49"/>
      <c r="G34" s="35">
        <f t="shared" si="20"/>
        <v>0</v>
      </c>
      <c r="H34" s="49"/>
      <c r="I34" s="49"/>
      <c r="J34" s="49"/>
      <c r="K34" s="35">
        <f t="shared" si="26"/>
        <v>0</v>
      </c>
      <c r="L34" s="49"/>
      <c r="M34" s="49"/>
      <c r="N34" s="49"/>
      <c r="O34" s="49"/>
      <c r="P34" s="49"/>
      <c r="Q34" s="35">
        <f t="shared" si="33"/>
        <v>0</v>
      </c>
      <c r="R34" s="49"/>
      <c r="S34" s="49"/>
      <c r="T34" s="49"/>
      <c r="U34" s="35">
        <f t="shared" si="36"/>
        <v>0</v>
      </c>
      <c r="V34" s="49"/>
      <c r="W34" s="49"/>
      <c r="X34" s="49"/>
      <c r="Y34" s="35"/>
      <c r="Z34" s="35"/>
      <c r="AA34" s="49"/>
      <c r="AB34" s="49"/>
      <c r="AC34" s="49"/>
      <c r="AD34" s="49"/>
      <c r="AE34" s="35"/>
      <c r="AF34" s="49"/>
      <c r="AG34" s="49"/>
      <c r="AH34" s="49"/>
      <c r="AI34" s="35"/>
      <c r="AJ34" s="35"/>
      <c r="AK34" s="35">
        <f t="shared" si="19"/>
        <v>0</v>
      </c>
      <c r="AL34" s="34"/>
      <c r="AM34" s="33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</row>
    <row r="35" spans="1:97" ht="38.25">
      <c r="A35" s="43" t="s">
        <v>135</v>
      </c>
      <c r="B35" s="47" t="s">
        <v>136</v>
      </c>
      <c r="C35" s="36">
        <f t="shared" si="21"/>
        <v>0</v>
      </c>
      <c r="D35" s="49"/>
      <c r="E35" s="49"/>
      <c r="F35" s="49"/>
      <c r="G35" s="35">
        <f t="shared" si="20"/>
        <v>0</v>
      </c>
      <c r="H35" s="49"/>
      <c r="I35" s="49"/>
      <c r="J35" s="49"/>
      <c r="K35" s="35">
        <f t="shared" si="26"/>
        <v>0</v>
      </c>
      <c r="L35" s="49"/>
      <c r="M35" s="49"/>
      <c r="N35" s="49"/>
      <c r="O35" s="49"/>
      <c r="P35" s="49"/>
      <c r="Q35" s="35">
        <f t="shared" si="33"/>
        <v>0</v>
      </c>
      <c r="R35" s="49"/>
      <c r="S35" s="49"/>
      <c r="T35" s="49"/>
      <c r="U35" s="35">
        <f t="shared" si="36"/>
        <v>0</v>
      </c>
      <c r="V35" s="49"/>
      <c r="W35" s="49"/>
      <c r="X35" s="49"/>
      <c r="Y35" s="35"/>
      <c r="Z35" s="35"/>
      <c r="AA35" s="49"/>
      <c r="AB35" s="49"/>
      <c r="AC35" s="49"/>
      <c r="AD35" s="49"/>
      <c r="AE35" s="35"/>
      <c r="AF35" s="49"/>
      <c r="AG35" s="49"/>
      <c r="AH35" s="49"/>
      <c r="AI35" s="35"/>
      <c r="AJ35" s="35"/>
      <c r="AK35" s="35">
        <f t="shared" si="19"/>
        <v>0</v>
      </c>
      <c r="AL35" s="34"/>
      <c r="AM35" s="33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</row>
    <row r="36" spans="1:97" ht="63.75">
      <c r="A36" s="31" t="s">
        <v>137</v>
      </c>
      <c r="B36" s="30" t="s">
        <v>138</v>
      </c>
      <c r="C36" s="36">
        <f t="shared" si="21"/>
        <v>0</v>
      </c>
      <c r="D36" s="6"/>
      <c r="E36" s="6"/>
      <c r="F36" s="6"/>
      <c r="G36" s="35">
        <f t="shared" si="20"/>
        <v>0</v>
      </c>
      <c r="H36" s="6"/>
      <c r="I36" s="6"/>
      <c r="J36" s="6"/>
      <c r="K36" s="35">
        <f t="shared" si="26"/>
        <v>0</v>
      </c>
      <c r="L36" s="6"/>
      <c r="M36" s="6"/>
      <c r="N36" s="6"/>
      <c r="O36" s="6"/>
      <c r="P36" s="6"/>
      <c r="Q36" s="35">
        <f t="shared" si="33"/>
        <v>0</v>
      </c>
      <c r="R36" s="6"/>
      <c r="S36" s="6"/>
      <c r="T36" s="6"/>
      <c r="U36" s="35">
        <f t="shared" si="36"/>
        <v>105179816</v>
      </c>
      <c r="V36" s="6"/>
      <c r="W36" s="6">
        <f>розница!Q27</f>
        <v>105179816</v>
      </c>
      <c r="X36" s="6"/>
      <c r="Y36" s="35"/>
      <c r="Z36" s="35"/>
      <c r="AA36" s="6"/>
      <c r="AB36" s="6"/>
      <c r="AC36" s="6"/>
      <c r="AD36" s="6"/>
      <c r="AE36" s="35"/>
      <c r="AF36" s="6"/>
      <c r="AG36" s="6"/>
      <c r="AH36" s="6"/>
      <c r="AI36" s="35"/>
      <c r="AJ36" s="35"/>
      <c r="AK36" s="35">
        <f t="shared" si="19"/>
        <v>105179816</v>
      </c>
      <c r="AL36" s="34"/>
      <c r="AM36" s="33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</row>
    <row r="37" spans="1:97" ht="25.5">
      <c r="A37" s="37" t="s">
        <v>139</v>
      </c>
      <c r="B37" s="37" t="s">
        <v>140</v>
      </c>
      <c r="C37" s="36">
        <f t="shared" si="21"/>
        <v>2376783.7799999998</v>
      </c>
      <c r="D37" s="35">
        <f>D38+D39+D40+D41+D42+D43</f>
        <v>2155194.7799999998</v>
      </c>
      <c r="E37" s="35">
        <f t="shared" ref="E37:F37" si="37">E38+E39+E40+E41+E42+E43</f>
        <v>0</v>
      </c>
      <c r="F37" s="35">
        <f t="shared" si="37"/>
        <v>221589</v>
      </c>
      <c r="G37" s="35">
        <f t="shared" si="20"/>
        <v>0</v>
      </c>
      <c r="H37" s="35"/>
      <c r="I37" s="35"/>
      <c r="J37" s="35"/>
      <c r="K37" s="35">
        <f t="shared" si="26"/>
        <v>1388593.828</v>
      </c>
      <c r="L37" s="35">
        <f>L38+L39+L40+L41+L42+L43</f>
        <v>1145604.6399999999</v>
      </c>
      <c r="M37" s="35">
        <f t="shared" ref="M37:P37" si="38">M38+M39+M40+M41+M42+M43</f>
        <v>0</v>
      </c>
      <c r="N37" s="35">
        <f t="shared" si="38"/>
        <v>0</v>
      </c>
      <c r="O37" s="35">
        <f t="shared" si="38"/>
        <v>242989.18800000002</v>
      </c>
      <c r="P37" s="35">
        <f t="shared" si="38"/>
        <v>0</v>
      </c>
      <c r="Q37" s="35">
        <f t="shared" si="33"/>
        <v>0</v>
      </c>
      <c r="R37" s="35">
        <f>R38+R39+R40+R41+R42+R43</f>
        <v>0</v>
      </c>
      <c r="S37" s="35"/>
      <c r="T37" s="35"/>
      <c r="U37" s="35"/>
      <c r="V37" s="35"/>
      <c r="W37" s="35"/>
      <c r="X37" s="35"/>
      <c r="Y37" s="35">
        <f>Y38+Y39+Y40+Y41+Y42+Y43</f>
        <v>87237856.747999996</v>
      </c>
      <c r="Z37" s="35"/>
      <c r="AA37" s="35"/>
      <c r="AB37" s="35"/>
      <c r="AC37" s="35"/>
      <c r="AD37" s="35"/>
      <c r="AE37" s="35">
        <f>AF37+AG37+AH37</f>
        <v>3721</v>
      </c>
      <c r="AF37" s="35"/>
      <c r="AG37" s="35">
        <f>AG38+AG39+AG40+AG41+AG42+AG43</f>
        <v>3721</v>
      </c>
      <c r="AH37" s="35"/>
      <c r="AI37" s="35"/>
      <c r="AJ37" s="35"/>
      <c r="AK37" s="35">
        <f t="shared" si="19"/>
        <v>91006955.355999991</v>
      </c>
      <c r="AL37" s="34"/>
      <c r="AM37" s="33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</row>
    <row r="38" spans="1:97" ht="51">
      <c r="A38" s="31" t="s">
        <v>141</v>
      </c>
      <c r="B38" s="30" t="s">
        <v>142</v>
      </c>
      <c r="C38" s="36">
        <f t="shared" si="21"/>
        <v>0</v>
      </c>
      <c r="D38" s="6">
        <f>'067 HP-HC'!L3</f>
        <v>0</v>
      </c>
      <c r="E38" s="6">
        <f>'067 HP-HC'!L4</f>
        <v>0</v>
      </c>
      <c r="F38" s="6"/>
      <c r="G38" s="35">
        <f t="shared" si="20"/>
        <v>0</v>
      </c>
      <c r="H38" s="6"/>
      <c r="I38" s="6"/>
      <c r="J38" s="6"/>
      <c r="K38" s="35">
        <f t="shared" si="26"/>
        <v>0</v>
      </c>
      <c r="L38" s="6"/>
      <c r="M38" s="6"/>
      <c r="N38" s="6"/>
      <c r="O38" s="6"/>
      <c r="P38" s="6"/>
      <c r="Q38" s="35">
        <f t="shared" si="33"/>
        <v>0</v>
      </c>
      <c r="R38" s="6">
        <f>'067 HP-HC'!L10</f>
        <v>0</v>
      </c>
      <c r="S38" s="6"/>
      <c r="T38" s="6"/>
      <c r="U38" s="5"/>
      <c r="V38" s="6"/>
      <c r="W38" s="6"/>
      <c r="X38" s="6"/>
      <c r="Y38" s="35">
        <f>GETPIVOTDATA("сумм",'РБ НС-НР'!$A$3,"HP","HP 6","HC","HC 6.1")+GETPIVOTDATA("сумм",'МБ НС-НР'!$A$3,"HP","HP 6","HC","HC 6.1")+'067 HP-HC'!L11</f>
        <v>12505481.857900001</v>
      </c>
      <c r="Z38" s="35"/>
      <c r="AA38" s="6"/>
      <c r="AB38" s="6"/>
      <c r="AC38" s="6"/>
      <c r="AD38" s="6"/>
      <c r="AE38" s="35">
        <f t="shared" ref="AE38:AE42" si="39">AF38+AG38+AH38</f>
        <v>0</v>
      </c>
      <c r="AF38" s="6"/>
      <c r="AG38" s="6"/>
      <c r="AH38" s="6"/>
      <c r="AI38" s="35"/>
      <c r="AJ38" s="35"/>
      <c r="AK38" s="35">
        <f t="shared" si="19"/>
        <v>12505481.857900001</v>
      </c>
      <c r="AL38" s="34"/>
      <c r="AM38" s="33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</row>
    <row r="39" spans="1:97" ht="25.5">
      <c r="A39" s="31" t="s">
        <v>143</v>
      </c>
      <c r="B39" s="30" t="s">
        <v>144</v>
      </c>
      <c r="C39" s="36">
        <f t="shared" si="21"/>
        <v>221589</v>
      </c>
      <c r="D39" s="6"/>
      <c r="E39" s="6"/>
      <c r="F39" s="6">
        <f>'067 HP-HC'!M5</f>
        <v>221589</v>
      </c>
      <c r="G39" s="35">
        <f t="shared" si="20"/>
        <v>0</v>
      </c>
      <c r="H39" s="6"/>
      <c r="I39" s="6"/>
      <c r="J39" s="6"/>
      <c r="K39" s="35">
        <f t="shared" si="26"/>
        <v>0</v>
      </c>
      <c r="L39" s="6"/>
      <c r="M39" s="6"/>
      <c r="N39" s="6"/>
      <c r="O39" s="6"/>
      <c r="P39" s="6"/>
      <c r="Q39" s="35">
        <f t="shared" si="33"/>
        <v>0</v>
      </c>
      <c r="R39" s="6"/>
      <c r="S39" s="6"/>
      <c r="T39" s="6"/>
      <c r="U39" s="5"/>
      <c r="V39" s="6"/>
      <c r="W39" s="6"/>
      <c r="X39" s="6"/>
      <c r="Y39" s="35">
        <f>GETPIVOTDATA("сумм",'РБ НС-НР'!$A$3,"HP","HP 6","HC","HC 6.2")+GETPIVOTDATA("сумм",'МБ НС-НР'!$A$3,"HP","HP 6","HC","HC 6.2")</f>
        <v>57327334.048199996</v>
      </c>
      <c r="Z39" s="35"/>
      <c r="AA39" s="6"/>
      <c r="AB39" s="6"/>
      <c r="AC39" s="6"/>
      <c r="AD39" s="6"/>
      <c r="AE39" s="35">
        <f t="shared" si="39"/>
        <v>0</v>
      </c>
      <c r="AF39" s="6"/>
      <c r="AG39" s="6"/>
      <c r="AH39" s="6"/>
      <c r="AI39" s="35"/>
      <c r="AJ39" s="35"/>
      <c r="AK39" s="35">
        <f t="shared" si="19"/>
        <v>57548923.048199996</v>
      </c>
      <c r="AL39" s="34"/>
      <c r="AM39" s="33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</row>
    <row r="40" spans="1:97" ht="51">
      <c r="A40" s="42" t="s">
        <v>145</v>
      </c>
      <c r="B40" s="82" t="s">
        <v>234</v>
      </c>
      <c r="C40" s="36">
        <f t="shared" si="21"/>
        <v>2155194.7799999998</v>
      </c>
      <c r="D40" s="6">
        <f>'067 HP-HC'!M3</f>
        <v>2155194.7799999998</v>
      </c>
      <c r="E40" s="6"/>
      <c r="F40" s="6"/>
      <c r="G40" s="35">
        <f t="shared" si="20"/>
        <v>0</v>
      </c>
      <c r="H40" s="6"/>
      <c r="I40" s="6"/>
      <c r="J40" s="6"/>
      <c r="K40" s="35">
        <f t="shared" si="26"/>
        <v>1388593.828</v>
      </c>
      <c r="L40" s="6">
        <f>'067 HP-HC'!M7</f>
        <v>1145604.6399999999</v>
      </c>
      <c r="M40" s="6"/>
      <c r="N40" s="6"/>
      <c r="O40" s="6">
        <f>'067 HP-HC'!M9</f>
        <v>242989.18800000002</v>
      </c>
      <c r="P40" s="6"/>
      <c r="Q40" s="35">
        <f t="shared" si="33"/>
        <v>0</v>
      </c>
      <c r="R40" s="6">
        <f>'067 HP-HC'!M10</f>
        <v>0</v>
      </c>
      <c r="S40" s="6"/>
      <c r="T40" s="6"/>
      <c r="U40" s="5"/>
      <c r="V40" s="6"/>
      <c r="W40" s="6"/>
      <c r="X40" s="6"/>
      <c r="Y40" s="35">
        <f>'067 HP-HC'!M11</f>
        <v>0</v>
      </c>
      <c r="Z40" s="35"/>
      <c r="AA40" s="6"/>
      <c r="AB40" s="6"/>
      <c r="AC40" s="6"/>
      <c r="AD40" s="6"/>
      <c r="AE40" s="35">
        <f t="shared" si="39"/>
        <v>3721</v>
      </c>
      <c r="AF40" s="6"/>
      <c r="AG40" s="6">
        <f>'067 HP-HC'!M12</f>
        <v>3721</v>
      </c>
      <c r="AH40" s="6"/>
      <c r="AI40" s="35"/>
      <c r="AJ40" s="35"/>
      <c r="AK40" s="35">
        <f t="shared" si="19"/>
        <v>3547509.608</v>
      </c>
      <c r="AL40" s="34"/>
      <c r="AM40" s="33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</row>
    <row r="41" spans="1:97" ht="38.25">
      <c r="A41" s="45" t="s">
        <v>147</v>
      </c>
      <c r="B41" s="3" t="s">
        <v>148</v>
      </c>
      <c r="C41" s="36">
        <f t="shared" si="21"/>
        <v>0</v>
      </c>
      <c r="D41" s="6"/>
      <c r="E41" s="6"/>
      <c r="F41" s="6"/>
      <c r="G41" s="35">
        <f t="shared" si="20"/>
        <v>0</v>
      </c>
      <c r="H41" s="6"/>
      <c r="I41" s="6"/>
      <c r="J41" s="6"/>
      <c r="K41" s="35">
        <f t="shared" si="26"/>
        <v>0</v>
      </c>
      <c r="L41" s="6"/>
      <c r="M41" s="6"/>
      <c r="N41" s="6"/>
      <c r="O41" s="6"/>
      <c r="P41" s="6"/>
      <c r="Q41" s="35">
        <f t="shared" si="33"/>
        <v>0</v>
      </c>
      <c r="R41" s="6"/>
      <c r="S41" s="6"/>
      <c r="T41" s="6"/>
      <c r="U41" s="5"/>
      <c r="V41" s="6"/>
      <c r="W41" s="6"/>
      <c r="X41" s="6"/>
      <c r="Y41" s="35">
        <f>GETPIVOTDATA("сумм",'МБ НС-НР'!$A$3,"HP","HP 6","HC","HC 6.4")</f>
        <v>3572385.6151000001</v>
      </c>
      <c r="Z41" s="35"/>
      <c r="AA41" s="6"/>
      <c r="AB41" s="6"/>
      <c r="AC41" s="6"/>
      <c r="AD41" s="6"/>
      <c r="AE41" s="35">
        <f t="shared" si="39"/>
        <v>0</v>
      </c>
      <c r="AF41" s="6"/>
      <c r="AG41" s="6"/>
      <c r="AH41" s="6"/>
      <c r="AI41" s="35"/>
      <c r="AJ41" s="35"/>
      <c r="AK41" s="35">
        <f t="shared" si="19"/>
        <v>3572385.6151000001</v>
      </c>
      <c r="AL41" s="34"/>
      <c r="AM41" s="33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</row>
    <row r="42" spans="1:97" ht="89.25">
      <c r="A42" s="31" t="s">
        <v>149</v>
      </c>
      <c r="B42" s="30" t="s">
        <v>235</v>
      </c>
      <c r="C42" s="36">
        <f t="shared" si="21"/>
        <v>0</v>
      </c>
      <c r="D42" s="6"/>
      <c r="E42" s="6"/>
      <c r="F42" s="6"/>
      <c r="G42" s="35">
        <f t="shared" si="20"/>
        <v>0</v>
      </c>
      <c r="H42" s="6"/>
      <c r="I42" s="6"/>
      <c r="J42" s="6"/>
      <c r="K42" s="35">
        <f t="shared" si="26"/>
        <v>0</v>
      </c>
      <c r="L42" s="6"/>
      <c r="M42" s="6"/>
      <c r="N42" s="6"/>
      <c r="O42" s="6"/>
      <c r="P42" s="6"/>
      <c r="Q42" s="35">
        <f t="shared" si="33"/>
        <v>0</v>
      </c>
      <c r="R42" s="6"/>
      <c r="S42" s="6"/>
      <c r="T42" s="6"/>
      <c r="U42" s="5"/>
      <c r="V42" s="6"/>
      <c r="W42" s="6"/>
      <c r="X42" s="6"/>
      <c r="Y42" s="35">
        <f>GETPIVOTDATA("сумм",'РБ НС-НР'!$A$3,"HP","HP 6","HC","HC 6.5")</f>
        <v>13832655.2268</v>
      </c>
      <c r="Z42" s="35"/>
      <c r="AA42" s="6"/>
      <c r="AB42" s="6"/>
      <c r="AC42" s="6"/>
      <c r="AD42" s="6"/>
      <c r="AE42" s="35">
        <f t="shared" si="39"/>
        <v>0</v>
      </c>
      <c r="AF42" s="6"/>
      <c r="AG42" s="6"/>
      <c r="AH42" s="6"/>
      <c r="AI42" s="35"/>
      <c r="AJ42" s="35"/>
      <c r="AK42" s="35">
        <f t="shared" si="19"/>
        <v>13832655.2268</v>
      </c>
      <c r="AL42" s="34"/>
      <c r="AM42" s="33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</row>
    <row r="43" spans="1:97" ht="76.5">
      <c r="A43" s="4" t="s">
        <v>151</v>
      </c>
      <c r="B43" s="3" t="s">
        <v>152</v>
      </c>
      <c r="C43" s="36">
        <f t="shared" si="21"/>
        <v>0</v>
      </c>
      <c r="D43" s="6"/>
      <c r="E43" s="6"/>
      <c r="F43" s="6"/>
      <c r="G43" s="35">
        <f t="shared" si="20"/>
        <v>0</v>
      </c>
      <c r="H43" s="6"/>
      <c r="I43" s="6"/>
      <c r="J43" s="6"/>
      <c r="K43" s="35">
        <f t="shared" si="26"/>
        <v>0</v>
      </c>
      <c r="L43" s="6"/>
      <c r="M43" s="6"/>
      <c r="N43" s="6"/>
      <c r="O43" s="6"/>
      <c r="P43" s="6"/>
      <c r="Q43" s="35">
        <f t="shared" si="33"/>
        <v>0</v>
      </c>
      <c r="R43" s="6"/>
      <c r="S43" s="6"/>
      <c r="T43" s="6"/>
      <c r="U43" s="5"/>
      <c r="V43" s="6"/>
      <c r="W43" s="6"/>
      <c r="X43" s="6"/>
      <c r="Y43" s="35"/>
      <c r="Z43" s="35"/>
      <c r="AA43" s="6"/>
      <c r="AB43" s="6"/>
      <c r="AC43" s="6"/>
      <c r="AD43" s="6"/>
      <c r="AE43" s="35"/>
      <c r="AF43" s="6"/>
      <c r="AG43" s="6"/>
      <c r="AH43" s="6"/>
      <c r="AI43" s="35"/>
      <c r="AJ43" s="35"/>
      <c r="AK43" s="35">
        <f t="shared" si="19"/>
        <v>0</v>
      </c>
      <c r="AL43" s="34"/>
      <c r="AM43" s="33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</row>
    <row r="44" spans="1:97" ht="63.75">
      <c r="A44" s="37" t="s">
        <v>153</v>
      </c>
      <c r="B44" s="37" t="s">
        <v>154</v>
      </c>
      <c r="C44" s="36">
        <f t="shared" si="21"/>
        <v>0</v>
      </c>
      <c r="D44" s="35"/>
      <c r="E44" s="35"/>
      <c r="F44" s="35"/>
      <c r="G44" s="35">
        <f t="shared" si="20"/>
        <v>0</v>
      </c>
      <c r="H44" s="35"/>
      <c r="I44" s="35"/>
      <c r="J44" s="35"/>
      <c r="K44" s="35">
        <f t="shared" si="26"/>
        <v>0</v>
      </c>
      <c r="L44" s="35"/>
      <c r="M44" s="35"/>
      <c r="N44" s="35"/>
      <c r="O44" s="35"/>
      <c r="P44" s="35"/>
      <c r="Q44" s="35">
        <f t="shared" si="33"/>
        <v>0</v>
      </c>
      <c r="R44" s="35"/>
      <c r="S44" s="35"/>
      <c r="T44" s="35"/>
      <c r="U44" s="35"/>
      <c r="V44" s="35"/>
      <c r="W44" s="35"/>
      <c r="X44" s="35"/>
      <c r="Y44" s="35"/>
      <c r="Z44" s="35">
        <f>AA44+AB44+AC44+AD44</f>
        <v>47321058.852949992</v>
      </c>
      <c r="AA44" s="35">
        <f t="shared" ref="AA44:AB44" si="40">AA45+AA46</f>
        <v>23032455.161199998</v>
      </c>
      <c r="AB44" s="35">
        <f t="shared" si="40"/>
        <v>18319399.691749997</v>
      </c>
      <c r="AC44" s="35">
        <f>AC45+AC46</f>
        <v>5969204</v>
      </c>
      <c r="AD44" s="35"/>
      <c r="AE44" s="35"/>
      <c r="AF44" s="35"/>
      <c r="AG44" s="35"/>
      <c r="AH44" s="35"/>
      <c r="AI44" s="35"/>
      <c r="AJ44" s="35"/>
      <c r="AK44" s="35">
        <f t="shared" si="19"/>
        <v>47321058.852949992</v>
      </c>
      <c r="AL44" s="34"/>
      <c r="AM44" s="33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</row>
    <row r="45" spans="1:97" ht="63.75">
      <c r="A45" s="31" t="s">
        <v>155</v>
      </c>
      <c r="B45" s="30" t="s">
        <v>154</v>
      </c>
      <c r="C45" s="36">
        <f t="shared" si="21"/>
        <v>0</v>
      </c>
      <c r="D45" s="6"/>
      <c r="E45" s="6"/>
      <c r="F45" s="6"/>
      <c r="G45" s="35">
        <f t="shared" si="20"/>
        <v>0</v>
      </c>
      <c r="H45" s="6"/>
      <c r="I45" s="6"/>
      <c r="J45" s="6"/>
      <c r="K45" s="35">
        <f t="shared" si="26"/>
        <v>0</v>
      </c>
      <c r="L45" s="6"/>
      <c r="M45" s="6"/>
      <c r="N45" s="6"/>
      <c r="O45" s="6"/>
      <c r="P45" s="6"/>
      <c r="Q45" s="35">
        <f t="shared" si="33"/>
        <v>0</v>
      </c>
      <c r="R45" s="6"/>
      <c r="S45" s="6"/>
      <c r="T45" s="6"/>
      <c r="U45" s="5"/>
      <c r="V45" s="6"/>
      <c r="W45" s="6"/>
      <c r="X45" s="6"/>
      <c r="Y45" s="35"/>
      <c r="Z45" s="35">
        <f t="shared" ref="Z45:Z47" si="41">AA45+AB45+AC45+AD45</f>
        <v>23032455.161199998</v>
      </c>
      <c r="AA45" s="6">
        <f>GETPIVOTDATA("сумм",'РБ НС-НР'!$A$3,"HP","HP 7.1","HC","HC 7.1")+GETPIVOTDATA("сумм",'МБ НС-НР'!$A$3,"HP","HP 7.1","HC","HC 7.1")</f>
        <v>23032455.161199998</v>
      </c>
      <c r="AB45" s="6"/>
      <c r="AC45" s="6"/>
      <c r="AD45" s="6"/>
      <c r="AE45" s="35"/>
      <c r="AF45" s="6"/>
      <c r="AG45" s="6"/>
      <c r="AH45" s="6"/>
      <c r="AI45" s="35"/>
      <c r="AJ45" s="35"/>
      <c r="AK45" s="35">
        <f t="shared" si="19"/>
        <v>23032455.161199998</v>
      </c>
      <c r="AL45" s="34"/>
      <c r="AM45" s="33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</row>
    <row r="46" spans="1:97" ht="38.25">
      <c r="A46" s="31" t="s">
        <v>156</v>
      </c>
      <c r="B46" s="30" t="s">
        <v>157</v>
      </c>
      <c r="C46" s="36">
        <f t="shared" si="21"/>
        <v>0</v>
      </c>
      <c r="D46" s="6"/>
      <c r="E46" s="6"/>
      <c r="F46" s="6"/>
      <c r="G46" s="35">
        <f t="shared" si="20"/>
        <v>0</v>
      </c>
      <c r="H46" s="6"/>
      <c r="I46" s="6"/>
      <c r="J46" s="6"/>
      <c r="K46" s="35">
        <f t="shared" si="26"/>
        <v>0</v>
      </c>
      <c r="L46" s="6"/>
      <c r="M46" s="6"/>
      <c r="N46" s="6"/>
      <c r="O46" s="6"/>
      <c r="P46" s="6"/>
      <c r="Q46" s="35">
        <f t="shared" si="33"/>
        <v>0</v>
      </c>
      <c r="R46" s="6"/>
      <c r="S46" s="6"/>
      <c r="T46" s="6"/>
      <c r="U46" s="5"/>
      <c r="V46" s="6"/>
      <c r="W46" s="6"/>
      <c r="X46" s="6"/>
      <c r="Y46" s="35"/>
      <c r="Z46" s="35">
        <f t="shared" si="41"/>
        <v>24288603.691749997</v>
      </c>
      <c r="AA46" s="6"/>
      <c r="AB46" s="6">
        <f>GETPIVOTDATA("сумм",'РБ НС-НР'!$A$3,"HP","HP 7.2","HC","HC 7.2")</f>
        <v>18319399.691749997</v>
      </c>
      <c r="AC46" s="6">
        <f>'НБ премии'!R36</f>
        <v>5969204</v>
      </c>
      <c r="AD46" s="6"/>
      <c r="AE46" s="35"/>
      <c r="AF46" s="6"/>
      <c r="AG46" s="6"/>
      <c r="AH46" s="6"/>
      <c r="AI46" s="35"/>
      <c r="AJ46" s="35"/>
      <c r="AK46" s="35">
        <f t="shared" si="19"/>
        <v>24288603.691749997</v>
      </c>
      <c r="AL46" s="34"/>
      <c r="AM46" s="33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</row>
    <row r="47" spans="1:97" ht="25.5">
      <c r="A47" s="83" t="s">
        <v>158</v>
      </c>
      <c r="B47" s="41" t="s">
        <v>159</v>
      </c>
      <c r="C47" s="36">
        <f t="shared" si="21"/>
        <v>0</v>
      </c>
      <c r="D47" s="35"/>
      <c r="E47" s="35"/>
      <c r="F47" s="35"/>
      <c r="G47" s="35">
        <f t="shared" si="20"/>
        <v>0</v>
      </c>
      <c r="H47" s="35"/>
      <c r="I47" s="35"/>
      <c r="J47" s="35"/>
      <c r="K47" s="35">
        <f t="shared" si="26"/>
        <v>0</v>
      </c>
      <c r="L47" s="35"/>
      <c r="M47" s="35"/>
      <c r="N47" s="35"/>
      <c r="O47" s="35"/>
      <c r="P47" s="35"/>
      <c r="Q47" s="35">
        <f t="shared" si="33"/>
        <v>0</v>
      </c>
      <c r="R47" s="35"/>
      <c r="S47" s="35"/>
      <c r="T47" s="35"/>
      <c r="U47" s="35"/>
      <c r="V47" s="35"/>
      <c r="W47" s="35"/>
      <c r="X47" s="35"/>
      <c r="Y47" s="35"/>
      <c r="Z47" s="35">
        <f t="shared" si="41"/>
        <v>0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>
        <f>GETPIVOTDATA("сумм",'РБ НС-НР'!$A$3,"HP","HP 0","HC","HC 0 ")+GETPIVOTDATA("сумм",'МБ НС-НР'!$A$3,"HP","HP 0","HC","HC 0")</f>
        <v>4180107.9326000004</v>
      </c>
      <c r="AK47" s="35">
        <f t="shared" si="19"/>
        <v>4180107.9326000004</v>
      </c>
      <c r="AL47" s="34"/>
      <c r="AM47" s="33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</row>
    <row r="48" spans="1:97">
      <c r="A48" s="676" t="s">
        <v>66</v>
      </c>
      <c r="B48" s="677"/>
      <c r="C48" s="35">
        <f>C47+C44+C37+C31+C27+C22+C5+C4</f>
        <v>719937457.6057477</v>
      </c>
      <c r="D48" s="35">
        <f t="shared" ref="D48:AK48" si="42">D47+D44+D37+D31+D27+D22+D5+D4</f>
        <v>571909888.55334759</v>
      </c>
      <c r="E48" s="35">
        <f t="shared" si="42"/>
        <v>26376252.2753</v>
      </c>
      <c r="F48" s="35">
        <f t="shared" si="42"/>
        <v>121651316.7771</v>
      </c>
      <c r="G48" s="35">
        <f t="shared" si="42"/>
        <v>1600795.15</v>
      </c>
      <c r="H48" s="35">
        <f t="shared" si="42"/>
        <v>1458911.15</v>
      </c>
      <c r="I48" s="35">
        <f t="shared" si="42"/>
        <v>141884</v>
      </c>
      <c r="J48" s="35">
        <f t="shared" si="42"/>
        <v>0</v>
      </c>
      <c r="K48" s="35">
        <f t="shared" si="42"/>
        <v>406398044.68439996</v>
      </c>
      <c r="L48" s="35">
        <f t="shared" si="42"/>
        <v>213480496.713</v>
      </c>
      <c r="M48" s="35">
        <f t="shared" si="42"/>
        <v>28403865.899</v>
      </c>
      <c r="N48" s="35">
        <f t="shared" si="42"/>
        <v>150391339</v>
      </c>
      <c r="O48" s="35">
        <f t="shared" si="42"/>
        <v>14083287.072399998</v>
      </c>
      <c r="P48" s="35">
        <f t="shared" si="42"/>
        <v>39056</v>
      </c>
      <c r="Q48" s="35">
        <f t="shared" si="42"/>
        <v>38174755.469999999</v>
      </c>
      <c r="R48" s="35">
        <f t="shared" si="42"/>
        <v>38174755.469999999</v>
      </c>
      <c r="S48" s="35">
        <f t="shared" si="42"/>
        <v>0</v>
      </c>
      <c r="T48" s="35">
        <f t="shared" si="42"/>
        <v>0</v>
      </c>
      <c r="U48" s="35">
        <f t="shared" si="42"/>
        <v>451958475.58463997</v>
      </c>
      <c r="V48" s="35">
        <f t="shared" si="42"/>
        <v>346778659.58463997</v>
      </c>
      <c r="W48" s="35">
        <f t="shared" si="42"/>
        <v>105179816</v>
      </c>
      <c r="X48" s="35">
        <f t="shared" si="42"/>
        <v>0</v>
      </c>
      <c r="Y48" s="35">
        <f t="shared" si="42"/>
        <v>87241385.747999996</v>
      </c>
      <c r="Z48" s="35">
        <f t="shared" si="42"/>
        <v>47321058.852949992</v>
      </c>
      <c r="AA48" s="35">
        <f t="shared" si="42"/>
        <v>23032455.161199998</v>
      </c>
      <c r="AB48" s="35">
        <f t="shared" si="42"/>
        <v>18319399.691749997</v>
      </c>
      <c r="AC48" s="35">
        <f t="shared" si="42"/>
        <v>5969204</v>
      </c>
      <c r="AD48" s="35">
        <f t="shared" si="42"/>
        <v>0</v>
      </c>
      <c r="AE48" s="35">
        <f t="shared" si="42"/>
        <v>8921329.8200000003</v>
      </c>
      <c r="AF48" s="35">
        <f t="shared" si="42"/>
        <v>0</v>
      </c>
      <c r="AG48" s="35">
        <f t="shared" si="42"/>
        <v>8921329.8200000003</v>
      </c>
      <c r="AH48" s="35">
        <f t="shared" si="42"/>
        <v>0</v>
      </c>
      <c r="AI48" s="35">
        <f t="shared" si="42"/>
        <v>0</v>
      </c>
      <c r="AJ48" s="35">
        <f t="shared" si="42"/>
        <v>4180107.9326000004</v>
      </c>
      <c r="AK48" s="35">
        <f t="shared" si="42"/>
        <v>1765733410.8483377</v>
      </c>
      <c r="AL48" s="34"/>
      <c r="AM48" s="33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</row>
    <row r="49" spans="1:97">
      <c r="A49" s="71"/>
      <c r="B49" s="71"/>
      <c r="C49" s="65"/>
      <c r="D49" s="65"/>
      <c r="E49" s="65"/>
      <c r="F49" s="65"/>
      <c r="G49" s="40"/>
      <c r="H49" s="71"/>
      <c r="I49" s="71"/>
      <c r="J49" s="65"/>
      <c r="K49" s="40"/>
      <c r="L49" s="65"/>
      <c r="M49" s="65"/>
      <c r="N49" s="65"/>
      <c r="O49" s="65"/>
      <c r="P49" s="65"/>
      <c r="Q49" s="40"/>
      <c r="R49" s="65"/>
      <c r="S49" s="65"/>
      <c r="T49" s="65"/>
      <c r="U49" s="40"/>
      <c r="V49" s="65"/>
      <c r="W49" s="65"/>
      <c r="X49" s="65"/>
      <c r="Y49" s="40"/>
      <c r="Z49" s="40"/>
      <c r="AA49" s="65"/>
      <c r="AB49" s="65"/>
      <c r="AC49" s="65"/>
      <c r="AD49" s="65"/>
      <c r="AE49" s="40"/>
      <c r="AF49" s="65"/>
      <c r="AG49" s="65"/>
      <c r="AH49" s="65"/>
      <c r="AI49" s="40"/>
      <c r="AJ49" s="40"/>
      <c r="AK49" s="40"/>
      <c r="AL49" s="39"/>
      <c r="AM49" s="2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</row>
    <row r="50" spans="1:97">
      <c r="A50" s="71"/>
      <c r="B50" s="71"/>
      <c r="C50" s="65"/>
      <c r="D50" s="65"/>
      <c r="E50" s="65"/>
      <c r="F50" s="65"/>
      <c r="G50" s="40"/>
      <c r="H50" s="65"/>
      <c r="I50" s="65"/>
      <c r="J50" s="65"/>
      <c r="K50" s="40"/>
      <c r="L50" s="65"/>
      <c r="M50" s="65"/>
      <c r="N50" s="65"/>
      <c r="O50" s="65"/>
      <c r="P50" s="65"/>
      <c r="Q50" s="40"/>
      <c r="R50" s="65"/>
      <c r="S50" s="65"/>
      <c r="T50" s="65"/>
      <c r="U50" s="40"/>
      <c r="V50" s="65"/>
      <c r="W50" s="65"/>
      <c r="X50" s="65"/>
      <c r="Y50" s="40"/>
      <c r="Z50" s="40"/>
      <c r="AA50" s="65"/>
      <c r="AB50" s="65"/>
      <c r="AC50" s="65"/>
      <c r="AD50" s="65"/>
      <c r="AE50" s="40"/>
      <c r="AF50" s="65"/>
      <c r="AG50" s="65"/>
      <c r="AH50" s="65"/>
      <c r="AI50" s="40"/>
      <c r="AJ50" s="40"/>
      <c r="AK50" s="40"/>
      <c r="AL50" s="39"/>
      <c r="AM50" s="2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</row>
    <row r="51" spans="1:97">
      <c r="A51" s="71"/>
      <c r="B51" s="71"/>
      <c r="C51" s="65"/>
      <c r="D51" s="65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</row>
    <row r="52" spans="1:97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40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</row>
    <row r="53" spans="1:97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40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40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</row>
  </sheetData>
  <mergeCells count="3">
    <mergeCell ref="AK1:AK2"/>
    <mergeCell ref="A48:B48"/>
    <mergeCell ref="A1:B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D15" sqref="D15"/>
    </sheetView>
  </sheetViews>
  <sheetFormatPr defaultRowHeight="12.75"/>
  <cols>
    <col min="1" max="2" width="9.140625" style="1"/>
    <col min="3" max="3" width="33.140625" style="1" customWidth="1"/>
    <col min="4" max="4" width="13.28515625" style="1" customWidth="1"/>
    <col min="5" max="16384" width="9.140625" style="1"/>
  </cols>
  <sheetData>
    <row r="2" spans="1:4">
      <c r="A2" s="682" t="s">
        <v>735</v>
      </c>
      <c r="B2" s="682"/>
      <c r="C2" s="483" t="s">
        <v>736</v>
      </c>
      <c r="D2" s="484">
        <v>2018</v>
      </c>
    </row>
    <row r="3" spans="1:4" ht="25.5">
      <c r="A3" s="485" t="s">
        <v>737</v>
      </c>
      <c r="B3" s="485"/>
      <c r="C3" s="485" t="s">
        <v>738</v>
      </c>
      <c r="D3" s="486">
        <f>D4+D5+D6</f>
        <v>639621155</v>
      </c>
    </row>
    <row r="4" spans="1:4">
      <c r="A4" s="487"/>
      <c r="B4" s="487" t="s">
        <v>739</v>
      </c>
      <c r="C4" s="487" t="s">
        <v>740</v>
      </c>
      <c r="D4" s="488">
        <f>ФХД!B11</f>
        <v>587693634</v>
      </c>
    </row>
    <row r="5" spans="1:4">
      <c r="A5" s="487"/>
      <c r="B5" s="487" t="s">
        <v>741</v>
      </c>
      <c r="C5" s="487" t="s">
        <v>742</v>
      </c>
      <c r="D5" s="488">
        <f>ФХД!B45+ФХД!B46</f>
        <v>46611909</v>
      </c>
    </row>
    <row r="6" spans="1:4" ht="25.5">
      <c r="A6" s="487"/>
      <c r="B6" s="487" t="s">
        <v>743</v>
      </c>
      <c r="C6" s="487" t="s">
        <v>744</v>
      </c>
      <c r="D6" s="488">
        <f>ФХД!B47</f>
        <v>5315612</v>
      </c>
    </row>
    <row r="7" spans="1:4">
      <c r="A7" s="485" t="s">
        <v>745</v>
      </c>
      <c r="B7" s="485"/>
      <c r="C7" s="485" t="s">
        <v>746</v>
      </c>
      <c r="D7" s="486">
        <f>D8+D9+D10</f>
        <v>497715890</v>
      </c>
    </row>
    <row r="8" spans="1:4">
      <c r="A8" s="487"/>
      <c r="B8" s="487" t="s">
        <v>747</v>
      </c>
      <c r="C8" s="487" t="s">
        <v>748</v>
      </c>
      <c r="D8" s="488">
        <f>ФХД!B16</f>
        <v>247991828</v>
      </c>
    </row>
    <row r="9" spans="1:4" ht="25.5">
      <c r="A9" s="487"/>
      <c r="B9" s="487" t="s">
        <v>749</v>
      </c>
      <c r="C9" s="487" t="s">
        <v>750</v>
      </c>
      <c r="D9" s="488">
        <f>ФХД!B21</f>
        <v>161390430</v>
      </c>
    </row>
    <row r="10" spans="1:4" ht="25.5">
      <c r="A10" s="487"/>
      <c r="B10" s="487" t="s">
        <v>751</v>
      </c>
      <c r="C10" s="487" t="s">
        <v>752</v>
      </c>
      <c r="D10" s="488">
        <f>ФХД!B15+ФХД!B17+ФХД!B18+ФХД!B19</f>
        <v>88333632</v>
      </c>
    </row>
    <row r="11" spans="1:4">
      <c r="A11" s="485" t="s">
        <v>753</v>
      </c>
      <c r="B11" s="485"/>
      <c r="C11" s="485" t="s">
        <v>754</v>
      </c>
      <c r="D11" s="486">
        <f>ФХД!B34+ФХД!B20</f>
        <v>64402733</v>
      </c>
    </row>
    <row r="12" spans="1:4" ht="25.5">
      <c r="A12" s="485" t="s">
        <v>755</v>
      </c>
      <c r="B12" s="485"/>
      <c r="C12" s="485" t="s">
        <v>756</v>
      </c>
      <c r="D12" s="486">
        <f>D13+D14</f>
        <v>53794993</v>
      </c>
    </row>
    <row r="13" spans="1:4">
      <c r="A13" s="487"/>
      <c r="B13" s="487" t="s">
        <v>757</v>
      </c>
      <c r="C13" s="487" t="s">
        <v>758</v>
      </c>
      <c r="D13" s="488">
        <f>ФХД!B36</f>
        <v>6135873</v>
      </c>
    </row>
    <row r="14" spans="1:4">
      <c r="A14" s="487"/>
      <c r="B14" s="487" t="s">
        <v>759</v>
      </c>
      <c r="C14" s="487" t="s">
        <v>760</v>
      </c>
      <c r="D14" s="488">
        <f>ФХД!B48+ФХД!B31</f>
        <v>47659120</v>
      </c>
    </row>
    <row r="15" spans="1:4">
      <c r="A15" s="489" t="s">
        <v>382</v>
      </c>
      <c r="B15" s="489"/>
      <c r="C15" s="485"/>
      <c r="D15" s="486">
        <f>D3+D7+D11+D12</f>
        <v>1255534771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A8" sqref="A8:I8"/>
      <pivotSelection pane="bottomRight" showHeader="1" extendable="1" axis="axisRow" start="3" max="10" activeRow="7" previousRow="7" click="1" r:id="rId1">
        <pivotArea dataOnly="0" fieldPosition="0">
          <references count="1">
            <reference field="2" count="1">
              <x v="3"/>
            </reference>
          </references>
        </pivotArea>
      </pivotSelection>
    </sheetView>
  </sheetViews>
  <sheetFormatPr defaultRowHeight="15"/>
  <cols>
    <col min="1" max="1" width="21.140625" bestFit="1" customWidth="1"/>
    <col min="2" max="2" width="20.85546875" bestFit="1" customWidth="1"/>
    <col min="3" max="3" width="7.140625" bestFit="1" customWidth="1"/>
    <col min="4" max="6" width="12" customWidth="1"/>
    <col min="7" max="7" width="13.140625" bestFit="1" customWidth="1"/>
    <col min="8" max="9" width="12" bestFit="1" customWidth="1"/>
  </cols>
  <sheetData>
    <row r="3" spans="1:9">
      <c r="A3" s="355" t="s">
        <v>645</v>
      </c>
      <c r="B3" s="355" t="s">
        <v>906</v>
      </c>
    </row>
    <row r="4" spans="1:9">
      <c r="A4" s="355" t="s">
        <v>636</v>
      </c>
      <c r="B4" t="s">
        <v>557</v>
      </c>
      <c r="C4" t="s">
        <v>632</v>
      </c>
      <c r="D4" t="s">
        <v>633</v>
      </c>
      <c r="E4" t="s">
        <v>550</v>
      </c>
      <c r="F4" t="s">
        <v>731</v>
      </c>
      <c r="G4" t="s">
        <v>551</v>
      </c>
      <c r="H4" t="s">
        <v>555</v>
      </c>
      <c r="I4" t="s">
        <v>638</v>
      </c>
    </row>
    <row r="5" spans="1:9">
      <c r="A5" s="356" t="s">
        <v>635</v>
      </c>
      <c r="B5" s="360">
        <v>712400.34230000002</v>
      </c>
      <c r="C5" s="360"/>
      <c r="D5" s="360"/>
      <c r="E5" s="360"/>
      <c r="F5" s="360"/>
      <c r="G5" s="360"/>
      <c r="H5" s="360"/>
      <c r="I5" s="481">
        <v>712400.34230000002</v>
      </c>
    </row>
    <row r="6" spans="1:9">
      <c r="A6" s="356" t="s">
        <v>340</v>
      </c>
      <c r="B6" s="360"/>
      <c r="C6" s="360">
        <v>121</v>
      </c>
      <c r="D6" s="360"/>
      <c r="E6" s="360"/>
      <c r="F6" s="360"/>
      <c r="G6" s="360"/>
      <c r="H6" s="360"/>
      <c r="I6" s="481">
        <v>121</v>
      </c>
    </row>
    <row r="7" spans="1:9">
      <c r="A7" s="356" t="s">
        <v>348</v>
      </c>
      <c r="B7" s="360"/>
      <c r="C7" s="360"/>
      <c r="D7" s="360">
        <v>1754698.5548999999</v>
      </c>
      <c r="E7" s="360"/>
      <c r="F7" s="360"/>
      <c r="G7" s="360"/>
      <c r="H7" s="360"/>
      <c r="I7" s="481">
        <v>1754698.5548999999</v>
      </c>
    </row>
    <row r="8" spans="1:9">
      <c r="A8" s="356" t="s">
        <v>536</v>
      </c>
      <c r="B8" s="360"/>
      <c r="C8" s="360"/>
      <c r="D8" s="360"/>
      <c r="E8" s="360">
        <v>534759.38449999993</v>
      </c>
      <c r="F8" s="360"/>
      <c r="G8" s="360"/>
      <c r="H8" s="360"/>
      <c r="I8" s="481">
        <v>534759.38449999993</v>
      </c>
    </row>
    <row r="9" spans="1:9">
      <c r="A9" s="356" t="s">
        <v>732</v>
      </c>
      <c r="B9" s="360"/>
      <c r="C9" s="360"/>
      <c r="D9" s="360"/>
      <c r="E9" s="360"/>
      <c r="F9" s="360">
        <v>7920216.7426999994</v>
      </c>
      <c r="G9" s="360"/>
      <c r="H9" s="360"/>
      <c r="I9" s="481">
        <v>7920216.7426999994</v>
      </c>
    </row>
    <row r="10" spans="1:9">
      <c r="A10" s="356" t="s">
        <v>554</v>
      </c>
      <c r="B10" s="360"/>
      <c r="C10" s="360"/>
      <c r="D10" s="360"/>
      <c r="E10" s="360"/>
      <c r="F10" s="360"/>
      <c r="G10" s="360">
        <v>4546429.7169000003</v>
      </c>
      <c r="H10" s="360"/>
      <c r="I10" s="481">
        <v>4546429.7169000003</v>
      </c>
    </row>
    <row r="11" spans="1:9">
      <c r="A11" s="356" t="s">
        <v>553</v>
      </c>
      <c r="B11" s="360"/>
      <c r="C11" s="360"/>
      <c r="D11" s="360"/>
      <c r="E11" s="360"/>
      <c r="F11" s="360"/>
      <c r="G11" s="360">
        <v>30884591.0482</v>
      </c>
      <c r="H11" s="360"/>
      <c r="I11" s="481">
        <v>30884591.0482</v>
      </c>
    </row>
    <row r="12" spans="1:9">
      <c r="A12" s="356" t="s">
        <v>630</v>
      </c>
      <c r="B12" s="360"/>
      <c r="C12" s="360"/>
      <c r="D12" s="360"/>
      <c r="E12" s="360"/>
      <c r="F12" s="360"/>
      <c r="G12" s="360">
        <v>3572385.6151000001</v>
      </c>
      <c r="H12" s="360"/>
      <c r="I12" s="481">
        <v>3572385.6151000001</v>
      </c>
    </row>
    <row r="13" spans="1:9">
      <c r="A13" s="356" t="s">
        <v>556</v>
      </c>
      <c r="B13" s="360"/>
      <c r="C13" s="360"/>
      <c r="D13" s="360"/>
      <c r="E13" s="360"/>
      <c r="F13" s="360"/>
      <c r="G13" s="360"/>
      <c r="H13" s="360">
        <v>3822847.7700999998</v>
      </c>
      <c r="I13" s="481">
        <v>3822847.7700999998</v>
      </c>
    </row>
    <row r="14" spans="1:9">
      <c r="A14" s="356" t="s">
        <v>638</v>
      </c>
      <c r="B14" s="481">
        <v>712400.34230000002</v>
      </c>
      <c r="C14" s="481">
        <v>121</v>
      </c>
      <c r="D14" s="481">
        <v>1754698.5548999999</v>
      </c>
      <c r="E14" s="481">
        <v>534759.38449999993</v>
      </c>
      <c r="F14" s="481">
        <v>7920216.7426999994</v>
      </c>
      <c r="G14" s="481">
        <v>39003406.380199999</v>
      </c>
      <c r="H14" s="481">
        <v>3822847.7700999998</v>
      </c>
      <c r="I14" s="481">
        <v>53748450.174699992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D31" sqref="D31"/>
    </sheetView>
  </sheetViews>
  <sheetFormatPr defaultRowHeight="15"/>
  <cols>
    <col min="1" max="1" width="21.140625" bestFit="1" customWidth="1"/>
    <col min="2" max="2" width="20.85546875" bestFit="1" customWidth="1"/>
    <col min="3" max="4" width="12" customWidth="1"/>
    <col min="5" max="5" width="8" customWidth="1"/>
    <col min="6" max="8" width="12" customWidth="1"/>
    <col min="9" max="9" width="12" bestFit="1" customWidth="1"/>
  </cols>
  <sheetData>
    <row r="3" spans="1:9">
      <c r="A3" s="355" t="s">
        <v>645</v>
      </c>
      <c r="B3" s="355" t="s">
        <v>906</v>
      </c>
    </row>
    <row r="4" spans="1:9">
      <c r="A4" s="355" t="s">
        <v>636</v>
      </c>
      <c r="B4" t="s">
        <v>557</v>
      </c>
      <c r="C4" t="s">
        <v>339</v>
      </c>
      <c r="D4" t="s">
        <v>634</v>
      </c>
      <c r="E4" t="s">
        <v>550</v>
      </c>
      <c r="F4" t="s">
        <v>551</v>
      </c>
      <c r="G4" t="s">
        <v>555</v>
      </c>
      <c r="H4" t="s">
        <v>548</v>
      </c>
      <c r="I4" t="s">
        <v>638</v>
      </c>
    </row>
    <row r="5" spans="1:9">
      <c r="A5" s="356" t="s">
        <v>558</v>
      </c>
      <c r="B5" s="481">
        <v>3467707.5903000003</v>
      </c>
      <c r="C5" s="481"/>
      <c r="D5" s="481"/>
      <c r="E5" s="481"/>
      <c r="F5" s="481"/>
      <c r="G5" s="481"/>
      <c r="H5" s="481"/>
      <c r="I5" s="481">
        <v>3467707.5903000003</v>
      </c>
    </row>
    <row r="6" spans="1:9">
      <c r="A6" s="356" t="s">
        <v>340</v>
      </c>
      <c r="B6" s="481"/>
      <c r="C6" s="481">
        <v>27992909.664930001</v>
      </c>
      <c r="D6" s="481">
        <v>1617562.8753</v>
      </c>
      <c r="E6" s="481"/>
      <c r="F6" s="481"/>
      <c r="G6" s="481"/>
      <c r="H6" s="481"/>
      <c r="I6" s="481">
        <v>29610472.540230002</v>
      </c>
    </row>
    <row r="7" spans="1:9">
      <c r="A7" s="356" t="s">
        <v>341</v>
      </c>
      <c r="B7" s="481"/>
      <c r="C7" s="481">
        <v>531807.32429999998</v>
      </c>
      <c r="D7" s="481"/>
      <c r="E7" s="481"/>
      <c r="F7" s="481"/>
      <c r="G7" s="481"/>
      <c r="H7" s="481"/>
      <c r="I7" s="481">
        <v>531807.32429999998</v>
      </c>
    </row>
    <row r="8" spans="1:9">
      <c r="A8" s="356" t="s">
        <v>536</v>
      </c>
      <c r="B8" s="481"/>
      <c r="C8" s="481"/>
      <c r="D8" s="481"/>
      <c r="E8" s="481">
        <v>6381428</v>
      </c>
      <c r="F8" s="481"/>
      <c r="G8" s="481"/>
      <c r="H8" s="481"/>
      <c r="I8" s="481">
        <v>6381428</v>
      </c>
    </row>
    <row r="9" spans="1:9">
      <c r="A9" s="356" t="s">
        <v>554</v>
      </c>
      <c r="B9" s="481"/>
      <c r="C9" s="481"/>
      <c r="D9" s="481"/>
      <c r="E9" s="481"/>
      <c r="F9" s="481">
        <v>4492957</v>
      </c>
      <c r="G9" s="481"/>
      <c r="H9" s="481"/>
      <c r="I9" s="481">
        <v>4492957</v>
      </c>
    </row>
    <row r="10" spans="1:9">
      <c r="A10" s="356" t="s">
        <v>553</v>
      </c>
      <c r="B10" s="481"/>
      <c r="C10" s="481"/>
      <c r="D10" s="481"/>
      <c r="E10" s="481"/>
      <c r="F10" s="481">
        <v>26442743</v>
      </c>
      <c r="G10" s="481"/>
      <c r="H10" s="481"/>
      <c r="I10" s="481">
        <v>26442743</v>
      </c>
    </row>
    <row r="11" spans="1:9">
      <c r="A11" s="356" t="s">
        <v>552</v>
      </c>
      <c r="B11" s="481"/>
      <c r="C11" s="481"/>
      <c r="D11" s="481"/>
      <c r="E11" s="481"/>
      <c r="F11" s="481">
        <v>13832655.2268</v>
      </c>
      <c r="G11" s="481"/>
      <c r="H11" s="481"/>
      <c r="I11" s="481">
        <v>13832655.2268</v>
      </c>
    </row>
    <row r="12" spans="1:9">
      <c r="A12" s="356" t="s">
        <v>556</v>
      </c>
      <c r="B12" s="481"/>
      <c r="C12" s="481"/>
      <c r="D12" s="481"/>
      <c r="E12" s="481"/>
      <c r="F12" s="481"/>
      <c r="G12" s="481">
        <v>19209607.391099997</v>
      </c>
      <c r="H12" s="481"/>
      <c r="I12" s="481">
        <v>19209607.391099997</v>
      </c>
    </row>
    <row r="13" spans="1:9">
      <c r="A13" s="356" t="s">
        <v>549</v>
      </c>
      <c r="B13" s="481"/>
      <c r="C13" s="481"/>
      <c r="D13" s="481"/>
      <c r="E13" s="481"/>
      <c r="F13" s="481"/>
      <c r="G13" s="481"/>
      <c r="H13" s="481">
        <v>18319399.691749997</v>
      </c>
      <c r="I13" s="481">
        <v>18319399.691749997</v>
      </c>
    </row>
    <row r="14" spans="1:9">
      <c r="A14" s="356" t="s">
        <v>638</v>
      </c>
      <c r="B14" s="481">
        <v>3467707.5903000003</v>
      </c>
      <c r="C14" s="481">
        <v>28524716.989229999</v>
      </c>
      <c r="D14" s="481">
        <v>1617562.8753</v>
      </c>
      <c r="E14" s="481">
        <v>6381428</v>
      </c>
      <c r="F14" s="481">
        <v>44768355.226800002</v>
      </c>
      <c r="G14" s="481">
        <v>19209607.391099997</v>
      </c>
      <c r="H14" s="481">
        <v>18319399.691749997</v>
      </c>
      <c r="I14" s="481">
        <v>122288777.76447999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zoomScale="90" zoomScaleNormal="90" workbookViewId="0">
      <selection activeCell="A8" sqref="A8:XFD8"/>
    </sheetView>
  </sheetViews>
  <sheetFormatPr defaultRowHeight="15"/>
  <cols>
    <col min="1" max="1" width="11.140625" bestFit="1" customWidth="1"/>
    <col min="2" max="2" width="11" bestFit="1" customWidth="1"/>
    <col min="3" max="3" width="9.140625" style="528"/>
    <col min="4" max="4" width="15.5703125" style="528" bestFit="1" customWidth="1"/>
    <col min="5" max="5" width="13.85546875" style="528" bestFit="1" customWidth="1"/>
    <col min="6" max="7" width="15.5703125" style="528" bestFit="1" customWidth="1"/>
    <col min="8" max="8" width="13.85546875" style="528" bestFit="1" customWidth="1"/>
    <col min="9" max="9" width="16.140625" style="611" bestFit="1" customWidth="1"/>
    <col min="10" max="10" width="12.7109375" style="528" bestFit="1" customWidth="1"/>
    <col min="11" max="11" width="15.5703125" style="528" bestFit="1" customWidth="1"/>
    <col min="12" max="12" width="12.7109375" style="528" bestFit="1" customWidth="1"/>
    <col min="13" max="13" width="13.7109375" style="528" bestFit="1" customWidth="1"/>
    <col min="14" max="14" width="16.7109375" style="528" bestFit="1" customWidth="1"/>
    <col min="15" max="15" width="15" bestFit="1" customWidth="1"/>
  </cols>
  <sheetData>
    <row r="1" spans="2:15" s="540" customFormat="1" ht="16.5" thickBot="1">
      <c r="C1" s="540" t="s">
        <v>887</v>
      </c>
      <c r="I1" s="609"/>
    </row>
    <row r="2" spans="2:15">
      <c r="D2" s="534" t="s">
        <v>340</v>
      </c>
      <c r="E2" s="535" t="s">
        <v>540</v>
      </c>
      <c r="F2" s="535" t="s">
        <v>342</v>
      </c>
      <c r="G2" s="535" t="s">
        <v>344</v>
      </c>
      <c r="H2" s="535" t="s">
        <v>541</v>
      </c>
      <c r="I2" s="610" t="s">
        <v>863</v>
      </c>
      <c r="J2" s="535" t="s">
        <v>643</v>
      </c>
      <c r="K2" s="535" t="s">
        <v>536</v>
      </c>
      <c r="L2" s="535" t="s">
        <v>538</v>
      </c>
      <c r="M2" s="535" t="s">
        <v>539</v>
      </c>
      <c r="N2" s="539" t="s">
        <v>382</v>
      </c>
    </row>
    <row r="3" spans="2:15" ht="15.75" thickBot="1">
      <c r="C3" s="533" t="s">
        <v>163</v>
      </c>
      <c r="D3" s="536">
        <f>D18+D29+D40+D51+D62+D73+D85+D97+D109+D121+D135+D147+D160+D173+D185+D198+D209</f>
        <v>242220670.06</v>
      </c>
      <c r="E3" s="536">
        <f t="shared" ref="E3:M3" si="0">E18+E29+E40+E51+E62+E73+E85+E97+E109+E121+E135+E147+E160+E173+E185+E198+E209</f>
        <v>7767466.5</v>
      </c>
      <c r="F3" s="536">
        <f t="shared" si="0"/>
        <v>117550821.25</v>
      </c>
      <c r="G3" s="536">
        <f t="shared" si="0"/>
        <v>69178573.939999998</v>
      </c>
      <c r="H3" s="536">
        <f t="shared" si="0"/>
        <v>2528021.7799999998</v>
      </c>
      <c r="I3" s="536">
        <f t="shared" si="0"/>
        <v>4338833.21</v>
      </c>
      <c r="J3" s="536">
        <f t="shared" si="0"/>
        <v>302534.07</v>
      </c>
      <c r="K3" s="536">
        <f t="shared" si="0"/>
        <v>8356401.1799999997</v>
      </c>
      <c r="L3" s="536">
        <f t="shared" si="0"/>
        <v>0</v>
      </c>
      <c r="M3" s="536">
        <f t="shared" si="0"/>
        <v>2155194.7799999998</v>
      </c>
      <c r="N3" s="541">
        <f>D3+E3+F3+G3+H3+I3+J3+K3+L3+M3</f>
        <v>454398516.76999992</v>
      </c>
    </row>
    <row r="4" spans="2:15" ht="15.75" thickBot="1">
      <c r="C4" s="533" t="s">
        <v>164</v>
      </c>
      <c r="D4" s="536">
        <f>D19+D30+D41+D52+D63+D74+D86+D98+D110+D122+D136+D148+D161+D174+D186+D199+D210</f>
        <v>24758689.399999999</v>
      </c>
      <c r="E4" s="536">
        <f t="shared" ref="E4:M4" si="1">E19+E30+E41+E52+E63+E74+E86+E98+E110+E122+E136+E148+E161+E174+E186+E199+E210</f>
        <v>0</v>
      </c>
      <c r="F4" s="536">
        <f t="shared" si="1"/>
        <v>0</v>
      </c>
      <c r="G4" s="536">
        <f t="shared" si="1"/>
        <v>0</v>
      </c>
      <c r="H4" s="536">
        <f t="shared" si="1"/>
        <v>0</v>
      </c>
      <c r="I4" s="536">
        <f t="shared" si="1"/>
        <v>0</v>
      </c>
      <c r="J4" s="536">
        <f t="shared" si="1"/>
        <v>0</v>
      </c>
      <c r="K4" s="536">
        <f t="shared" si="1"/>
        <v>0</v>
      </c>
      <c r="L4" s="536">
        <f t="shared" si="1"/>
        <v>0</v>
      </c>
      <c r="M4" s="536">
        <f t="shared" si="1"/>
        <v>0</v>
      </c>
      <c r="N4" s="541">
        <f t="shared" ref="N4:N12" si="2">D4+E4+F4+G4+H4+I4+J4+K4+L4+M4</f>
        <v>24758689.399999999</v>
      </c>
    </row>
    <row r="5" spans="2:15" ht="15.75" thickBot="1">
      <c r="C5" s="533" t="s">
        <v>166</v>
      </c>
      <c r="D5" s="536">
        <f>D20+D31+D42+D53+D64+D75+D87+D99+D111+D123+D137+D149+D162+D175+D187+D200+D211</f>
        <v>114428738.81</v>
      </c>
      <c r="E5" s="536">
        <f t="shared" ref="E5:M5" si="3">E20+E31+E42+E53+E64+E75+E87+E99+E111+E123+E137+E149+E162+E175+E187+E200+E211</f>
        <v>3415936.5500000003</v>
      </c>
      <c r="F5" s="536">
        <f t="shared" si="3"/>
        <v>6723</v>
      </c>
      <c r="G5" s="536">
        <f t="shared" si="3"/>
        <v>2710878.4171000002</v>
      </c>
      <c r="H5" s="536">
        <f t="shared" si="3"/>
        <v>848019</v>
      </c>
      <c r="I5" s="536">
        <f t="shared" si="3"/>
        <v>0</v>
      </c>
      <c r="J5" s="536">
        <f t="shared" si="3"/>
        <v>0</v>
      </c>
      <c r="K5" s="536">
        <f t="shared" si="3"/>
        <v>19311</v>
      </c>
      <c r="L5" s="536">
        <f t="shared" si="3"/>
        <v>0</v>
      </c>
      <c r="M5" s="536">
        <f t="shared" si="3"/>
        <v>221589</v>
      </c>
      <c r="N5" s="541">
        <f t="shared" si="2"/>
        <v>121651195.7771</v>
      </c>
    </row>
    <row r="6" spans="2:15" ht="15.75" thickBot="1">
      <c r="C6" s="533" t="s">
        <v>228</v>
      </c>
      <c r="D6" s="536">
        <f>D150+D188</f>
        <v>187322</v>
      </c>
      <c r="E6" s="536">
        <f t="shared" ref="E6:M6" si="4">E150+E188</f>
        <v>0</v>
      </c>
      <c r="F6" s="536">
        <f t="shared" si="4"/>
        <v>0</v>
      </c>
      <c r="G6" s="536">
        <f t="shared" si="4"/>
        <v>0</v>
      </c>
      <c r="H6" s="536">
        <f t="shared" si="4"/>
        <v>0</v>
      </c>
      <c r="I6" s="536">
        <f t="shared" si="4"/>
        <v>0</v>
      </c>
      <c r="J6" s="536">
        <f t="shared" si="4"/>
        <v>60870.15</v>
      </c>
      <c r="K6" s="536">
        <f t="shared" si="4"/>
        <v>0</v>
      </c>
      <c r="L6" s="536">
        <f t="shared" si="4"/>
        <v>0</v>
      </c>
      <c r="M6" s="536">
        <f t="shared" si="4"/>
        <v>0</v>
      </c>
      <c r="N6" s="541">
        <f t="shared" si="2"/>
        <v>248192.15</v>
      </c>
    </row>
    <row r="7" spans="2:15" ht="15.75" thickBot="1">
      <c r="C7" s="533" t="s">
        <v>901</v>
      </c>
      <c r="D7" s="536">
        <f>D21+D32+D43+D54+D65+D76+D88+D100+D112+D124+D138+D151+D163+D176+D189+D201+D212</f>
        <v>11027622.439999999</v>
      </c>
      <c r="E7" s="536">
        <f t="shared" ref="E7:M7" si="5">E21+E32+E43+E54+E65+E76+E88+E100+E112+E124+E138+E151+E163+E176+E189+E201+E212</f>
        <v>9465342.7800000012</v>
      </c>
      <c r="F7" s="536">
        <f t="shared" si="5"/>
        <v>122875432.31</v>
      </c>
      <c r="G7" s="536">
        <f t="shared" si="5"/>
        <v>6586939.5429999996</v>
      </c>
      <c r="H7" s="536">
        <f t="shared" si="5"/>
        <v>10370834</v>
      </c>
      <c r="I7" s="536">
        <f t="shared" si="5"/>
        <v>100294</v>
      </c>
      <c r="J7" s="536">
        <f t="shared" si="5"/>
        <v>39273</v>
      </c>
      <c r="K7" s="536">
        <f t="shared" si="5"/>
        <v>602804</v>
      </c>
      <c r="L7" s="536">
        <f t="shared" si="5"/>
        <v>0</v>
      </c>
      <c r="M7" s="536">
        <f t="shared" si="5"/>
        <v>1145604.6399999999</v>
      </c>
      <c r="N7" s="541">
        <f t="shared" si="2"/>
        <v>162214146.713</v>
      </c>
    </row>
    <row r="8" spans="2:15" ht="15.75" thickBot="1">
      <c r="C8" s="533" t="s">
        <v>930</v>
      </c>
      <c r="D8" s="536">
        <f>D125+D190+D202+D213</f>
        <v>0</v>
      </c>
      <c r="E8" s="536">
        <f t="shared" ref="E8:M8" si="6">E125+E190+E202+E213</f>
        <v>0</v>
      </c>
      <c r="F8" s="536">
        <f t="shared" si="6"/>
        <v>0</v>
      </c>
      <c r="G8" s="536">
        <f t="shared" si="6"/>
        <v>653707.89899999998</v>
      </c>
      <c r="H8" s="536">
        <f t="shared" si="6"/>
        <v>0</v>
      </c>
      <c r="I8" s="536">
        <f t="shared" si="6"/>
        <v>0</v>
      </c>
      <c r="J8" s="536">
        <f t="shared" si="6"/>
        <v>0</v>
      </c>
      <c r="K8" s="536">
        <f t="shared" si="6"/>
        <v>0</v>
      </c>
      <c r="L8" s="536">
        <f t="shared" si="6"/>
        <v>0</v>
      </c>
      <c r="M8" s="536">
        <f t="shared" si="6"/>
        <v>0</v>
      </c>
      <c r="N8" s="541">
        <f t="shared" si="2"/>
        <v>653707.89899999998</v>
      </c>
    </row>
    <row r="9" spans="2:15" ht="15.75" thickBot="1">
      <c r="C9" s="533" t="s">
        <v>902</v>
      </c>
      <c r="D9" s="536">
        <f>D22+D33+D44+D55+D66+D77+D89+D101+D113+D126+D139+D152+D164+D177+D191+D203+D214</f>
        <v>1537898.3599999999</v>
      </c>
      <c r="E9" s="536">
        <f t="shared" ref="E9:M9" si="7">E22+E33+E44+E55+E66+E77+E89+E101+E113+E126+E139+E152+E164+E177+E191+E203+E214</f>
        <v>684025.53</v>
      </c>
      <c r="F9" s="536">
        <f t="shared" si="7"/>
        <v>1768708.8</v>
      </c>
      <c r="G9" s="536">
        <f t="shared" si="7"/>
        <v>1473655.9849999999</v>
      </c>
      <c r="H9" s="536">
        <f t="shared" si="7"/>
        <v>6086551.2699999996</v>
      </c>
      <c r="I9" s="536">
        <f t="shared" si="7"/>
        <v>0</v>
      </c>
      <c r="J9" s="536">
        <f t="shared" si="7"/>
        <v>0</v>
      </c>
      <c r="K9" s="536">
        <f t="shared" si="7"/>
        <v>0</v>
      </c>
      <c r="L9" s="536">
        <f t="shared" si="7"/>
        <v>0</v>
      </c>
      <c r="M9" s="536">
        <f t="shared" si="7"/>
        <v>242989.18800000002</v>
      </c>
      <c r="N9" s="541">
        <f t="shared" si="2"/>
        <v>11793829.132999998</v>
      </c>
    </row>
    <row r="10" spans="2:15" ht="15.75" thickBot="1">
      <c r="C10" s="533" t="s">
        <v>903</v>
      </c>
      <c r="D10" s="536">
        <f>D23+D34+D45+D56+D67+D78+D90+D102+D114+D127+D140+D153+D165+D178+D192+D204+D215</f>
        <v>3030604</v>
      </c>
      <c r="E10" s="536">
        <f t="shared" ref="E10:M10" si="8">E23+E34+E45+E56+E67+E78+E90+E102+E114+E127+E140+E153+E165+E178+E192+E204+E215</f>
        <v>91109</v>
      </c>
      <c r="F10" s="536">
        <f t="shared" si="8"/>
        <v>0</v>
      </c>
      <c r="G10" s="536">
        <f t="shared" si="8"/>
        <v>266392</v>
      </c>
      <c r="H10" s="536">
        <f t="shared" si="8"/>
        <v>0</v>
      </c>
      <c r="I10" s="536">
        <f t="shared" si="8"/>
        <v>0</v>
      </c>
      <c r="J10" s="536">
        <f t="shared" si="8"/>
        <v>53486</v>
      </c>
      <c r="K10" s="536">
        <f t="shared" si="8"/>
        <v>28351736.469999999</v>
      </c>
      <c r="L10" s="536">
        <f t="shared" si="8"/>
        <v>0</v>
      </c>
      <c r="M10" s="536">
        <f t="shared" si="8"/>
        <v>0</v>
      </c>
      <c r="N10" s="541">
        <f t="shared" si="2"/>
        <v>31793327.469999999</v>
      </c>
    </row>
    <row r="11" spans="2:15" ht="15.75" thickBot="1">
      <c r="C11" s="533" t="s">
        <v>877</v>
      </c>
      <c r="D11" s="536">
        <f>D24+D35+D46+D57+D68+D79+D91+D103+D115+D128+D141+D154+D166+D179+D193+D205+D216</f>
        <v>0</v>
      </c>
      <c r="E11" s="536">
        <f t="shared" ref="E11:M11" si="9">E24+E35+E46+E57+E68+E79+E91+E103+E115+E128+E141+E154+E166+E179+E193+E205+E216</f>
        <v>0</v>
      </c>
      <c r="F11" s="536">
        <f t="shared" si="9"/>
        <v>0</v>
      </c>
      <c r="G11" s="536">
        <f t="shared" si="9"/>
        <v>3529</v>
      </c>
      <c r="H11" s="536">
        <f t="shared" si="9"/>
        <v>0</v>
      </c>
      <c r="I11" s="536">
        <f t="shared" si="9"/>
        <v>0</v>
      </c>
      <c r="J11" s="536">
        <f t="shared" si="9"/>
        <v>0</v>
      </c>
      <c r="K11" s="536">
        <f t="shared" si="9"/>
        <v>0</v>
      </c>
      <c r="L11" s="536">
        <f t="shared" si="9"/>
        <v>3466095.1410000003</v>
      </c>
      <c r="M11" s="536">
        <f t="shared" si="9"/>
        <v>0</v>
      </c>
      <c r="N11" s="541">
        <f t="shared" si="2"/>
        <v>3469624.1410000003</v>
      </c>
    </row>
    <row r="12" spans="2:15" ht="15.75" thickBot="1">
      <c r="C12" s="533" t="s">
        <v>904</v>
      </c>
      <c r="D12" s="536">
        <f>D25+D36+D47+D58+D69+D80+D92+D104+D116+D129+D142+D155+D167+D180+D194+D217</f>
        <v>7749213.3200000003</v>
      </c>
      <c r="E12" s="536">
        <f t="shared" ref="E12:M12" si="10">E25+E36+E47+E58+E69+E80+E92+E104+E116+E129+E142+E155+E167+E180+E194+E217</f>
        <v>148763.58000000002</v>
      </c>
      <c r="F12" s="536">
        <f t="shared" si="10"/>
        <v>751744</v>
      </c>
      <c r="G12" s="536">
        <f t="shared" si="10"/>
        <v>168729.91999999998</v>
      </c>
      <c r="H12" s="536">
        <f t="shared" si="10"/>
        <v>0</v>
      </c>
      <c r="I12" s="536">
        <f t="shared" si="10"/>
        <v>0</v>
      </c>
      <c r="J12" s="536">
        <f t="shared" si="10"/>
        <v>99158</v>
      </c>
      <c r="K12" s="536">
        <f t="shared" si="10"/>
        <v>0</v>
      </c>
      <c r="L12" s="536">
        <f t="shared" si="10"/>
        <v>0</v>
      </c>
      <c r="M12" s="536">
        <f t="shared" si="10"/>
        <v>3721</v>
      </c>
      <c r="N12" s="541">
        <f t="shared" si="2"/>
        <v>8921329.8200000003</v>
      </c>
    </row>
    <row r="13" spans="2:15">
      <c r="C13" s="531"/>
      <c r="D13" s="542">
        <f>D3+D4+D5+D7+D9+D10+D11+D12+D8+D6</f>
        <v>404940758.38999999</v>
      </c>
      <c r="E13" s="542">
        <f t="shared" ref="E13:M13" si="11">E3+E4+E5+E7+E9+E10+E11+E12+E8+E6</f>
        <v>21572643.940000001</v>
      </c>
      <c r="F13" s="542">
        <f t="shared" si="11"/>
        <v>242953429.36000001</v>
      </c>
      <c r="G13" s="542">
        <f t="shared" si="11"/>
        <v>81042406.704099998</v>
      </c>
      <c r="H13" s="542">
        <f t="shared" si="11"/>
        <v>19833426.049999997</v>
      </c>
      <c r="I13" s="542">
        <f t="shared" si="11"/>
        <v>4439127.21</v>
      </c>
      <c r="J13" s="542">
        <f t="shared" si="11"/>
        <v>555321.22</v>
      </c>
      <c r="K13" s="542">
        <f t="shared" si="11"/>
        <v>37330252.649999999</v>
      </c>
      <c r="L13" s="542">
        <f t="shared" si="11"/>
        <v>3466095.1410000003</v>
      </c>
      <c r="M13" s="542">
        <f t="shared" si="11"/>
        <v>3769098.608</v>
      </c>
      <c r="N13" s="543">
        <f>N3+N4+N5+N7+N9+N10+N11+N12+N6+N8</f>
        <v>819902559.27310014</v>
      </c>
    </row>
    <row r="14" spans="2:15">
      <c r="B14" s="482"/>
      <c r="C14" s="531"/>
      <c r="D14" s="542">
        <f>D13-D15</f>
        <v>-0.16032260656356812</v>
      </c>
      <c r="E14" s="542">
        <f t="shared" ref="E14:M14" si="12">E13-E15</f>
        <v>-0.111207265406847</v>
      </c>
      <c r="F14" s="542">
        <f t="shared" si="12"/>
        <v>0.35329574346542358</v>
      </c>
      <c r="G14" s="542">
        <f t="shared" si="12"/>
        <v>0.33148428797721863</v>
      </c>
      <c r="H14" s="542">
        <f t="shared" si="12"/>
        <v>0.26324000209569931</v>
      </c>
      <c r="I14" s="542">
        <f t="shared" si="12"/>
        <v>9.3340000137686729E-2</v>
      </c>
      <c r="J14" s="542">
        <f t="shared" si="12"/>
        <v>-0.12972999992780387</v>
      </c>
      <c r="K14" s="542">
        <f t="shared" si="12"/>
        <v>4.8980005085468292E-2</v>
      </c>
      <c r="L14" s="542">
        <f t="shared" si="12"/>
        <v>0.35737999994307756</v>
      </c>
      <c r="M14" s="542">
        <f t="shared" si="12"/>
        <v>-0.30430999957025051</v>
      </c>
      <c r="N14" s="543"/>
    </row>
    <row r="15" spans="2:15">
      <c r="B15" s="482"/>
      <c r="C15" s="531"/>
      <c r="D15" s="542">
        <f>GETPIVOTDATA("Summ",'067свод'!$A$3,"HC","HC 1.1")</f>
        <v>404940758.55032259</v>
      </c>
      <c r="E15" s="542">
        <f>GETPIVOTDATA("Summ",'067свод'!$A$3,"HC","НС 1.2")</f>
        <v>21572644.051207267</v>
      </c>
      <c r="F15" s="542">
        <f>GETPIVOTDATA("Summ",'067свод'!$A$3,"HC","HC 1.3.1")</f>
        <v>242953429.00670427</v>
      </c>
      <c r="G15" s="542">
        <f>GETPIVOTDATA("Summ",'067свод'!$A$3,"HC","HC 1.3.3")</f>
        <v>81042406.37261571</v>
      </c>
      <c r="H15" s="542">
        <f>GETPIVOTDATA("Summ",'067свод'!$A$3,"HC","НС 1.3.9")</f>
        <v>19833425.786759995</v>
      </c>
      <c r="I15" s="611">
        <f>GETPIVOTDATA("Summ",'067свод'!$A$3,"HC","НС 2")</f>
        <v>4439127.1166599998</v>
      </c>
      <c r="J15" s="542">
        <f>GETPIVOTDATA("Summ",'067свод'!$A$3,"HC","НС 3.1")</f>
        <v>555321.3497299999</v>
      </c>
      <c r="K15" s="542">
        <f>GETPIVOTDATA("Summ",'067свод'!$A$3,"HC","HC 4.3")</f>
        <v>37330252.601019993</v>
      </c>
      <c r="L15" s="542">
        <f>GETPIVOTDATA("Summ",'067свод'!$A$3,"HC","НC 6.1")</f>
        <v>3466094.7836200004</v>
      </c>
      <c r="M15" s="542">
        <f>GETPIVOTDATA("Summ",'067свод'!$A$3,"HC","НС 6.3")</f>
        <v>3769098.9123099996</v>
      </c>
      <c r="N15" s="543">
        <f>D15+E15+F15+G15+H15+I15+J15+K15+L15+M15</f>
        <v>819902558.53094983</v>
      </c>
      <c r="O15" s="360"/>
    </row>
    <row r="16" spans="2:15" s="540" customFormat="1" ht="16.5" thickBot="1">
      <c r="C16" s="540" t="s">
        <v>872</v>
      </c>
      <c r="I16" s="609"/>
      <c r="N16" s="594"/>
    </row>
    <row r="17" spans="1:14" ht="19.5" thickBot="1">
      <c r="C17"/>
      <c r="D17" s="534" t="s">
        <v>340</v>
      </c>
      <c r="E17" s="534" t="s">
        <v>540</v>
      </c>
      <c r="F17" s="534" t="s">
        <v>342</v>
      </c>
      <c r="G17" s="534" t="s">
        <v>344</v>
      </c>
      <c r="H17" s="534" t="s">
        <v>541</v>
      </c>
      <c r="I17" s="612" t="s">
        <v>863</v>
      </c>
      <c r="J17" s="534" t="s">
        <v>643</v>
      </c>
      <c r="K17" s="534" t="s">
        <v>536</v>
      </c>
      <c r="L17" s="534" t="s">
        <v>538</v>
      </c>
      <c r="M17" s="534" t="s">
        <v>539</v>
      </c>
      <c r="N17" s="595"/>
    </row>
    <row r="18" spans="1:14" ht="15.75" thickBot="1">
      <c r="B18" s="482"/>
      <c r="C18" s="605" t="s">
        <v>864</v>
      </c>
      <c r="D18" s="544">
        <v>3023826</v>
      </c>
      <c r="E18" s="544">
        <v>71454</v>
      </c>
      <c r="F18" s="544">
        <v>6064875</v>
      </c>
      <c r="G18" s="544">
        <v>3328701</v>
      </c>
      <c r="H18" s="544">
        <v>462523</v>
      </c>
      <c r="I18" s="614">
        <v>275203</v>
      </c>
      <c r="J18" s="600">
        <v>0</v>
      </c>
      <c r="K18" s="544">
        <v>327365</v>
      </c>
      <c r="L18" s="600">
        <v>0</v>
      </c>
      <c r="M18" s="544">
        <v>25258</v>
      </c>
      <c r="N18" s="527"/>
    </row>
    <row r="19" spans="1:14" ht="15.75" thickBot="1">
      <c r="C19" s="606" t="s">
        <v>865</v>
      </c>
      <c r="D19" s="544">
        <v>984554</v>
      </c>
      <c r="E19" s="600">
        <v>0</v>
      </c>
      <c r="F19" s="600">
        <v>0</v>
      </c>
      <c r="G19" s="600">
        <v>0</v>
      </c>
      <c r="H19" s="600">
        <v>0</v>
      </c>
      <c r="I19" s="600">
        <v>0</v>
      </c>
      <c r="J19" s="600">
        <v>0</v>
      </c>
      <c r="K19" s="600">
        <v>0</v>
      </c>
      <c r="L19" s="600">
        <v>0</v>
      </c>
      <c r="M19" s="600">
        <v>0</v>
      </c>
      <c r="N19" s="593"/>
    </row>
    <row r="20" spans="1:14" ht="15.75" thickBot="1">
      <c r="C20" s="606" t="s">
        <v>866</v>
      </c>
      <c r="D20" s="544">
        <v>3240050</v>
      </c>
      <c r="E20" s="544">
        <v>43712</v>
      </c>
      <c r="F20" s="544">
        <v>6723</v>
      </c>
      <c r="G20" s="544">
        <v>155786</v>
      </c>
      <c r="H20" s="600"/>
      <c r="I20" s="600">
        <v>0</v>
      </c>
      <c r="J20" s="600">
        <v>0</v>
      </c>
      <c r="K20" s="544">
        <v>8889</v>
      </c>
      <c r="L20" s="600">
        <v>0</v>
      </c>
      <c r="M20" s="544">
        <v>5519</v>
      </c>
      <c r="N20" s="527"/>
    </row>
    <row r="21" spans="1:14" ht="15.75" thickBot="1">
      <c r="A21" s="482"/>
      <c r="C21" s="606" t="s">
        <v>867</v>
      </c>
      <c r="D21" s="544">
        <v>3492360</v>
      </c>
      <c r="E21" s="544">
        <v>592412</v>
      </c>
      <c r="F21" s="544">
        <v>5741498</v>
      </c>
      <c r="G21" s="544">
        <v>527178</v>
      </c>
      <c r="H21" s="544">
        <v>897033</v>
      </c>
      <c r="I21" s="614">
        <v>1152</v>
      </c>
      <c r="J21" s="600">
        <v>0</v>
      </c>
      <c r="K21" s="600">
        <v>0</v>
      </c>
      <c r="L21" s="600">
        <v>0</v>
      </c>
      <c r="M21" s="544">
        <v>29783</v>
      </c>
      <c r="N21" s="527"/>
    </row>
    <row r="22" spans="1:14" ht="15.75" thickBot="1">
      <c r="C22" s="606" t="s">
        <v>868</v>
      </c>
      <c r="D22" s="600"/>
      <c r="E22" s="544">
        <v>28303</v>
      </c>
      <c r="F22" s="544">
        <v>196336</v>
      </c>
      <c r="G22" s="600">
        <v>0</v>
      </c>
      <c r="H22" s="600">
        <v>0</v>
      </c>
      <c r="I22" s="600">
        <v>0</v>
      </c>
      <c r="J22" s="600">
        <v>0</v>
      </c>
      <c r="K22" s="600">
        <v>0</v>
      </c>
      <c r="L22" s="600">
        <v>0</v>
      </c>
      <c r="M22" s="544">
        <v>125321</v>
      </c>
      <c r="N22" s="527"/>
    </row>
    <row r="23" spans="1:14" ht="15.75" thickBot="1">
      <c r="A23" s="482"/>
      <c r="C23" s="606" t="s">
        <v>869</v>
      </c>
      <c r="D23" s="544">
        <v>1573226</v>
      </c>
      <c r="E23" s="544">
        <v>91109</v>
      </c>
      <c r="F23" s="600">
        <v>0</v>
      </c>
      <c r="G23" s="544">
        <v>126957</v>
      </c>
      <c r="H23" s="600">
        <v>0</v>
      </c>
      <c r="I23" s="600">
        <v>0</v>
      </c>
      <c r="J23" s="544">
        <v>53486</v>
      </c>
      <c r="K23" s="544">
        <v>1117345</v>
      </c>
      <c r="L23" s="600">
        <v>0</v>
      </c>
      <c r="M23" s="600">
        <v>0</v>
      </c>
      <c r="N23" s="593"/>
    </row>
    <row r="24" spans="1:14" ht="15.75" thickBot="1">
      <c r="C24" s="606" t="s">
        <v>870</v>
      </c>
      <c r="D24" s="600">
        <v>0</v>
      </c>
      <c r="E24" s="600">
        <v>0</v>
      </c>
      <c r="F24" s="600">
        <v>0</v>
      </c>
      <c r="G24" s="600">
        <v>0</v>
      </c>
      <c r="H24" s="600">
        <v>0</v>
      </c>
      <c r="I24" s="600">
        <v>0</v>
      </c>
      <c r="J24" s="600">
        <v>0</v>
      </c>
      <c r="K24" s="600">
        <v>0</v>
      </c>
      <c r="L24" s="544">
        <v>105497</v>
      </c>
      <c r="M24" s="600"/>
      <c r="N24" s="593"/>
    </row>
    <row r="25" spans="1:14" ht="15.75" thickBot="1">
      <c r="C25" s="606" t="s">
        <v>871</v>
      </c>
      <c r="D25" s="544">
        <v>2329942</v>
      </c>
      <c r="E25" s="544">
        <v>23045</v>
      </c>
      <c r="F25" s="544">
        <v>266664</v>
      </c>
      <c r="G25" s="544">
        <v>12200</v>
      </c>
      <c r="H25" s="600">
        <v>0</v>
      </c>
      <c r="I25" s="600">
        <v>0</v>
      </c>
      <c r="J25" s="600">
        <v>0</v>
      </c>
      <c r="K25" s="600">
        <v>0</v>
      </c>
      <c r="L25" s="600">
        <v>0</v>
      </c>
      <c r="M25" s="544">
        <v>3518</v>
      </c>
      <c r="N25" s="527"/>
    </row>
    <row r="26" spans="1:14">
      <c r="G26" s="542"/>
      <c r="N26" s="541"/>
    </row>
    <row r="27" spans="1:14" s="540" customFormat="1" ht="16.5" thickBot="1">
      <c r="C27" s="540" t="s">
        <v>873</v>
      </c>
      <c r="I27" s="609"/>
    </row>
    <row r="28" spans="1:14" ht="15.75" thickBot="1">
      <c r="C28"/>
      <c r="D28" s="534" t="s">
        <v>340</v>
      </c>
      <c r="E28" s="534" t="s">
        <v>540</v>
      </c>
      <c r="F28" s="534" t="s">
        <v>342</v>
      </c>
      <c r="G28" s="534" t="s">
        <v>344</v>
      </c>
      <c r="H28" s="534" t="s">
        <v>541</v>
      </c>
      <c r="I28" s="612" t="s">
        <v>863</v>
      </c>
      <c r="J28" s="534" t="s">
        <v>643</v>
      </c>
      <c r="K28" s="534" t="s">
        <v>536</v>
      </c>
      <c r="L28" s="534" t="s">
        <v>538</v>
      </c>
      <c r="M28" s="534" t="s">
        <v>539</v>
      </c>
    </row>
    <row r="29" spans="1:14" ht="15.75" thickBot="1">
      <c r="C29" s="605" t="s">
        <v>864</v>
      </c>
      <c r="D29" s="616">
        <v>9083041</v>
      </c>
      <c r="E29" s="616">
        <v>346977</v>
      </c>
      <c r="F29" s="616">
        <v>23287741</v>
      </c>
      <c r="G29" s="616">
        <v>11962171</v>
      </c>
      <c r="H29" s="616">
        <v>264522</v>
      </c>
      <c r="I29" s="620">
        <v>0</v>
      </c>
      <c r="J29" s="538">
        <v>0</v>
      </c>
      <c r="K29" s="616">
        <v>2601653</v>
      </c>
      <c r="L29" s="599">
        <v>0</v>
      </c>
      <c r="M29" s="616">
        <v>375915</v>
      </c>
      <c r="N29" s="529"/>
    </row>
    <row r="30" spans="1:14" ht="15.75" thickBot="1">
      <c r="C30" s="606" t="s">
        <v>865</v>
      </c>
      <c r="D30" s="616">
        <v>1943302</v>
      </c>
      <c r="E30" s="600">
        <v>0</v>
      </c>
      <c r="F30" s="600">
        <v>0</v>
      </c>
      <c r="G30" s="600">
        <v>0</v>
      </c>
      <c r="H30" s="600">
        <v>0</v>
      </c>
      <c r="I30" s="600">
        <v>0</v>
      </c>
      <c r="J30" s="538">
        <v>0</v>
      </c>
      <c r="K30" s="599">
        <v>0</v>
      </c>
      <c r="L30" s="599">
        <v>0</v>
      </c>
      <c r="M30" s="599">
        <v>0</v>
      </c>
      <c r="N30" s="529"/>
    </row>
    <row r="31" spans="1:14" ht="15.75" thickBot="1">
      <c r="C31" s="606" t="s">
        <v>866</v>
      </c>
      <c r="D31" s="616">
        <v>9235954</v>
      </c>
      <c r="E31" s="616">
        <v>39964</v>
      </c>
      <c r="F31" s="600">
        <v>0</v>
      </c>
      <c r="G31" s="616">
        <v>98329</v>
      </c>
      <c r="H31" s="600">
        <v>0</v>
      </c>
      <c r="I31" s="600">
        <v>0</v>
      </c>
      <c r="J31" s="538">
        <v>0</v>
      </c>
      <c r="K31" s="599">
        <v>0</v>
      </c>
      <c r="L31" s="599">
        <v>0</v>
      </c>
      <c r="M31" s="599">
        <v>0</v>
      </c>
      <c r="N31" s="529"/>
    </row>
    <row r="32" spans="1:14" ht="15.75" thickBot="1">
      <c r="A32" s="482"/>
      <c r="C32" s="606" t="s">
        <v>867</v>
      </c>
      <c r="D32" s="616">
        <v>1263677</v>
      </c>
      <c r="E32" s="616">
        <v>222627</v>
      </c>
      <c r="F32" s="616">
        <v>3074720</v>
      </c>
      <c r="G32" s="616">
        <v>346135</v>
      </c>
      <c r="H32" s="616">
        <v>1092528</v>
      </c>
      <c r="I32" s="600">
        <v>0</v>
      </c>
      <c r="J32" s="538">
        <v>0</v>
      </c>
      <c r="K32" s="599">
        <v>0</v>
      </c>
      <c r="L32" s="599">
        <v>0</v>
      </c>
      <c r="M32" s="616">
        <v>54273</v>
      </c>
      <c r="N32" s="529"/>
    </row>
    <row r="33" spans="1:14" ht="15.75" thickBot="1">
      <c r="C33" s="606" t="s">
        <v>868</v>
      </c>
      <c r="D33" s="599">
        <v>0</v>
      </c>
      <c r="E33" s="599">
        <v>0</v>
      </c>
      <c r="F33" s="616">
        <v>35808</v>
      </c>
      <c r="G33" s="616">
        <v>59083</v>
      </c>
      <c r="H33" s="616">
        <v>419215</v>
      </c>
      <c r="I33" s="600">
        <v>0</v>
      </c>
      <c r="J33" s="538">
        <v>0</v>
      </c>
      <c r="K33" s="599">
        <v>0</v>
      </c>
      <c r="L33" s="599">
        <v>0</v>
      </c>
      <c r="M33" s="599">
        <v>567</v>
      </c>
      <c r="N33" s="529"/>
    </row>
    <row r="34" spans="1:14" ht="15.75" thickBot="1">
      <c r="C34" s="606" t="s">
        <v>869</v>
      </c>
      <c r="D34" s="599">
        <v>0</v>
      </c>
      <c r="E34" s="599">
        <v>0</v>
      </c>
      <c r="F34" s="599">
        <v>0</v>
      </c>
      <c r="G34" s="599">
        <v>0</v>
      </c>
      <c r="H34" s="599">
        <v>0</v>
      </c>
      <c r="I34" s="599">
        <v>0</v>
      </c>
      <c r="J34" s="599">
        <v>0</v>
      </c>
      <c r="K34" s="616">
        <v>712467</v>
      </c>
      <c r="L34" s="599">
        <v>0</v>
      </c>
      <c r="M34" s="599">
        <v>0</v>
      </c>
      <c r="N34" s="529"/>
    </row>
    <row r="35" spans="1:14" ht="15.75" thickBot="1">
      <c r="C35" s="606" t="s">
        <v>870</v>
      </c>
      <c r="D35" s="599">
        <v>0</v>
      </c>
      <c r="E35" s="599">
        <v>0</v>
      </c>
      <c r="F35" s="599">
        <v>0</v>
      </c>
      <c r="G35" s="599">
        <v>0</v>
      </c>
      <c r="H35" s="599">
        <v>0</v>
      </c>
      <c r="I35" s="599">
        <v>0</v>
      </c>
      <c r="J35" s="599">
        <v>0</v>
      </c>
      <c r="K35" s="599">
        <v>0</v>
      </c>
      <c r="L35" s="616">
        <v>84887</v>
      </c>
      <c r="M35" s="599">
        <v>0</v>
      </c>
      <c r="N35" s="529"/>
    </row>
    <row r="36" spans="1:14" ht="15.75" thickBot="1">
      <c r="C36" s="606" t="s">
        <v>871</v>
      </c>
      <c r="D36" s="599">
        <v>0</v>
      </c>
      <c r="E36" s="599">
        <v>0</v>
      </c>
      <c r="F36" s="599">
        <v>0</v>
      </c>
      <c r="G36" s="599">
        <v>0</v>
      </c>
      <c r="H36" s="599">
        <v>0</v>
      </c>
      <c r="I36" s="599">
        <v>0</v>
      </c>
      <c r="J36" s="599">
        <v>0</v>
      </c>
      <c r="K36" s="599">
        <v>0</v>
      </c>
      <c r="L36" s="599">
        <v>0</v>
      </c>
      <c r="M36" s="599">
        <v>0</v>
      </c>
      <c r="N36" s="530"/>
    </row>
    <row r="37" spans="1:14">
      <c r="N37" s="541"/>
    </row>
    <row r="38" spans="1:14" s="540" customFormat="1" ht="16.5" thickBot="1">
      <c r="C38" s="540" t="s">
        <v>874</v>
      </c>
      <c r="I38" s="609"/>
    </row>
    <row r="39" spans="1:14" ht="15.75" thickBot="1">
      <c r="C39"/>
      <c r="D39" s="617" t="s">
        <v>340</v>
      </c>
      <c r="E39" s="545" t="s">
        <v>540</v>
      </c>
      <c r="F39" s="545" t="s">
        <v>342</v>
      </c>
      <c r="G39" s="545" t="s">
        <v>344</v>
      </c>
      <c r="H39" s="545" t="s">
        <v>541</v>
      </c>
      <c r="I39" s="618" t="s">
        <v>863</v>
      </c>
      <c r="J39" s="545" t="s">
        <v>643</v>
      </c>
      <c r="K39" s="545" t="s">
        <v>536</v>
      </c>
      <c r="L39" s="545" t="s">
        <v>538</v>
      </c>
      <c r="M39" s="545" t="s">
        <v>539</v>
      </c>
    </row>
    <row r="40" spans="1:14" ht="15.75" thickBot="1">
      <c r="A40" s="482"/>
      <c r="C40" s="605" t="s">
        <v>864</v>
      </c>
      <c r="D40" s="616">
        <v>7885392</v>
      </c>
      <c r="E40" s="616">
        <v>378919</v>
      </c>
      <c r="F40" s="616">
        <v>8703186</v>
      </c>
      <c r="G40" s="616">
        <v>5533428</v>
      </c>
      <c r="H40" s="616">
        <v>184430</v>
      </c>
      <c r="I40" s="619">
        <v>372088</v>
      </c>
      <c r="J40" s="616">
        <v>107906</v>
      </c>
      <c r="K40" s="616">
        <v>474408</v>
      </c>
      <c r="L40" s="600">
        <v>0</v>
      </c>
      <c r="M40" s="600">
        <v>0</v>
      </c>
      <c r="N40" s="529"/>
    </row>
    <row r="41" spans="1:14" ht="15.75" thickBot="1">
      <c r="C41" s="606" t="s">
        <v>865</v>
      </c>
      <c r="D41" s="616">
        <v>1246807</v>
      </c>
      <c r="E41" s="600">
        <v>0</v>
      </c>
      <c r="F41" s="600">
        <v>0</v>
      </c>
      <c r="G41" s="600">
        <v>0</v>
      </c>
      <c r="H41" s="600">
        <v>0</v>
      </c>
      <c r="I41" s="600">
        <v>0</v>
      </c>
      <c r="J41" s="600">
        <v>0</v>
      </c>
      <c r="K41" s="600">
        <v>0</v>
      </c>
      <c r="L41" s="600">
        <v>0</v>
      </c>
      <c r="M41" s="600">
        <v>0</v>
      </c>
      <c r="N41" s="529"/>
    </row>
    <row r="42" spans="1:14" ht="15.75" thickBot="1">
      <c r="C42" s="606" t="s">
        <v>866</v>
      </c>
      <c r="D42" s="616">
        <v>10307306</v>
      </c>
      <c r="E42" s="616">
        <v>275898</v>
      </c>
      <c r="F42" s="600">
        <v>0</v>
      </c>
      <c r="G42" s="616">
        <v>117002</v>
      </c>
      <c r="H42" s="600">
        <v>0</v>
      </c>
      <c r="I42" s="600">
        <v>0</v>
      </c>
      <c r="J42" s="600">
        <v>0</v>
      </c>
      <c r="K42" s="600">
        <v>0</v>
      </c>
      <c r="L42" s="600">
        <v>0</v>
      </c>
      <c r="M42" s="616">
        <v>212069</v>
      </c>
      <c r="N42" s="529"/>
    </row>
    <row r="43" spans="1:14" ht="15.75" thickBot="1">
      <c r="A43" s="482"/>
      <c r="C43" s="606" t="s">
        <v>867</v>
      </c>
      <c r="D43" s="616">
        <v>207816</v>
      </c>
      <c r="E43" s="616">
        <v>375485</v>
      </c>
      <c r="F43" s="616">
        <v>5220082</v>
      </c>
      <c r="G43" s="616">
        <v>698646</v>
      </c>
      <c r="H43" s="616">
        <v>627789</v>
      </c>
      <c r="I43" s="600">
        <v>0</v>
      </c>
      <c r="J43" s="600">
        <v>0</v>
      </c>
      <c r="K43" s="600">
        <v>0</v>
      </c>
      <c r="L43" s="600">
        <v>0</v>
      </c>
      <c r="M43" s="616">
        <v>5978</v>
      </c>
      <c r="N43" s="529"/>
    </row>
    <row r="44" spans="1:14" ht="15.75" thickBot="1">
      <c r="C44" s="606" t="s">
        <v>868</v>
      </c>
      <c r="D44" s="616">
        <v>94987</v>
      </c>
      <c r="E44" s="616">
        <v>75611</v>
      </c>
      <c r="F44" s="616">
        <v>420504</v>
      </c>
      <c r="G44" s="616">
        <v>45250</v>
      </c>
      <c r="H44" s="616">
        <v>162081</v>
      </c>
      <c r="I44" s="600">
        <v>0</v>
      </c>
      <c r="J44" s="600">
        <v>0</v>
      </c>
      <c r="K44" s="600">
        <v>0</v>
      </c>
      <c r="L44" s="600">
        <v>0</v>
      </c>
      <c r="M44" s="616">
        <v>1365</v>
      </c>
      <c r="N44" s="529"/>
    </row>
    <row r="45" spans="1:14" ht="15.75" thickBot="1">
      <c r="C45" s="606" t="s">
        <v>869</v>
      </c>
      <c r="D45" s="599">
        <v>0</v>
      </c>
      <c r="E45" s="599">
        <v>0</v>
      </c>
      <c r="F45" s="599">
        <v>0</v>
      </c>
      <c r="G45" s="599">
        <v>0</v>
      </c>
      <c r="H45" s="599">
        <v>0</v>
      </c>
      <c r="I45" s="599">
        <v>0</v>
      </c>
      <c r="J45" s="599">
        <v>0</v>
      </c>
      <c r="K45" s="616">
        <v>1881108</v>
      </c>
      <c r="L45" s="600">
        <v>0</v>
      </c>
      <c r="M45" s="599">
        <v>0</v>
      </c>
      <c r="N45" s="529"/>
    </row>
    <row r="46" spans="1:14" ht="15.75" thickBot="1">
      <c r="C46" s="606" t="s">
        <v>870</v>
      </c>
      <c r="D46" s="599">
        <v>0</v>
      </c>
      <c r="E46" s="599">
        <v>0</v>
      </c>
      <c r="F46" s="599">
        <v>0</v>
      </c>
      <c r="G46" s="599">
        <v>0</v>
      </c>
      <c r="H46" s="599">
        <v>0</v>
      </c>
      <c r="I46" s="599">
        <v>0</v>
      </c>
      <c r="J46" s="599">
        <v>0</v>
      </c>
      <c r="K46" s="599">
        <v>0</v>
      </c>
      <c r="L46" s="616">
        <v>225190</v>
      </c>
      <c r="M46" s="599">
        <v>0</v>
      </c>
      <c r="N46" s="529"/>
    </row>
    <row r="47" spans="1:14" ht="15.75" thickBot="1">
      <c r="C47" s="606" t="s">
        <v>871</v>
      </c>
      <c r="D47" s="599">
        <v>0</v>
      </c>
      <c r="E47" s="599">
        <v>0</v>
      </c>
      <c r="F47" s="616">
        <v>37667</v>
      </c>
      <c r="G47" s="599">
        <v>0</v>
      </c>
      <c r="H47" s="599">
        <v>0</v>
      </c>
      <c r="I47" s="599">
        <v>0</v>
      </c>
      <c r="J47" s="599">
        <v>0</v>
      </c>
      <c r="K47" s="599">
        <v>0</v>
      </c>
      <c r="L47" s="599">
        <v>0</v>
      </c>
      <c r="M47" s="599">
        <v>0</v>
      </c>
      <c r="N47" s="529"/>
    </row>
    <row r="48" spans="1:14">
      <c r="N48" s="543"/>
    </row>
    <row r="49" spans="1:14" s="540" customFormat="1" ht="16.5" thickBot="1">
      <c r="C49" s="540" t="s">
        <v>875</v>
      </c>
      <c r="G49" s="553"/>
      <c r="I49" s="609"/>
    </row>
    <row r="50" spans="1:14" ht="15.75" thickBot="1">
      <c r="C50"/>
      <c r="D50" s="617" t="s">
        <v>340</v>
      </c>
      <c r="E50" s="545" t="s">
        <v>540</v>
      </c>
      <c r="F50" s="545" t="s">
        <v>342</v>
      </c>
      <c r="G50" s="545" t="s">
        <v>344</v>
      </c>
      <c r="H50" s="545" t="s">
        <v>541</v>
      </c>
      <c r="I50" s="618" t="s">
        <v>863</v>
      </c>
      <c r="J50" s="545" t="s">
        <v>643</v>
      </c>
      <c r="K50" s="545" t="s">
        <v>536</v>
      </c>
      <c r="L50" s="545" t="s">
        <v>538</v>
      </c>
      <c r="M50" s="545" t="s">
        <v>539</v>
      </c>
    </row>
    <row r="51" spans="1:14" ht="15.75" thickBot="1">
      <c r="A51" s="482"/>
      <c r="C51" s="605" t="s">
        <v>864</v>
      </c>
      <c r="D51" s="616">
        <v>11122953</v>
      </c>
      <c r="E51" s="616">
        <v>664248</v>
      </c>
      <c r="F51" s="616">
        <v>19920848</v>
      </c>
      <c r="G51" s="616">
        <v>12316256</v>
      </c>
      <c r="H51" s="616">
        <v>448014</v>
      </c>
      <c r="I51" s="619">
        <v>623354</v>
      </c>
      <c r="J51" s="600">
        <v>0</v>
      </c>
      <c r="K51" s="616">
        <v>2098291</v>
      </c>
      <c r="L51" s="616">
        <v>0</v>
      </c>
      <c r="M51" s="600">
        <v>58324</v>
      </c>
      <c r="N51" s="529"/>
    </row>
    <row r="52" spans="1:14" ht="15.75" thickBot="1">
      <c r="C52" s="606" t="s">
        <v>865</v>
      </c>
      <c r="D52" s="616">
        <v>1786542</v>
      </c>
      <c r="E52" s="600">
        <v>0</v>
      </c>
      <c r="F52" s="600">
        <v>0</v>
      </c>
      <c r="G52" s="600">
        <v>0</v>
      </c>
      <c r="H52" s="600">
        <v>0</v>
      </c>
      <c r="I52" s="600">
        <v>0</v>
      </c>
      <c r="J52" s="600">
        <v>0</v>
      </c>
      <c r="K52" s="600">
        <v>0</v>
      </c>
      <c r="L52" s="600">
        <v>0</v>
      </c>
      <c r="M52" s="600">
        <v>0</v>
      </c>
      <c r="N52" s="529"/>
    </row>
    <row r="53" spans="1:14" ht="15.75" thickBot="1">
      <c r="C53" s="606" t="s">
        <v>866</v>
      </c>
      <c r="D53" s="616">
        <v>8685729</v>
      </c>
      <c r="E53" s="616">
        <v>55641</v>
      </c>
      <c r="F53" s="599">
        <v>0</v>
      </c>
      <c r="G53" s="616">
        <v>247696</v>
      </c>
      <c r="H53" s="599">
        <v>0</v>
      </c>
      <c r="I53" s="600">
        <v>0</v>
      </c>
      <c r="J53" s="600">
        <v>0</v>
      </c>
      <c r="K53" s="600">
        <v>0</v>
      </c>
      <c r="L53" s="600">
        <v>0</v>
      </c>
      <c r="M53" s="600">
        <v>0</v>
      </c>
      <c r="N53" s="529"/>
    </row>
    <row r="54" spans="1:14" ht="15.75" thickBot="1">
      <c r="C54" s="606" t="s">
        <v>867</v>
      </c>
      <c r="D54" s="616">
        <v>677587</v>
      </c>
      <c r="E54" s="616">
        <v>284449</v>
      </c>
      <c r="F54" s="616">
        <v>4501919</v>
      </c>
      <c r="G54" s="616">
        <v>518497</v>
      </c>
      <c r="H54" s="616">
        <v>469247</v>
      </c>
      <c r="I54" s="600">
        <v>0</v>
      </c>
      <c r="J54" s="600">
        <v>0</v>
      </c>
      <c r="K54" s="616">
        <v>235922</v>
      </c>
      <c r="L54" s="616">
        <v>0</v>
      </c>
      <c r="M54" s="600">
        <v>12829</v>
      </c>
      <c r="N54" s="529"/>
    </row>
    <row r="55" spans="1:14" ht="15.75" thickBot="1">
      <c r="C55" s="606" t="s">
        <v>868</v>
      </c>
      <c r="D55" s="616">
        <v>423126</v>
      </c>
      <c r="E55" s="616">
        <v>35785</v>
      </c>
      <c r="F55" s="616">
        <v>233761</v>
      </c>
      <c r="G55" s="616">
        <v>38846</v>
      </c>
      <c r="H55" s="616">
        <v>104357</v>
      </c>
      <c r="I55" s="600">
        <v>0</v>
      </c>
      <c r="J55" s="599">
        <v>0</v>
      </c>
      <c r="K55" s="599">
        <v>0</v>
      </c>
      <c r="L55" s="599">
        <v>0</v>
      </c>
      <c r="M55" s="600">
        <v>690</v>
      </c>
      <c r="N55" s="529"/>
    </row>
    <row r="56" spans="1:14" ht="15.75" thickBot="1">
      <c r="C56" s="606" t="s">
        <v>869</v>
      </c>
      <c r="D56" s="599">
        <v>0</v>
      </c>
      <c r="E56" s="599">
        <v>0</v>
      </c>
      <c r="F56" s="599">
        <v>0</v>
      </c>
      <c r="G56" s="599">
        <v>0</v>
      </c>
      <c r="H56" s="599">
        <v>0</v>
      </c>
      <c r="I56" s="599">
        <v>0</v>
      </c>
      <c r="J56" s="599">
        <v>0</v>
      </c>
      <c r="K56" s="616">
        <v>458404</v>
      </c>
      <c r="L56" s="600">
        <v>0</v>
      </c>
      <c r="M56" s="600">
        <v>0</v>
      </c>
      <c r="N56" s="529"/>
    </row>
    <row r="57" spans="1:14" ht="15.75" thickBot="1">
      <c r="C57" s="606" t="s">
        <v>870</v>
      </c>
      <c r="D57" s="599">
        <v>0</v>
      </c>
      <c r="E57" s="599">
        <v>0</v>
      </c>
      <c r="F57" s="599">
        <v>0</v>
      </c>
      <c r="G57" s="599">
        <v>0</v>
      </c>
      <c r="H57" s="599">
        <v>0</v>
      </c>
      <c r="I57" s="599">
        <v>0</v>
      </c>
      <c r="J57" s="599">
        <v>0</v>
      </c>
      <c r="K57" s="599">
        <v>0</v>
      </c>
      <c r="L57" s="600">
        <v>0</v>
      </c>
      <c r="M57" s="600">
        <v>0</v>
      </c>
      <c r="N57" s="530"/>
    </row>
    <row r="58" spans="1:14" ht="15.75" thickBot="1">
      <c r="C58" s="606" t="s">
        <v>871</v>
      </c>
      <c r="D58" s="600">
        <v>0</v>
      </c>
      <c r="E58" s="600">
        <v>0</v>
      </c>
      <c r="F58" s="600">
        <v>0</v>
      </c>
      <c r="G58" s="600">
        <v>0</v>
      </c>
      <c r="H58" s="600">
        <v>0</v>
      </c>
      <c r="I58" s="600">
        <v>0</v>
      </c>
      <c r="J58" s="600">
        <v>0</v>
      </c>
      <c r="K58" s="600">
        <v>0</v>
      </c>
      <c r="L58" s="600">
        <v>0</v>
      </c>
      <c r="M58" s="600">
        <v>0</v>
      </c>
      <c r="N58" s="530"/>
    </row>
    <row r="59" spans="1:14">
      <c r="N59" s="543"/>
    </row>
    <row r="60" spans="1:14" s="540" customFormat="1" ht="16.5" thickBot="1">
      <c r="C60" s="540" t="s">
        <v>876</v>
      </c>
      <c r="I60" s="609"/>
    </row>
    <row r="61" spans="1:14" ht="15.75" thickBot="1">
      <c r="C61"/>
      <c r="D61" s="534" t="s">
        <v>340</v>
      </c>
      <c r="E61" s="534" t="s">
        <v>540</v>
      </c>
      <c r="F61" s="534" t="s">
        <v>342</v>
      </c>
      <c r="G61" s="534" t="s">
        <v>344</v>
      </c>
      <c r="H61" s="534" t="s">
        <v>541</v>
      </c>
      <c r="I61" s="612" t="s">
        <v>542</v>
      </c>
      <c r="J61" s="534" t="s">
        <v>643</v>
      </c>
      <c r="K61" s="534" t="s">
        <v>536</v>
      </c>
      <c r="L61" s="534" t="s">
        <v>538</v>
      </c>
      <c r="M61" s="534" t="s">
        <v>539</v>
      </c>
    </row>
    <row r="62" spans="1:14" ht="15.75" thickBot="1">
      <c r="A62" s="482"/>
      <c r="C62" s="532" t="s">
        <v>864</v>
      </c>
      <c r="D62" s="607">
        <v>56154593</v>
      </c>
      <c r="E62" s="607">
        <v>1019930</v>
      </c>
      <c r="F62" s="607">
        <v>415052</v>
      </c>
      <c r="G62" s="607">
        <v>1998763</v>
      </c>
      <c r="H62" s="607">
        <v>51926</v>
      </c>
      <c r="I62" s="613">
        <v>11777</v>
      </c>
      <c r="J62" s="608">
        <v>0</v>
      </c>
      <c r="K62" s="608">
        <v>0</v>
      </c>
      <c r="L62" s="608">
        <v>0</v>
      </c>
      <c r="M62" s="607">
        <v>110565</v>
      </c>
    </row>
    <row r="63" spans="1:14" ht="15.75" thickBot="1">
      <c r="A63" s="482"/>
      <c r="C63" s="606" t="s">
        <v>865</v>
      </c>
      <c r="D63" s="607">
        <v>1685656</v>
      </c>
      <c r="E63" s="600">
        <v>0</v>
      </c>
      <c r="F63" s="600">
        <v>0</v>
      </c>
      <c r="G63" s="600">
        <v>0</v>
      </c>
      <c r="H63" s="600">
        <v>0</v>
      </c>
      <c r="I63" s="600">
        <v>0</v>
      </c>
      <c r="J63" s="608">
        <v>0</v>
      </c>
      <c r="K63" s="608">
        <v>0</v>
      </c>
      <c r="L63" s="608">
        <v>0</v>
      </c>
      <c r="M63" s="608"/>
    </row>
    <row r="64" spans="1:14" ht="15.75" thickBot="1">
      <c r="A64" s="482"/>
      <c r="C64" s="606" t="s">
        <v>866</v>
      </c>
      <c r="D64" s="607">
        <v>9811937</v>
      </c>
      <c r="E64" s="607">
        <v>528711</v>
      </c>
      <c r="F64" s="608">
        <v>0</v>
      </c>
      <c r="G64" s="607">
        <v>607820</v>
      </c>
      <c r="H64" s="607">
        <v>807892</v>
      </c>
      <c r="I64" s="600">
        <v>0</v>
      </c>
      <c r="J64" s="608">
        <v>0</v>
      </c>
      <c r="K64" s="608">
        <v>0</v>
      </c>
      <c r="L64" s="608">
        <v>0</v>
      </c>
      <c r="M64" s="608"/>
    </row>
    <row r="65" spans="3:14" ht="15.75" thickBot="1">
      <c r="C65" s="606" t="s">
        <v>867</v>
      </c>
      <c r="D65" s="607">
        <v>84947</v>
      </c>
      <c r="E65" s="607">
        <v>996546</v>
      </c>
      <c r="F65" s="607">
        <v>12147906</v>
      </c>
      <c r="G65" s="607">
        <v>268606</v>
      </c>
      <c r="H65" s="607">
        <v>273012</v>
      </c>
      <c r="I65" s="600">
        <v>0</v>
      </c>
      <c r="J65" s="608">
        <v>0</v>
      </c>
      <c r="K65" s="608">
        <v>0</v>
      </c>
      <c r="L65" s="608">
        <v>0</v>
      </c>
      <c r="M65" s="607">
        <v>60842</v>
      </c>
    </row>
    <row r="66" spans="3:14" ht="15.75" thickBot="1">
      <c r="C66" s="606" t="s">
        <v>868</v>
      </c>
      <c r="D66" s="608">
        <v>0</v>
      </c>
      <c r="E66" s="608">
        <v>0</v>
      </c>
      <c r="F66" s="608">
        <v>0</v>
      </c>
      <c r="G66" s="608">
        <v>0</v>
      </c>
      <c r="H66" s="607">
        <v>206860</v>
      </c>
      <c r="I66" s="600">
        <v>0</v>
      </c>
      <c r="J66" s="608">
        <v>0</v>
      </c>
      <c r="K66" s="608">
        <v>0</v>
      </c>
      <c r="L66" s="608">
        <v>0</v>
      </c>
      <c r="M66" s="608">
        <v>0</v>
      </c>
    </row>
    <row r="67" spans="3:14" ht="15.75" thickBot="1">
      <c r="C67" s="606" t="s">
        <v>869</v>
      </c>
      <c r="D67" s="608">
        <v>0</v>
      </c>
      <c r="E67" s="608">
        <v>0</v>
      </c>
      <c r="F67" s="608">
        <v>0</v>
      </c>
      <c r="G67" s="608">
        <v>0</v>
      </c>
      <c r="H67" s="608">
        <v>0</v>
      </c>
      <c r="I67" s="600">
        <v>0</v>
      </c>
      <c r="J67" s="608">
        <v>0</v>
      </c>
      <c r="K67" s="607">
        <v>2621622</v>
      </c>
      <c r="L67" s="608">
        <v>0</v>
      </c>
      <c r="M67" s="608">
        <v>0</v>
      </c>
    </row>
    <row r="68" spans="3:14" ht="15.75" thickBot="1">
      <c r="C68" s="606" t="s">
        <v>877</v>
      </c>
      <c r="D68" s="608">
        <v>0</v>
      </c>
      <c r="E68" s="608">
        <v>0</v>
      </c>
      <c r="F68" s="608">
        <v>0</v>
      </c>
      <c r="G68" s="608">
        <v>0</v>
      </c>
      <c r="H68" s="608">
        <v>0</v>
      </c>
      <c r="I68" s="608">
        <v>0</v>
      </c>
      <c r="J68" s="608">
        <v>0</v>
      </c>
      <c r="K68" s="608">
        <v>0</v>
      </c>
      <c r="L68" s="607">
        <v>239255</v>
      </c>
      <c r="M68" s="608">
        <v>0</v>
      </c>
    </row>
    <row r="69" spans="3:14" ht="15.75" thickBot="1">
      <c r="C69" s="606" t="s">
        <v>871</v>
      </c>
      <c r="D69" s="608">
        <v>0</v>
      </c>
      <c r="E69" s="608">
        <v>0</v>
      </c>
      <c r="F69" s="607">
        <v>97777</v>
      </c>
      <c r="G69" s="607">
        <v>91190</v>
      </c>
      <c r="H69" s="608">
        <v>0</v>
      </c>
      <c r="I69" s="608">
        <v>0</v>
      </c>
      <c r="J69" s="608">
        <v>0</v>
      </c>
      <c r="K69" s="608">
        <v>0</v>
      </c>
      <c r="L69" s="608">
        <v>0</v>
      </c>
      <c r="M69" s="608">
        <v>188</v>
      </c>
    </row>
    <row r="70" spans="3:14">
      <c r="N70" s="543"/>
    </row>
    <row r="71" spans="3:14" s="540" customFormat="1" ht="16.5" thickBot="1">
      <c r="C71" s="540" t="s">
        <v>878</v>
      </c>
      <c r="I71" s="609"/>
    </row>
    <row r="72" spans="3:14" ht="15.75" thickBot="1">
      <c r="C72"/>
      <c r="D72" s="617" t="s">
        <v>340</v>
      </c>
      <c r="E72" s="545" t="s">
        <v>540</v>
      </c>
      <c r="F72" s="545" t="s">
        <v>342</v>
      </c>
      <c r="G72" s="545" t="s">
        <v>344</v>
      </c>
      <c r="H72" s="545" t="s">
        <v>541</v>
      </c>
      <c r="I72" s="618" t="s">
        <v>863</v>
      </c>
      <c r="J72" s="545" t="s">
        <v>643</v>
      </c>
      <c r="K72" s="545" t="s">
        <v>536</v>
      </c>
      <c r="L72" s="545" t="s">
        <v>538</v>
      </c>
      <c r="M72" s="545" t="s">
        <v>539</v>
      </c>
    </row>
    <row r="73" spans="3:14" ht="15.75" thickBot="1">
      <c r="C73" s="605" t="s">
        <v>864</v>
      </c>
      <c r="D73" s="616">
        <v>6010720</v>
      </c>
      <c r="E73" s="616">
        <v>205132</v>
      </c>
      <c r="F73" s="616">
        <v>5493939</v>
      </c>
      <c r="G73" s="616">
        <v>3743419</v>
      </c>
      <c r="H73" s="599">
        <v>0</v>
      </c>
      <c r="I73" s="599">
        <v>0</v>
      </c>
      <c r="J73" s="616">
        <v>14795</v>
      </c>
      <c r="K73" s="616">
        <v>352345</v>
      </c>
      <c r="L73" s="599">
        <v>0</v>
      </c>
      <c r="M73" s="616">
        <v>69844</v>
      </c>
      <c r="N73" s="529"/>
    </row>
    <row r="74" spans="3:14" ht="15.75" thickBot="1">
      <c r="C74" s="606" t="s">
        <v>865</v>
      </c>
      <c r="D74" s="616">
        <v>1111416</v>
      </c>
      <c r="E74" s="600">
        <v>0</v>
      </c>
      <c r="F74" s="600">
        <v>0</v>
      </c>
      <c r="G74" s="600">
        <v>0</v>
      </c>
      <c r="H74" s="599">
        <v>0</v>
      </c>
      <c r="I74" s="599">
        <v>0</v>
      </c>
      <c r="J74" s="599">
        <v>0</v>
      </c>
      <c r="K74" s="599">
        <v>0</v>
      </c>
      <c r="L74" s="599">
        <v>0</v>
      </c>
      <c r="M74" s="599"/>
      <c r="N74" s="529"/>
    </row>
    <row r="75" spans="3:14" ht="15.75" thickBot="1">
      <c r="C75" s="606" t="s">
        <v>866</v>
      </c>
      <c r="D75" s="616">
        <v>6162178</v>
      </c>
      <c r="E75" s="616">
        <v>71585</v>
      </c>
      <c r="F75" s="599">
        <v>0</v>
      </c>
      <c r="G75" s="616">
        <v>169664</v>
      </c>
      <c r="H75" s="599">
        <v>0</v>
      </c>
      <c r="I75" s="599">
        <v>0</v>
      </c>
      <c r="J75" s="599">
        <v>0</v>
      </c>
      <c r="K75" s="599">
        <v>0</v>
      </c>
      <c r="L75" s="599">
        <v>0</v>
      </c>
      <c r="M75" s="616">
        <v>4001</v>
      </c>
      <c r="N75" s="529"/>
    </row>
    <row r="76" spans="3:14" ht="15.75" thickBot="1">
      <c r="C76" s="606" t="s">
        <v>867</v>
      </c>
      <c r="D76" s="599">
        <v>0</v>
      </c>
      <c r="E76" s="616">
        <v>227691</v>
      </c>
      <c r="F76" s="616">
        <v>3225041</v>
      </c>
      <c r="G76" s="616">
        <v>195306</v>
      </c>
      <c r="H76" s="616">
        <v>130516</v>
      </c>
      <c r="I76" s="599">
        <v>0</v>
      </c>
      <c r="J76" s="599">
        <v>0</v>
      </c>
      <c r="K76" s="599">
        <v>0</v>
      </c>
      <c r="L76" s="599">
        <v>0</v>
      </c>
      <c r="M76" s="616">
        <v>51003</v>
      </c>
      <c r="N76" s="529"/>
    </row>
    <row r="77" spans="3:14" ht="15.75" thickBot="1">
      <c r="C77" s="606" t="s">
        <v>868</v>
      </c>
      <c r="D77" s="599">
        <v>0</v>
      </c>
      <c r="E77" s="616">
        <v>12671</v>
      </c>
      <c r="F77" s="599">
        <v>0</v>
      </c>
      <c r="G77" s="616">
        <v>59020</v>
      </c>
      <c r="H77" s="616">
        <v>391074</v>
      </c>
      <c r="I77" s="599">
        <v>0</v>
      </c>
      <c r="J77" s="599">
        <v>0</v>
      </c>
      <c r="K77" s="599">
        <v>0</v>
      </c>
      <c r="L77" s="599">
        <v>0</v>
      </c>
      <c r="M77" s="599">
        <v>0</v>
      </c>
      <c r="N77" s="529"/>
    </row>
    <row r="78" spans="3:14" ht="15.75" thickBot="1">
      <c r="C78" s="606" t="s">
        <v>869</v>
      </c>
      <c r="D78" s="599">
        <v>0</v>
      </c>
      <c r="E78" s="599">
        <v>0</v>
      </c>
      <c r="F78" s="599">
        <v>0</v>
      </c>
      <c r="G78" s="599">
        <v>0</v>
      </c>
      <c r="H78" s="599">
        <v>0</v>
      </c>
      <c r="I78" s="599">
        <v>0</v>
      </c>
      <c r="J78" s="599">
        <v>0</v>
      </c>
      <c r="K78" s="616">
        <v>487369</v>
      </c>
      <c r="L78" s="599">
        <v>0</v>
      </c>
      <c r="M78" s="599">
        <v>0</v>
      </c>
      <c r="N78" s="529"/>
    </row>
    <row r="79" spans="3:14" ht="15.75" thickBot="1">
      <c r="C79" s="606" t="s">
        <v>870</v>
      </c>
      <c r="D79" s="599">
        <v>0</v>
      </c>
      <c r="E79" s="599">
        <v>0</v>
      </c>
      <c r="F79" s="599">
        <v>0</v>
      </c>
      <c r="G79" s="599">
        <v>0</v>
      </c>
      <c r="H79" s="599">
        <v>0</v>
      </c>
      <c r="I79" s="599">
        <v>0</v>
      </c>
      <c r="J79" s="599">
        <v>0</v>
      </c>
      <c r="K79" s="599"/>
      <c r="L79" s="616">
        <v>70960</v>
      </c>
      <c r="M79" s="599">
        <v>0</v>
      </c>
      <c r="N79" s="529"/>
    </row>
    <row r="80" spans="3:14" ht="15.75" thickBot="1">
      <c r="C80" s="606" t="s">
        <v>871</v>
      </c>
      <c r="D80" s="599">
        <v>0</v>
      </c>
      <c r="E80" s="599">
        <v>0</v>
      </c>
      <c r="F80" s="599">
        <v>0</v>
      </c>
      <c r="G80" s="599">
        <v>0</v>
      </c>
      <c r="H80" s="599">
        <v>0</v>
      </c>
      <c r="I80" s="599">
        <v>0</v>
      </c>
      <c r="J80" s="599">
        <v>0</v>
      </c>
      <c r="K80" s="599"/>
      <c r="L80" s="599"/>
      <c r="M80" s="599">
        <v>0</v>
      </c>
      <c r="N80" s="530"/>
    </row>
    <row r="81" spans="2:14">
      <c r="N81" s="543"/>
    </row>
    <row r="83" spans="2:14" s="540" customFormat="1" ht="16.5" thickBot="1">
      <c r="C83" s="540" t="s">
        <v>879</v>
      </c>
      <c r="I83" s="609"/>
    </row>
    <row r="84" spans="2:14" ht="15.75" thickBot="1">
      <c r="C84"/>
      <c r="D84" s="617" t="s">
        <v>340</v>
      </c>
      <c r="E84" s="545" t="s">
        <v>540</v>
      </c>
      <c r="F84" s="545" t="s">
        <v>342</v>
      </c>
      <c r="G84" s="545" t="s">
        <v>344</v>
      </c>
      <c r="H84" s="545" t="s">
        <v>541</v>
      </c>
      <c r="I84" s="618" t="s">
        <v>863</v>
      </c>
      <c r="J84" s="545" t="s">
        <v>643</v>
      </c>
      <c r="K84" s="545" t="s">
        <v>536</v>
      </c>
      <c r="L84" s="545" t="s">
        <v>538</v>
      </c>
      <c r="M84" s="545" t="s">
        <v>539</v>
      </c>
    </row>
    <row r="85" spans="2:14" ht="15.75" thickBot="1">
      <c r="C85" s="605" t="s">
        <v>864</v>
      </c>
      <c r="D85" s="616">
        <v>10991260</v>
      </c>
      <c r="E85" s="616">
        <v>589068</v>
      </c>
      <c r="F85" s="616">
        <v>3567688</v>
      </c>
      <c r="G85" s="616">
        <v>1620883</v>
      </c>
      <c r="H85" s="616">
        <v>12410</v>
      </c>
      <c r="I85" s="616">
        <v>0</v>
      </c>
      <c r="J85" s="616">
        <v>0</v>
      </c>
      <c r="K85" s="616">
        <v>0</v>
      </c>
      <c r="L85" s="616">
        <v>0</v>
      </c>
      <c r="M85" s="616">
        <v>58255</v>
      </c>
      <c r="N85" s="536"/>
    </row>
    <row r="86" spans="2:14" ht="15.75" thickBot="1">
      <c r="C86" s="606" t="s">
        <v>865</v>
      </c>
      <c r="D86" s="616">
        <v>1618542</v>
      </c>
      <c r="E86" s="600">
        <v>0</v>
      </c>
      <c r="F86" s="600">
        <v>0</v>
      </c>
      <c r="G86" s="600">
        <v>0</v>
      </c>
      <c r="H86" s="600">
        <v>0</v>
      </c>
      <c r="I86" s="616">
        <v>0</v>
      </c>
      <c r="J86" s="616">
        <v>0</v>
      </c>
      <c r="K86" s="616">
        <v>0</v>
      </c>
      <c r="L86" s="616">
        <v>0</v>
      </c>
      <c r="M86" s="616">
        <v>0</v>
      </c>
      <c r="N86" s="536"/>
    </row>
    <row r="87" spans="2:14" ht="15.75" thickBot="1">
      <c r="C87" s="606" t="s">
        <v>866</v>
      </c>
      <c r="D87" s="616">
        <v>7319226</v>
      </c>
      <c r="E87" s="616">
        <v>88790</v>
      </c>
      <c r="F87" s="599">
        <v>0</v>
      </c>
      <c r="G87" s="616">
        <v>13131</v>
      </c>
      <c r="H87" s="599">
        <v>0</v>
      </c>
      <c r="I87" s="616">
        <v>0</v>
      </c>
      <c r="J87" s="616">
        <v>0</v>
      </c>
      <c r="K87" s="616">
        <v>0</v>
      </c>
      <c r="L87" s="616">
        <v>0</v>
      </c>
      <c r="M87" s="616">
        <v>0</v>
      </c>
      <c r="N87" s="536"/>
    </row>
    <row r="88" spans="2:14" ht="15.75" thickBot="1">
      <c r="B88" s="482"/>
      <c r="C88" s="606" t="s">
        <v>867</v>
      </c>
      <c r="D88" s="616">
        <v>159596</v>
      </c>
      <c r="E88" s="616">
        <v>504575</v>
      </c>
      <c r="F88" s="616">
        <v>6679945</v>
      </c>
      <c r="G88" s="616">
        <v>371279</v>
      </c>
      <c r="H88" s="616">
        <v>335161</v>
      </c>
      <c r="I88" s="616">
        <v>0</v>
      </c>
      <c r="J88" s="616">
        <v>0</v>
      </c>
      <c r="K88" s="616">
        <v>0</v>
      </c>
      <c r="L88" s="616">
        <v>0</v>
      </c>
      <c r="M88" s="616">
        <v>145595</v>
      </c>
      <c r="N88" s="536"/>
    </row>
    <row r="89" spans="2:14" ht="15.75" thickBot="1">
      <c r="C89" s="606" t="s">
        <v>868</v>
      </c>
      <c r="D89" s="599">
        <v>0</v>
      </c>
      <c r="E89" s="616">
        <v>11110</v>
      </c>
      <c r="F89" s="616">
        <v>18912</v>
      </c>
      <c r="G89" s="616">
        <v>21952</v>
      </c>
      <c r="H89" s="616">
        <v>636675</v>
      </c>
      <c r="I89" s="616">
        <v>0</v>
      </c>
      <c r="J89" s="616">
        <v>0</v>
      </c>
      <c r="K89" s="616">
        <v>0</v>
      </c>
      <c r="L89" s="616">
        <v>0</v>
      </c>
      <c r="M89" s="616">
        <v>0</v>
      </c>
      <c r="N89" s="536"/>
    </row>
    <row r="90" spans="2:14" ht="15.75" thickBot="1">
      <c r="C90" s="606" t="s">
        <v>869</v>
      </c>
      <c r="D90" s="599">
        <v>0</v>
      </c>
      <c r="E90" s="599">
        <v>0</v>
      </c>
      <c r="F90" s="599">
        <v>0</v>
      </c>
      <c r="G90" s="599">
        <v>0</v>
      </c>
      <c r="H90" s="599">
        <v>0</v>
      </c>
      <c r="I90" s="616">
        <v>0</v>
      </c>
      <c r="J90" s="616">
        <v>0</v>
      </c>
      <c r="K90" s="616">
        <v>1353534</v>
      </c>
      <c r="L90" s="616">
        <v>0</v>
      </c>
      <c r="M90" s="616">
        <v>0</v>
      </c>
      <c r="N90" s="536"/>
    </row>
    <row r="91" spans="2:14" ht="15.75" thickBot="1">
      <c r="C91" s="606" t="s">
        <v>870</v>
      </c>
      <c r="D91" s="599">
        <v>0</v>
      </c>
      <c r="E91" s="599">
        <v>0</v>
      </c>
      <c r="F91" s="599">
        <v>0</v>
      </c>
      <c r="G91" s="599">
        <v>0</v>
      </c>
      <c r="H91" s="599">
        <v>0</v>
      </c>
      <c r="I91" s="616">
        <v>0</v>
      </c>
      <c r="J91" s="616">
        <v>0</v>
      </c>
      <c r="K91" s="616">
        <v>0</v>
      </c>
      <c r="L91" s="616">
        <v>106689</v>
      </c>
      <c r="M91" s="616">
        <v>0</v>
      </c>
      <c r="N91" s="536"/>
    </row>
    <row r="92" spans="2:14" ht="15.75" thickBot="1">
      <c r="C92" s="606" t="s">
        <v>871</v>
      </c>
      <c r="D92" s="599">
        <v>0</v>
      </c>
      <c r="E92" s="599">
        <v>0</v>
      </c>
      <c r="F92" s="599">
        <v>0</v>
      </c>
      <c r="G92" s="599">
        <v>0</v>
      </c>
      <c r="H92" s="599">
        <v>0</v>
      </c>
      <c r="I92" s="616">
        <v>0</v>
      </c>
      <c r="J92" s="616">
        <v>0</v>
      </c>
      <c r="K92" s="616">
        <v>0</v>
      </c>
      <c r="L92" s="616">
        <v>0</v>
      </c>
      <c r="M92" s="616">
        <v>0</v>
      </c>
      <c r="N92" s="537"/>
    </row>
    <row r="93" spans="2:14">
      <c r="N93" s="543"/>
    </row>
    <row r="95" spans="2:14" ht="16.5" thickBot="1">
      <c r="C95" s="540" t="s">
        <v>880</v>
      </c>
    </row>
    <row r="96" spans="2:14" ht="15.75" thickBot="1">
      <c r="C96"/>
      <c r="D96" s="617" t="s">
        <v>340</v>
      </c>
      <c r="E96" s="545" t="s">
        <v>540</v>
      </c>
      <c r="F96" s="545" t="s">
        <v>342</v>
      </c>
      <c r="G96" s="545" t="s">
        <v>344</v>
      </c>
      <c r="H96" s="545" t="s">
        <v>541</v>
      </c>
      <c r="I96" s="618" t="s">
        <v>863</v>
      </c>
      <c r="J96" s="545" t="s">
        <v>643</v>
      </c>
      <c r="K96" s="545" t="s">
        <v>536</v>
      </c>
      <c r="L96" s="545" t="s">
        <v>538</v>
      </c>
      <c r="M96" s="545" t="s">
        <v>539</v>
      </c>
    </row>
    <row r="97" spans="1:14" ht="15.75" thickBot="1">
      <c r="C97" s="605" t="s">
        <v>864</v>
      </c>
      <c r="D97" s="616">
        <v>5301077</v>
      </c>
      <c r="E97" s="616">
        <v>173296</v>
      </c>
      <c r="F97" s="616">
        <v>3966222</v>
      </c>
      <c r="G97" s="616">
        <v>1406321</v>
      </c>
      <c r="H97" s="616">
        <v>29351</v>
      </c>
      <c r="I97" s="619">
        <v>956</v>
      </c>
      <c r="J97" s="599">
        <v>0</v>
      </c>
      <c r="K97" s="616">
        <v>411565</v>
      </c>
      <c r="L97" s="599">
        <v>0</v>
      </c>
      <c r="M97" s="616">
        <v>29616</v>
      </c>
      <c r="N97" s="529"/>
    </row>
    <row r="98" spans="1:14" ht="15.75" thickBot="1">
      <c r="C98" s="606" t="s">
        <v>865</v>
      </c>
      <c r="D98" s="616">
        <v>731785</v>
      </c>
      <c r="E98" s="600">
        <v>0</v>
      </c>
      <c r="F98" s="600">
        <v>0</v>
      </c>
      <c r="G98" s="600">
        <v>0</v>
      </c>
      <c r="H98" s="600">
        <v>0</v>
      </c>
      <c r="I98" s="600">
        <v>0</v>
      </c>
      <c r="J98" s="599">
        <v>0</v>
      </c>
      <c r="K98" s="599">
        <v>0</v>
      </c>
      <c r="L98" s="599">
        <v>0</v>
      </c>
      <c r="M98" s="599">
        <v>0</v>
      </c>
      <c r="N98" s="529"/>
    </row>
    <row r="99" spans="1:14" ht="15.75" thickBot="1">
      <c r="C99" s="606" t="s">
        <v>866</v>
      </c>
      <c r="D99" s="616">
        <v>3817506</v>
      </c>
      <c r="E99" s="616">
        <v>136556</v>
      </c>
      <c r="F99" s="599">
        <v>0</v>
      </c>
      <c r="G99" s="616">
        <v>142819</v>
      </c>
      <c r="H99" s="616">
        <v>40127</v>
      </c>
      <c r="I99" s="619">
        <v>0</v>
      </c>
      <c r="J99" s="599">
        <v>0</v>
      </c>
      <c r="K99" s="599">
        <v>0</v>
      </c>
      <c r="L99" s="599">
        <v>0</v>
      </c>
      <c r="M99" s="599">
        <v>0</v>
      </c>
      <c r="N99" s="529"/>
    </row>
    <row r="100" spans="1:14" ht="15.75" thickBot="1">
      <c r="C100" s="606" t="s">
        <v>867</v>
      </c>
      <c r="D100" s="616">
        <v>344089</v>
      </c>
      <c r="E100" s="616">
        <v>315577</v>
      </c>
      <c r="F100" s="616">
        <v>5244884</v>
      </c>
      <c r="G100" s="616">
        <v>219176</v>
      </c>
      <c r="H100" s="616">
        <v>555122</v>
      </c>
      <c r="I100" s="619">
        <v>78694</v>
      </c>
      <c r="J100" s="599">
        <v>0</v>
      </c>
      <c r="K100" s="599">
        <v>0</v>
      </c>
      <c r="L100" s="599">
        <v>0</v>
      </c>
      <c r="M100" s="616">
        <v>66482</v>
      </c>
      <c r="N100" s="529"/>
    </row>
    <row r="101" spans="1:14" ht="15.75" thickBot="1">
      <c r="C101" s="606" t="s">
        <v>868</v>
      </c>
      <c r="D101" s="599">
        <v>0</v>
      </c>
      <c r="E101" s="599">
        <v>0</v>
      </c>
      <c r="F101" s="599">
        <v>0</v>
      </c>
      <c r="G101" s="616">
        <v>35762</v>
      </c>
      <c r="H101" s="599">
        <v>0</v>
      </c>
      <c r="I101" s="619">
        <v>0</v>
      </c>
      <c r="J101" s="599">
        <v>0</v>
      </c>
      <c r="K101" s="599">
        <v>0</v>
      </c>
      <c r="L101" s="599">
        <v>0</v>
      </c>
      <c r="M101" s="599">
        <v>0</v>
      </c>
      <c r="N101" s="529"/>
    </row>
    <row r="102" spans="1:14" ht="15.75" thickBot="1">
      <c r="C102" s="606" t="s">
        <v>869</v>
      </c>
      <c r="D102" s="599">
        <v>0</v>
      </c>
      <c r="E102" s="599">
        <v>0</v>
      </c>
      <c r="F102" s="599">
        <v>0</v>
      </c>
      <c r="G102" s="599">
        <v>0</v>
      </c>
      <c r="H102" s="599">
        <v>0</v>
      </c>
      <c r="I102" s="599">
        <v>0</v>
      </c>
      <c r="J102" s="599">
        <v>0</v>
      </c>
      <c r="K102" s="616">
        <v>713050</v>
      </c>
      <c r="L102" s="599">
        <v>0</v>
      </c>
      <c r="M102" s="599">
        <v>0</v>
      </c>
      <c r="N102" s="529"/>
    </row>
    <row r="103" spans="1:14" ht="15.75" thickBot="1">
      <c r="C103" s="606" t="s">
        <v>870</v>
      </c>
      <c r="D103" s="599">
        <v>0</v>
      </c>
      <c r="E103" s="599">
        <v>0</v>
      </c>
      <c r="F103" s="599">
        <v>0</v>
      </c>
      <c r="G103" s="599">
        <v>0</v>
      </c>
      <c r="H103" s="599">
        <v>0</v>
      </c>
      <c r="I103" s="599">
        <v>0</v>
      </c>
      <c r="J103" s="599">
        <v>0</v>
      </c>
      <c r="K103" s="599">
        <v>0</v>
      </c>
      <c r="L103" s="616">
        <v>96791</v>
      </c>
      <c r="M103" s="599">
        <v>0</v>
      </c>
      <c r="N103" s="529"/>
    </row>
    <row r="104" spans="1:14" ht="15.75" thickBot="1">
      <c r="C104" s="606" t="s">
        <v>871</v>
      </c>
      <c r="D104" s="599">
        <v>0</v>
      </c>
      <c r="E104" s="599">
        <v>0</v>
      </c>
      <c r="F104" s="599">
        <v>0</v>
      </c>
      <c r="G104" s="599">
        <v>0</v>
      </c>
      <c r="H104" s="599">
        <v>0</v>
      </c>
      <c r="I104" s="599">
        <v>0</v>
      </c>
      <c r="J104" s="599">
        <v>0</v>
      </c>
      <c r="K104" s="599">
        <v>0</v>
      </c>
      <c r="L104" s="599">
        <v>0</v>
      </c>
      <c r="M104" s="599">
        <v>0</v>
      </c>
      <c r="N104" s="530"/>
    </row>
    <row r="105" spans="1:14">
      <c r="N105" s="543"/>
    </row>
    <row r="107" spans="1:14" ht="16.5" thickBot="1">
      <c r="C107" s="540" t="s">
        <v>881</v>
      </c>
    </row>
    <row r="108" spans="1:14" ht="15.75" thickBot="1">
      <c r="C108"/>
      <c r="D108" s="617" t="s">
        <v>340</v>
      </c>
      <c r="E108" s="545" t="s">
        <v>540</v>
      </c>
      <c r="F108" s="545" t="s">
        <v>342</v>
      </c>
      <c r="G108" s="545" t="s">
        <v>344</v>
      </c>
      <c r="H108" s="545" t="s">
        <v>541</v>
      </c>
      <c r="I108" s="618" t="s">
        <v>863</v>
      </c>
      <c r="J108" s="545" t="s">
        <v>643</v>
      </c>
      <c r="K108" s="545" t="s">
        <v>536</v>
      </c>
      <c r="L108" s="545" t="s">
        <v>538</v>
      </c>
      <c r="M108" s="545" t="s">
        <v>539</v>
      </c>
    </row>
    <row r="109" spans="1:14" ht="15.75" thickBot="1">
      <c r="C109" s="605" t="s">
        <v>864</v>
      </c>
      <c r="D109" s="616">
        <v>8645675</v>
      </c>
      <c r="E109" s="616">
        <v>451911</v>
      </c>
      <c r="F109" s="616">
        <v>7931648</v>
      </c>
      <c r="G109" s="616">
        <v>5292385</v>
      </c>
      <c r="H109" s="599">
        <v>0</v>
      </c>
      <c r="I109" s="619">
        <v>56808</v>
      </c>
      <c r="J109" s="616">
        <v>30193</v>
      </c>
      <c r="K109" s="599">
        <v>0</v>
      </c>
      <c r="L109" s="599">
        <v>0</v>
      </c>
      <c r="M109" s="616">
        <v>83882</v>
      </c>
      <c r="N109" s="529"/>
    </row>
    <row r="110" spans="1:14" ht="15.75" thickBot="1">
      <c r="C110" s="606" t="s">
        <v>865</v>
      </c>
      <c r="D110" s="616">
        <v>1596482</v>
      </c>
      <c r="E110" s="600">
        <v>0</v>
      </c>
      <c r="F110" s="600">
        <v>0</v>
      </c>
      <c r="G110" s="600">
        <v>0</v>
      </c>
      <c r="H110" s="600">
        <v>0</v>
      </c>
      <c r="I110" s="599">
        <v>0</v>
      </c>
      <c r="J110" s="599">
        <v>0</v>
      </c>
      <c r="K110" s="599">
        <v>0</v>
      </c>
      <c r="L110" s="599">
        <v>0</v>
      </c>
      <c r="M110" s="599">
        <v>0</v>
      </c>
      <c r="N110" s="529"/>
    </row>
    <row r="111" spans="1:14" ht="15.75" thickBot="1">
      <c r="C111" s="606" t="s">
        <v>866</v>
      </c>
      <c r="D111" s="616">
        <v>5347323</v>
      </c>
      <c r="E111" s="616">
        <v>63944</v>
      </c>
      <c r="F111" s="599">
        <v>0</v>
      </c>
      <c r="G111" s="616">
        <v>97710</v>
      </c>
      <c r="H111" s="599">
        <v>0</v>
      </c>
      <c r="I111" s="599">
        <v>0</v>
      </c>
      <c r="J111" s="599">
        <v>0</v>
      </c>
      <c r="K111" s="599">
        <v>0</v>
      </c>
      <c r="L111" s="599">
        <v>0</v>
      </c>
      <c r="M111" s="599">
        <v>0</v>
      </c>
      <c r="N111" s="529"/>
    </row>
    <row r="112" spans="1:14" ht="15.75" thickBot="1">
      <c r="A112" s="482"/>
      <c r="C112" s="606" t="s">
        <v>867</v>
      </c>
      <c r="D112" s="616">
        <v>732872</v>
      </c>
      <c r="E112" s="616">
        <v>521164</v>
      </c>
      <c r="F112" s="616">
        <v>4582049</v>
      </c>
      <c r="G112" s="616">
        <v>244848</v>
      </c>
      <c r="H112" s="616">
        <v>678811</v>
      </c>
      <c r="I112" s="599">
        <v>0</v>
      </c>
      <c r="J112" s="599">
        <v>0</v>
      </c>
      <c r="K112" s="599">
        <v>0</v>
      </c>
      <c r="L112" s="599">
        <v>0</v>
      </c>
      <c r="M112" s="616">
        <v>58682</v>
      </c>
      <c r="N112" s="529"/>
    </row>
    <row r="113" spans="3:14" ht="15.75" thickBot="1">
      <c r="C113" s="606" t="s">
        <v>868</v>
      </c>
      <c r="D113" s="599">
        <v>0</v>
      </c>
      <c r="E113" s="616">
        <v>11701</v>
      </c>
      <c r="F113" s="599">
        <v>0</v>
      </c>
      <c r="G113" s="616">
        <v>192414</v>
      </c>
      <c r="H113" s="599">
        <v>0</v>
      </c>
      <c r="I113" s="619">
        <v>0</v>
      </c>
      <c r="J113" s="599">
        <v>0</v>
      </c>
      <c r="K113" s="599">
        <v>0</v>
      </c>
      <c r="L113" s="599">
        <v>0</v>
      </c>
      <c r="M113" s="599">
        <v>0</v>
      </c>
      <c r="N113" s="529"/>
    </row>
    <row r="114" spans="3:14" ht="15.75" thickBot="1">
      <c r="C114" s="606" t="s">
        <v>869</v>
      </c>
      <c r="D114" s="599">
        <v>0</v>
      </c>
      <c r="E114" s="599">
        <v>0</v>
      </c>
      <c r="F114" s="599">
        <v>0</v>
      </c>
      <c r="G114" s="599">
        <v>0</v>
      </c>
      <c r="H114" s="599">
        <v>0</v>
      </c>
      <c r="I114" s="599">
        <v>0</v>
      </c>
      <c r="J114" s="599">
        <v>0</v>
      </c>
      <c r="K114" s="616">
        <v>2057629</v>
      </c>
      <c r="L114" s="599">
        <v>0</v>
      </c>
      <c r="M114" s="599">
        <v>0</v>
      </c>
      <c r="N114" s="529"/>
    </row>
    <row r="115" spans="3:14" ht="15.75" thickBot="1">
      <c r="C115" s="606" t="s">
        <v>870</v>
      </c>
      <c r="D115" s="599">
        <v>0</v>
      </c>
      <c r="E115" s="599">
        <v>0</v>
      </c>
      <c r="F115" s="599">
        <v>0</v>
      </c>
      <c r="G115" s="599">
        <v>0</v>
      </c>
      <c r="H115" s="599">
        <v>0</v>
      </c>
      <c r="I115" s="599">
        <v>0</v>
      </c>
      <c r="J115" s="599">
        <v>0</v>
      </c>
      <c r="K115" s="599">
        <v>0</v>
      </c>
      <c r="L115" s="616">
        <v>87948</v>
      </c>
      <c r="M115" s="599">
        <v>0</v>
      </c>
      <c r="N115" s="529"/>
    </row>
    <row r="116" spans="3:14" ht="15.75" thickBot="1">
      <c r="C116" s="606" t="s">
        <v>871</v>
      </c>
      <c r="D116" s="599">
        <v>0</v>
      </c>
      <c r="E116" s="599">
        <v>0</v>
      </c>
      <c r="F116" s="599">
        <v>0</v>
      </c>
      <c r="G116" s="599">
        <v>0</v>
      </c>
      <c r="H116" s="599">
        <v>0</v>
      </c>
      <c r="I116" s="599">
        <v>0</v>
      </c>
      <c r="J116" s="599">
        <v>0</v>
      </c>
      <c r="K116" s="599">
        <v>0</v>
      </c>
      <c r="L116" s="599">
        <v>0</v>
      </c>
      <c r="M116" s="599">
        <v>0</v>
      </c>
      <c r="N116" s="530"/>
    </row>
    <row r="117" spans="3:14">
      <c r="N117" s="543"/>
    </row>
    <row r="119" spans="3:14" ht="16.5" thickBot="1">
      <c r="C119" s="540" t="s">
        <v>882</v>
      </c>
    </row>
    <row r="120" spans="3:14" ht="15.75" thickBot="1">
      <c r="C120" s="596"/>
      <c r="D120" s="534" t="s">
        <v>340</v>
      </c>
      <c r="E120" s="534" t="s">
        <v>540</v>
      </c>
      <c r="F120" s="534" t="s">
        <v>342</v>
      </c>
      <c r="G120" s="534" t="s">
        <v>344</v>
      </c>
      <c r="H120" s="534" t="s">
        <v>541</v>
      </c>
      <c r="I120" s="612" t="s">
        <v>542</v>
      </c>
      <c r="J120" s="534" t="s">
        <v>643</v>
      </c>
      <c r="K120" s="534" t="s">
        <v>536</v>
      </c>
      <c r="L120" s="534" t="s">
        <v>538</v>
      </c>
      <c r="M120" s="534" t="s">
        <v>539</v>
      </c>
    </row>
    <row r="121" spans="3:14" ht="15.75" thickBot="1">
      <c r="C121" s="532" t="s">
        <v>163</v>
      </c>
      <c r="D121" s="616">
        <v>10094063</v>
      </c>
      <c r="E121" s="616">
        <v>307482</v>
      </c>
      <c r="F121" s="616">
        <v>4957525</v>
      </c>
      <c r="G121" s="616">
        <v>4669492</v>
      </c>
      <c r="H121" s="616">
        <v>0</v>
      </c>
      <c r="I121" s="616">
        <v>331391</v>
      </c>
      <c r="J121" s="616">
        <v>10456</v>
      </c>
      <c r="K121" s="616">
        <v>0</v>
      </c>
      <c r="L121" s="616">
        <v>0</v>
      </c>
      <c r="M121" s="616">
        <v>88831</v>
      </c>
    </row>
    <row r="122" spans="3:14" ht="15.75" thickBot="1">
      <c r="C122" s="532" t="s">
        <v>164</v>
      </c>
      <c r="D122" s="616">
        <v>1611615</v>
      </c>
      <c r="E122" s="616">
        <v>0</v>
      </c>
      <c r="F122" s="616">
        <v>0</v>
      </c>
      <c r="G122" s="616">
        <v>0</v>
      </c>
      <c r="H122" s="616">
        <v>0</v>
      </c>
      <c r="I122" s="616">
        <v>0</v>
      </c>
      <c r="J122" s="616">
        <v>0</v>
      </c>
      <c r="K122" s="616">
        <v>0</v>
      </c>
      <c r="L122" s="616">
        <v>0</v>
      </c>
      <c r="M122" s="616"/>
    </row>
    <row r="123" spans="3:14" ht="15.75" thickBot="1">
      <c r="C123" s="532" t="s">
        <v>166</v>
      </c>
      <c r="D123" s="616">
        <v>2027005</v>
      </c>
      <c r="E123" s="616">
        <v>23986</v>
      </c>
      <c r="F123" s="616">
        <v>0</v>
      </c>
      <c r="G123" s="616">
        <v>33578</v>
      </c>
      <c r="H123" s="616">
        <v>0</v>
      </c>
      <c r="I123" s="616">
        <v>0</v>
      </c>
      <c r="J123" s="616">
        <v>0</v>
      </c>
      <c r="K123" s="616">
        <v>0</v>
      </c>
      <c r="L123" s="616">
        <v>0</v>
      </c>
      <c r="M123" s="616"/>
    </row>
    <row r="124" spans="3:14" ht="15.75" thickBot="1">
      <c r="C124" s="532" t="s">
        <v>901</v>
      </c>
      <c r="D124" s="616">
        <v>119297</v>
      </c>
      <c r="E124" s="616">
        <v>284529</v>
      </c>
      <c r="F124" s="616">
        <v>5152146</v>
      </c>
      <c r="G124" s="616">
        <v>387780</v>
      </c>
      <c r="H124" s="616">
        <v>425564</v>
      </c>
      <c r="I124" s="616">
        <v>0</v>
      </c>
      <c r="J124" s="616">
        <v>5572</v>
      </c>
      <c r="K124" s="616">
        <v>0</v>
      </c>
      <c r="L124" s="616">
        <v>0</v>
      </c>
      <c r="M124" s="616">
        <v>86595</v>
      </c>
    </row>
    <row r="125" spans="3:14" ht="15.75" thickBot="1">
      <c r="C125" s="532" t="s">
        <v>930</v>
      </c>
      <c r="D125" s="616">
        <v>0</v>
      </c>
      <c r="E125" s="616">
        <v>0</v>
      </c>
      <c r="F125" s="616">
        <v>0</v>
      </c>
      <c r="G125" s="616">
        <v>131715</v>
      </c>
      <c r="H125" s="616">
        <v>0</v>
      </c>
      <c r="I125" s="616">
        <v>0</v>
      </c>
      <c r="J125" s="616">
        <v>0</v>
      </c>
      <c r="K125" s="616">
        <v>0</v>
      </c>
      <c r="L125" s="616">
        <v>0</v>
      </c>
      <c r="M125" s="616">
        <v>0</v>
      </c>
    </row>
    <row r="126" spans="3:14" ht="15.75" thickBot="1">
      <c r="C126" s="532" t="s">
        <v>902</v>
      </c>
      <c r="D126" s="616">
        <v>0</v>
      </c>
      <c r="E126" s="616">
        <v>0</v>
      </c>
      <c r="F126" s="616">
        <v>0</v>
      </c>
      <c r="G126" s="616">
        <v>0</v>
      </c>
      <c r="H126" s="616">
        <v>0</v>
      </c>
      <c r="I126" s="616">
        <v>0</v>
      </c>
      <c r="J126" s="616">
        <v>0</v>
      </c>
      <c r="K126" s="616">
        <v>0</v>
      </c>
      <c r="L126" s="616">
        <v>0</v>
      </c>
      <c r="M126" s="616">
        <v>0</v>
      </c>
    </row>
    <row r="127" spans="3:14" ht="15.75" thickBot="1">
      <c r="C127" s="532" t="s">
        <v>903</v>
      </c>
      <c r="D127" s="616">
        <v>0</v>
      </c>
      <c r="E127" s="616">
        <v>0</v>
      </c>
      <c r="F127" s="616">
        <v>0</v>
      </c>
      <c r="G127" s="616">
        <v>0</v>
      </c>
      <c r="H127" s="616">
        <v>0</v>
      </c>
      <c r="I127" s="616">
        <v>0</v>
      </c>
      <c r="J127" s="616">
        <v>0</v>
      </c>
      <c r="K127" s="616">
        <v>1278566</v>
      </c>
      <c r="L127" s="616">
        <v>0</v>
      </c>
      <c r="M127" s="616">
        <v>0</v>
      </c>
    </row>
    <row r="128" spans="3:14" ht="15.75" thickBot="1">
      <c r="C128" s="532" t="s">
        <v>877</v>
      </c>
      <c r="D128" s="616">
        <v>0</v>
      </c>
      <c r="E128" s="616">
        <v>0</v>
      </c>
      <c r="F128" s="616">
        <v>0</v>
      </c>
      <c r="G128" s="616">
        <v>0</v>
      </c>
      <c r="H128" s="616">
        <v>0</v>
      </c>
      <c r="I128" s="616">
        <v>0</v>
      </c>
      <c r="J128" s="616">
        <v>0</v>
      </c>
      <c r="K128" s="616">
        <v>0</v>
      </c>
      <c r="L128" s="616">
        <v>88608</v>
      </c>
      <c r="M128" s="616">
        <v>0</v>
      </c>
    </row>
    <row r="129" spans="3:14" ht="15.75" thickBot="1">
      <c r="C129" s="532" t="s">
        <v>904</v>
      </c>
      <c r="D129" s="616">
        <v>0</v>
      </c>
      <c r="E129" s="616">
        <v>0</v>
      </c>
      <c r="F129" s="616">
        <v>0</v>
      </c>
      <c r="G129" s="616">
        <v>0</v>
      </c>
      <c r="H129" s="616">
        <v>0</v>
      </c>
      <c r="I129" s="616">
        <v>0</v>
      </c>
      <c r="J129" s="616">
        <v>0</v>
      </c>
      <c r="K129" s="616">
        <v>0</v>
      </c>
      <c r="L129" s="616"/>
      <c r="M129" s="616">
        <v>0</v>
      </c>
    </row>
    <row r="130" spans="3:14">
      <c r="G130" s="542"/>
    </row>
    <row r="131" spans="3:14">
      <c r="G131" s="542"/>
    </row>
    <row r="133" spans="3:14" ht="16.5" thickBot="1">
      <c r="C133" s="540" t="s">
        <v>883</v>
      </c>
    </row>
    <row r="134" spans="3:14" ht="15.75" thickBot="1">
      <c r="C134"/>
      <c r="D134" s="534" t="s">
        <v>340</v>
      </c>
      <c r="E134" s="535" t="s">
        <v>540</v>
      </c>
      <c r="F134" s="535" t="s">
        <v>342</v>
      </c>
      <c r="G134" s="535" t="s">
        <v>344</v>
      </c>
      <c r="H134" s="535" t="s">
        <v>541</v>
      </c>
      <c r="I134" s="610" t="s">
        <v>863</v>
      </c>
      <c r="J134" s="535" t="s">
        <v>643</v>
      </c>
      <c r="K134" s="535" t="s">
        <v>536</v>
      </c>
      <c r="L134" s="535" t="s">
        <v>538</v>
      </c>
      <c r="M134" s="535" t="s">
        <v>539</v>
      </c>
    </row>
    <row r="135" spans="3:14" ht="15.75" thickBot="1">
      <c r="C135" s="605" t="s">
        <v>864</v>
      </c>
      <c r="D135" s="544">
        <v>10218182</v>
      </c>
      <c r="E135" s="544">
        <v>227549</v>
      </c>
      <c r="F135" s="544">
        <v>810106</v>
      </c>
      <c r="G135" s="544">
        <v>228434</v>
      </c>
      <c r="H135" s="600">
        <v>0</v>
      </c>
      <c r="I135" s="614">
        <v>974989</v>
      </c>
      <c r="J135" s="599">
        <v>0</v>
      </c>
      <c r="K135" s="599">
        <v>0</v>
      </c>
      <c r="L135" s="599">
        <v>0</v>
      </c>
      <c r="M135" s="544">
        <v>370121</v>
      </c>
      <c r="N135" s="529"/>
    </row>
    <row r="136" spans="3:14" ht="15.75" thickBot="1">
      <c r="C136" s="606" t="s">
        <v>865</v>
      </c>
      <c r="D136" s="544">
        <v>786365</v>
      </c>
      <c r="E136" s="600">
        <v>0</v>
      </c>
      <c r="F136" s="600">
        <v>0</v>
      </c>
      <c r="G136" s="600">
        <v>0</v>
      </c>
      <c r="H136" s="600">
        <v>0</v>
      </c>
      <c r="I136" s="600">
        <v>0</v>
      </c>
      <c r="J136" s="599">
        <v>0</v>
      </c>
      <c r="K136" s="599">
        <v>0</v>
      </c>
      <c r="L136" s="599">
        <v>0</v>
      </c>
      <c r="M136" s="600">
        <v>0</v>
      </c>
      <c r="N136" s="529"/>
    </row>
    <row r="137" spans="3:14" ht="15.75" thickBot="1">
      <c r="C137" s="606" t="s">
        <v>866</v>
      </c>
      <c r="D137" s="544">
        <v>4659790</v>
      </c>
      <c r="E137" s="544">
        <v>101049</v>
      </c>
      <c r="F137" s="600">
        <v>0</v>
      </c>
      <c r="G137" s="544">
        <v>88931</v>
      </c>
      <c r="H137" s="600">
        <v>0</v>
      </c>
      <c r="I137" s="614">
        <v>0</v>
      </c>
      <c r="J137" s="599">
        <v>0</v>
      </c>
      <c r="K137" s="599">
        <v>0</v>
      </c>
      <c r="L137" s="599">
        <v>0</v>
      </c>
      <c r="M137" s="600">
        <v>0</v>
      </c>
      <c r="N137" s="529"/>
    </row>
    <row r="138" spans="3:14" ht="15.75" thickBot="1">
      <c r="C138" s="606" t="s">
        <v>867</v>
      </c>
      <c r="D138" s="544">
        <v>620344</v>
      </c>
      <c r="E138" s="544">
        <v>799329</v>
      </c>
      <c r="F138" s="544">
        <v>10725500</v>
      </c>
      <c r="G138" s="544">
        <v>527081</v>
      </c>
      <c r="H138" s="544">
        <v>603036</v>
      </c>
      <c r="I138" s="614">
        <v>20448</v>
      </c>
      <c r="J138" s="599">
        <v>0</v>
      </c>
      <c r="K138" s="544">
        <v>98061</v>
      </c>
      <c r="L138" s="599">
        <v>0</v>
      </c>
      <c r="M138" s="544">
        <v>29806</v>
      </c>
      <c r="N138" s="529"/>
    </row>
    <row r="139" spans="3:14" ht="15.75" thickBot="1">
      <c r="C139" s="606" t="s">
        <v>868</v>
      </c>
      <c r="D139" s="599">
        <v>0</v>
      </c>
      <c r="E139" s="544">
        <v>20470</v>
      </c>
      <c r="F139" s="544">
        <v>20082</v>
      </c>
      <c r="G139" s="544">
        <v>130775</v>
      </c>
      <c r="H139" s="544">
        <v>1216008</v>
      </c>
      <c r="I139" s="614">
        <v>0</v>
      </c>
      <c r="J139" s="599">
        <v>0</v>
      </c>
      <c r="K139" s="600">
        <v>0</v>
      </c>
      <c r="L139" s="599">
        <v>0</v>
      </c>
      <c r="M139" s="544">
        <v>5766</v>
      </c>
      <c r="N139" s="529"/>
    </row>
    <row r="140" spans="3:14" ht="15.75" thickBot="1">
      <c r="C140" s="606" t="s">
        <v>869</v>
      </c>
      <c r="D140" s="599">
        <v>0</v>
      </c>
      <c r="E140" s="599">
        <v>0</v>
      </c>
      <c r="F140" s="599">
        <v>0</v>
      </c>
      <c r="G140" s="599">
        <v>0</v>
      </c>
      <c r="H140" s="599">
        <v>0</v>
      </c>
      <c r="I140" s="599">
        <v>0</v>
      </c>
      <c r="J140" s="599">
        <v>0</v>
      </c>
      <c r="K140" s="544">
        <v>2261490</v>
      </c>
      <c r="L140" s="599">
        <v>0</v>
      </c>
      <c r="M140" s="599">
        <v>0</v>
      </c>
      <c r="N140" s="529"/>
    </row>
    <row r="141" spans="3:14" ht="15.75" thickBot="1">
      <c r="C141" s="606" t="s">
        <v>870</v>
      </c>
      <c r="D141" s="599">
        <v>0</v>
      </c>
      <c r="E141" s="599">
        <v>0</v>
      </c>
      <c r="F141" s="599">
        <v>0</v>
      </c>
      <c r="G141" s="599">
        <v>0</v>
      </c>
      <c r="H141" s="599">
        <v>0</v>
      </c>
      <c r="I141" s="599">
        <v>0</v>
      </c>
      <c r="J141" s="599">
        <v>0</v>
      </c>
      <c r="K141" s="600">
        <v>0</v>
      </c>
      <c r="L141" s="544">
        <v>522101</v>
      </c>
      <c r="M141" s="599">
        <v>0</v>
      </c>
      <c r="N141" s="529"/>
    </row>
    <row r="142" spans="3:14" ht="15.75" thickBot="1">
      <c r="C142" s="606" t="s">
        <v>871</v>
      </c>
      <c r="D142" s="599">
        <v>0</v>
      </c>
      <c r="E142" s="599">
        <v>0</v>
      </c>
      <c r="F142" s="599">
        <v>0</v>
      </c>
      <c r="G142" s="599">
        <v>0</v>
      </c>
      <c r="H142" s="599">
        <v>0</v>
      </c>
      <c r="I142" s="599">
        <v>0</v>
      </c>
      <c r="J142" s="599">
        <v>0</v>
      </c>
      <c r="K142" s="600">
        <v>0</v>
      </c>
      <c r="L142" s="600">
        <v>0</v>
      </c>
      <c r="M142" s="599">
        <v>0</v>
      </c>
      <c r="N142" s="530"/>
    </row>
    <row r="143" spans="3:14">
      <c r="N143" s="543"/>
    </row>
    <row r="145" spans="1:14" ht="16.5" thickBot="1">
      <c r="C145" s="540" t="s">
        <v>884</v>
      </c>
    </row>
    <row r="146" spans="1:14" ht="15.75" thickBot="1">
      <c r="C146"/>
      <c r="D146" s="534" t="s">
        <v>340</v>
      </c>
      <c r="E146" s="535" t="s">
        <v>540</v>
      </c>
      <c r="F146" s="535" t="s">
        <v>342</v>
      </c>
      <c r="G146" s="535" t="s">
        <v>344</v>
      </c>
      <c r="H146" s="535" t="s">
        <v>541</v>
      </c>
      <c r="I146" s="610" t="s">
        <v>863</v>
      </c>
      <c r="J146" s="535" t="s">
        <v>643</v>
      </c>
      <c r="K146" s="535" t="s">
        <v>536</v>
      </c>
      <c r="L146" s="535" t="s">
        <v>538</v>
      </c>
      <c r="M146" s="545" t="s">
        <v>539</v>
      </c>
    </row>
    <row r="147" spans="1:14" ht="15.75" thickBot="1">
      <c r="B147" s="482"/>
      <c r="C147" s="605" t="s">
        <v>864</v>
      </c>
      <c r="D147" s="544">
        <v>38747693</v>
      </c>
      <c r="E147" s="544">
        <v>807449</v>
      </c>
      <c r="F147" s="544">
        <v>855203</v>
      </c>
      <c r="G147" s="544">
        <v>363910</v>
      </c>
      <c r="H147" s="544">
        <v>660569</v>
      </c>
      <c r="I147" s="614">
        <v>481612</v>
      </c>
      <c r="J147" s="599">
        <v>0</v>
      </c>
      <c r="K147" s="599">
        <v>0</v>
      </c>
      <c r="L147" s="600">
        <v>0</v>
      </c>
      <c r="M147" s="544">
        <v>286952</v>
      </c>
      <c r="N147" s="529"/>
    </row>
    <row r="148" spans="1:14" ht="15.75" thickBot="1">
      <c r="C148" s="606" t="s">
        <v>865</v>
      </c>
      <c r="D148" s="544">
        <v>2680567</v>
      </c>
      <c r="E148" s="600">
        <v>0</v>
      </c>
      <c r="F148" s="599">
        <v>0</v>
      </c>
      <c r="G148" s="600">
        <v>0</v>
      </c>
      <c r="H148" s="599">
        <v>0</v>
      </c>
      <c r="I148" s="599">
        <v>0</v>
      </c>
      <c r="J148" s="599">
        <v>0</v>
      </c>
      <c r="K148" s="599">
        <v>0</v>
      </c>
      <c r="L148" s="544">
        <v>0</v>
      </c>
      <c r="M148" s="599">
        <v>0</v>
      </c>
      <c r="N148" s="529"/>
    </row>
    <row r="149" spans="1:14" ht="15.75" thickBot="1">
      <c r="C149" s="606" t="s">
        <v>866</v>
      </c>
      <c r="D149" s="544">
        <v>19363732</v>
      </c>
      <c r="E149" s="544">
        <v>464268</v>
      </c>
      <c r="F149" s="599">
        <v>0</v>
      </c>
      <c r="G149" s="544">
        <v>259581</v>
      </c>
      <c r="H149" s="599">
        <v>0</v>
      </c>
      <c r="I149" s="599">
        <v>0</v>
      </c>
      <c r="J149" s="599">
        <v>0</v>
      </c>
      <c r="K149" s="599">
        <v>0</v>
      </c>
      <c r="L149" s="599">
        <v>0</v>
      </c>
      <c r="M149" s="599">
        <v>0</v>
      </c>
      <c r="N149" s="529"/>
    </row>
    <row r="150" spans="1:14" ht="15.75" thickBot="1">
      <c r="C150" s="606" t="s">
        <v>931</v>
      </c>
      <c r="D150" s="544">
        <v>187322</v>
      </c>
      <c r="E150" s="600">
        <v>0</v>
      </c>
      <c r="F150" s="599">
        <v>0</v>
      </c>
      <c r="G150" s="600">
        <v>0</v>
      </c>
      <c r="H150" s="599">
        <v>0</v>
      </c>
      <c r="I150" s="599">
        <v>0</v>
      </c>
      <c r="J150" s="599">
        <v>0</v>
      </c>
      <c r="K150" s="599">
        <v>0</v>
      </c>
      <c r="L150" s="599">
        <v>0</v>
      </c>
      <c r="M150" s="599">
        <v>0</v>
      </c>
      <c r="N150" s="529"/>
    </row>
    <row r="151" spans="1:14" ht="15.75" thickBot="1">
      <c r="A151" s="482"/>
      <c r="C151" s="606" t="s">
        <v>867</v>
      </c>
      <c r="D151" s="544">
        <v>2015408</v>
      </c>
      <c r="E151" s="544">
        <v>1307564</v>
      </c>
      <c r="F151" s="544">
        <v>20983909</v>
      </c>
      <c r="G151" s="544">
        <v>801562</v>
      </c>
      <c r="H151" s="544">
        <v>2797764</v>
      </c>
      <c r="I151" s="599">
        <v>0</v>
      </c>
      <c r="J151" s="599">
        <v>0</v>
      </c>
      <c r="K151" s="599">
        <v>0</v>
      </c>
      <c r="L151" s="599">
        <v>0</v>
      </c>
      <c r="M151" s="544">
        <v>44710</v>
      </c>
      <c r="N151" s="529"/>
    </row>
    <row r="152" spans="1:14" ht="15.75" thickBot="1">
      <c r="C152" s="606" t="s">
        <v>868</v>
      </c>
      <c r="D152" s="544">
        <v>725714</v>
      </c>
      <c r="E152" s="544">
        <v>94983</v>
      </c>
      <c r="F152" s="544">
        <v>175411</v>
      </c>
      <c r="G152" s="544">
        <v>128752</v>
      </c>
      <c r="H152" s="599">
        <v>0</v>
      </c>
      <c r="I152" s="599">
        <v>0</v>
      </c>
      <c r="J152" s="599">
        <v>0</v>
      </c>
      <c r="K152" s="599">
        <v>0</v>
      </c>
      <c r="L152" s="599">
        <v>0</v>
      </c>
      <c r="M152" s="544">
        <v>68713</v>
      </c>
      <c r="N152" s="529"/>
    </row>
    <row r="153" spans="1:14" ht="15.75" thickBot="1">
      <c r="C153" s="606" t="s">
        <v>869</v>
      </c>
      <c r="D153" s="544">
        <v>1457378</v>
      </c>
      <c r="E153" s="600">
        <v>0</v>
      </c>
      <c r="F153" s="600">
        <v>0</v>
      </c>
      <c r="G153" s="544">
        <v>139435</v>
      </c>
      <c r="H153" s="599">
        <v>0</v>
      </c>
      <c r="I153" s="599">
        <v>0</v>
      </c>
      <c r="J153" s="599">
        <v>0</v>
      </c>
      <c r="K153" s="544">
        <v>6509580</v>
      </c>
      <c r="L153" s="599">
        <v>0</v>
      </c>
      <c r="M153" s="599">
        <v>0</v>
      </c>
      <c r="N153" s="529"/>
    </row>
    <row r="154" spans="1:14" ht="15.75" thickBot="1">
      <c r="C154" s="606" t="s">
        <v>870</v>
      </c>
      <c r="D154" s="544"/>
      <c r="E154" s="600">
        <v>0</v>
      </c>
      <c r="F154" s="600">
        <v>0</v>
      </c>
      <c r="G154" s="600">
        <v>0</v>
      </c>
      <c r="H154" s="599">
        <v>0</v>
      </c>
      <c r="I154" s="599">
        <v>0</v>
      </c>
      <c r="J154" s="599">
        <v>0</v>
      </c>
      <c r="K154" s="600">
        <v>0</v>
      </c>
      <c r="L154" s="544">
        <v>1160801.6710000001</v>
      </c>
      <c r="M154" s="599">
        <v>0</v>
      </c>
      <c r="N154" s="529"/>
    </row>
    <row r="155" spans="1:14" ht="15.75" thickBot="1">
      <c r="C155" s="606" t="s">
        <v>871</v>
      </c>
      <c r="D155" s="544">
        <v>2004144</v>
      </c>
      <c r="E155" s="544">
        <v>58885</v>
      </c>
      <c r="F155" s="544">
        <v>293411</v>
      </c>
      <c r="G155" s="544">
        <v>11489</v>
      </c>
      <c r="H155" s="599">
        <v>0</v>
      </c>
      <c r="I155" s="599">
        <v>0</v>
      </c>
      <c r="J155" s="544">
        <v>99158</v>
      </c>
      <c r="K155" s="600">
        <v>0</v>
      </c>
      <c r="L155" s="600">
        <v>0</v>
      </c>
      <c r="M155" s="599">
        <v>0</v>
      </c>
      <c r="N155" s="529"/>
    </row>
    <row r="156" spans="1:14">
      <c r="N156" s="543"/>
    </row>
    <row r="157" spans="1:14">
      <c r="N157" s="548"/>
    </row>
    <row r="158" spans="1:14" ht="16.5" thickBot="1">
      <c r="C158" s="540" t="s">
        <v>885</v>
      </c>
      <c r="N158" s="548"/>
    </row>
    <row r="159" spans="1:14" ht="15.75" thickBot="1">
      <c r="C159"/>
      <c r="D159" s="534" t="s">
        <v>340</v>
      </c>
      <c r="E159" s="534" t="s">
        <v>540</v>
      </c>
      <c r="F159" s="534" t="s">
        <v>342</v>
      </c>
      <c r="G159" s="534" t="s">
        <v>344</v>
      </c>
      <c r="H159" s="534" t="s">
        <v>541</v>
      </c>
      <c r="I159" s="612" t="s">
        <v>863</v>
      </c>
      <c r="J159" s="534" t="s">
        <v>643</v>
      </c>
      <c r="K159" s="534" t="s">
        <v>536</v>
      </c>
      <c r="L159" s="534" t="s">
        <v>538</v>
      </c>
      <c r="M159" s="534" t="s">
        <v>539</v>
      </c>
      <c r="N159" s="601"/>
    </row>
    <row r="160" spans="1:14" ht="15.75" thickBot="1">
      <c r="C160" s="605" t="s">
        <v>864</v>
      </c>
      <c r="D160" s="544">
        <v>23570778</v>
      </c>
      <c r="E160" s="544">
        <v>821146</v>
      </c>
      <c r="F160" s="544">
        <v>6640136</v>
      </c>
      <c r="G160" s="544">
        <v>2315256</v>
      </c>
      <c r="H160" s="544">
        <v>146590</v>
      </c>
      <c r="I160" s="614">
        <v>644461</v>
      </c>
      <c r="J160" s="544">
        <v>75342</v>
      </c>
      <c r="K160" s="544">
        <v>357350</v>
      </c>
      <c r="L160" s="599">
        <v>0</v>
      </c>
      <c r="M160" s="544">
        <v>123005</v>
      </c>
      <c r="N160" s="602"/>
    </row>
    <row r="161" spans="3:14" ht="15.75" thickBot="1">
      <c r="C161" s="606" t="s">
        <v>865</v>
      </c>
      <c r="D161" s="600">
        <v>0</v>
      </c>
      <c r="E161" s="600">
        <v>0</v>
      </c>
      <c r="F161" s="600">
        <v>0</v>
      </c>
      <c r="G161" s="600">
        <v>0</v>
      </c>
      <c r="H161" s="600">
        <v>0</v>
      </c>
      <c r="I161" s="599">
        <v>0</v>
      </c>
      <c r="J161" s="600">
        <v>0</v>
      </c>
      <c r="K161" s="600">
        <v>0</v>
      </c>
      <c r="L161" s="599">
        <v>0</v>
      </c>
      <c r="M161" s="600">
        <v>0</v>
      </c>
      <c r="N161" s="546"/>
    </row>
    <row r="162" spans="3:14" ht="15.75" thickBot="1">
      <c r="C162" s="606" t="s">
        <v>866</v>
      </c>
      <c r="D162" s="544">
        <v>5745774</v>
      </c>
      <c r="E162" s="544">
        <v>827954</v>
      </c>
      <c r="F162" s="600">
        <v>0</v>
      </c>
      <c r="G162" s="544">
        <v>106642</v>
      </c>
      <c r="H162" s="600">
        <v>0</v>
      </c>
      <c r="I162" s="599">
        <v>0</v>
      </c>
      <c r="J162" s="600"/>
      <c r="K162" s="544">
        <v>10422</v>
      </c>
      <c r="L162" s="599">
        <v>0</v>
      </c>
      <c r="M162" s="600">
        <v>0</v>
      </c>
      <c r="N162" s="546"/>
    </row>
    <row r="163" spans="3:14" ht="15.75" thickBot="1">
      <c r="C163" s="606" t="s">
        <v>867</v>
      </c>
      <c r="D163" s="544">
        <v>704538</v>
      </c>
      <c r="E163" s="544">
        <v>989483</v>
      </c>
      <c r="F163" s="544">
        <v>12537433</v>
      </c>
      <c r="G163" s="544">
        <v>541877</v>
      </c>
      <c r="H163" s="544">
        <v>1029594</v>
      </c>
      <c r="I163" s="599">
        <v>0</v>
      </c>
      <c r="J163" s="544">
        <v>33701</v>
      </c>
      <c r="K163" s="544">
        <v>268821</v>
      </c>
      <c r="L163" s="599">
        <v>0</v>
      </c>
      <c r="M163" s="544">
        <v>229789</v>
      </c>
      <c r="N163" s="602"/>
    </row>
    <row r="164" spans="3:14" ht="15.75" thickBot="1">
      <c r="C164" s="606" t="s">
        <v>868</v>
      </c>
      <c r="D164" s="599">
        <v>0</v>
      </c>
      <c r="E164" s="599">
        <v>0</v>
      </c>
      <c r="F164" s="599">
        <v>0</v>
      </c>
      <c r="G164" s="544">
        <v>13308</v>
      </c>
      <c r="H164" s="544">
        <v>570877</v>
      </c>
      <c r="I164" s="599">
        <v>0</v>
      </c>
      <c r="J164" s="599">
        <v>0</v>
      </c>
      <c r="K164" s="600">
        <v>0</v>
      </c>
      <c r="L164" s="599">
        <v>0</v>
      </c>
      <c r="M164" s="599">
        <v>0</v>
      </c>
      <c r="N164" s="546"/>
    </row>
    <row r="165" spans="3:14" ht="15.75" thickBot="1">
      <c r="C165" s="606" t="s">
        <v>869</v>
      </c>
      <c r="D165" s="599">
        <v>0</v>
      </c>
      <c r="E165" s="599">
        <v>0</v>
      </c>
      <c r="F165" s="599">
        <v>0</v>
      </c>
      <c r="G165" s="600">
        <v>0</v>
      </c>
      <c r="H165" s="599">
        <v>0</v>
      </c>
      <c r="I165" s="599">
        <v>0</v>
      </c>
      <c r="J165" s="599">
        <v>0</v>
      </c>
      <c r="K165" s="544">
        <v>1594510</v>
      </c>
      <c r="L165" s="599">
        <v>0</v>
      </c>
      <c r="M165" s="599">
        <v>0</v>
      </c>
      <c r="N165" s="546"/>
    </row>
    <row r="166" spans="3:14" ht="15.75" thickBot="1">
      <c r="C166" s="606" t="s">
        <v>870</v>
      </c>
      <c r="D166" s="599">
        <v>0</v>
      </c>
      <c r="E166" s="599">
        <v>0</v>
      </c>
      <c r="F166" s="599">
        <v>0</v>
      </c>
      <c r="G166" s="544">
        <v>3529</v>
      </c>
      <c r="H166" s="599">
        <v>0</v>
      </c>
      <c r="I166" s="599">
        <v>0</v>
      </c>
      <c r="J166" s="599">
        <v>0</v>
      </c>
      <c r="K166" s="600">
        <v>0</v>
      </c>
      <c r="L166" s="544">
        <v>263083</v>
      </c>
      <c r="M166" s="599">
        <v>0</v>
      </c>
      <c r="N166" s="546"/>
    </row>
    <row r="167" spans="3:14" ht="15.75" thickBot="1">
      <c r="C167" s="606" t="s">
        <v>871</v>
      </c>
      <c r="D167" s="544">
        <v>36085</v>
      </c>
      <c r="E167" s="544">
        <v>16551</v>
      </c>
      <c r="F167" s="544">
        <v>56225</v>
      </c>
      <c r="G167" s="544">
        <v>18266</v>
      </c>
      <c r="H167" s="599">
        <v>0</v>
      </c>
      <c r="I167" s="599">
        <v>0</v>
      </c>
      <c r="J167" s="599">
        <v>0</v>
      </c>
      <c r="K167" s="600">
        <v>0</v>
      </c>
      <c r="L167" s="600">
        <v>0</v>
      </c>
      <c r="M167" s="600">
        <v>15</v>
      </c>
      <c r="N167" s="546"/>
    </row>
    <row r="168" spans="3:14">
      <c r="G168" s="542"/>
      <c r="N168" s="603"/>
    </row>
    <row r="169" spans="3:14">
      <c r="L169" s="542"/>
      <c r="N169" s="548"/>
    </row>
    <row r="170" spans="3:14">
      <c r="N170" s="548"/>
    </row>
    <row r="171" spans="3:14" ht="16.5" thickBot="1">
      <c r="C171" s="540" t="s">
        <v>886</v>
      </c>
      <c r="N171" s="548"/>
    </row>
    <row r="172" spans="3:14" ht="15.75" thickBot="1">
      <c r="C172"/>
      <c r="D172" s="617" t="s">
        <v>340</v>
      </c>
      <c r="E172" s="545" t="s">
        <v>540</v>
      </c>
      <c r="F172" s="545" t="s">
        <v>342</v>
      </c>
      <c r="G172" s="545" t="s">
        <v>344</v>
      </c>
      <c r="H172" s="545" t="s">
        <v>541</v>
      </c>
      <c r="I172" s="618" t="s">
        <v>863</v>
      </c>
      <c r="J172" s="545" t="s">
        <v>643</v>
      </c>
      <c r="K172" s="545" t="s">
        <v>536</v>
      </c>
      <c r="L172" s="545" t="s">
        <v>538</v>
      </c>
      <c r="M172" s="545" t="s">
        <v>539</v>
      </c>
      <c r="N172" s="548"/>
    </row>
    <row r="173" spans="3:14" ht="15.75" thickBot="1">
      <c r="C173" s="605" t="s">
        <v>864</v>
      </c>
      <c r="D173" s="616">
        <v>10117332</v>
      </c>
      <c r="E173" s="616">
        <v>259912</v>
      </c>
      <c r="F173" s="616">
        <v>5600245</v>
      </c>
      <c r="G173" s="616">
        <v>3370795</v>
      </c>
      <c r="H173" s="616">
        <v>22121</v>
      </c>
      <c r="I173" s="619">
        <v>72145</v>
      </c>
      <c r="J173" s="599">
        <v>0</v>
      </c>
      <c r="K173" s="616">
        <v>411390</v>
      </c>
      <c r="L173" s="599">
        <v>0</v>
      </c>
      <c r="M173" s="616">
        <v>87500</v>
      </c>
      <c r="N173" s="604"/>
    </row>
    <row r="174" spans="3:14" ht="15.75" thickBot="1">
      <c r="C174" s="606" t="s">
        <v>865</v>
      </c>
      <c r="D174" s="616">
        <v>2030572</v>
      </c>
      <c r="E174" s="600">
        <v>0</v>
      </c>
      <c r="F174" s="600">
        <v>0</v>
      </c>
      <c r="G174" s="600">
        <v>0</v>
      </c>
      <c r="H174" s="600">
        <v>0</v>
      </c>
      <c r="I174" s="599">
        <v>0</v>
      </c>
      <c r="J174" s="599">
        <v>0</v>
      </c>
      <c r="K174" s="599">
        <v>0</v>
      </c>
      <c r="L174" s="599">
        <v>0</v>
      </c>
      <c r="M174" s="599">
        <v>0</v>
      </c>
      <c r="N174" s="604"/>
    </row>
    <row r="175" spans="3:14" ht="15.75" thickBot="1">
      <c r="C175" s="606" t="s">
        <v>866</v>
      </c>
      <c r="D175" s="616">
        <v>4030551</v>
      </c>
      <c r="E175" s="616">
        <v>115093</v>
      </c>
      <c r="F175" s="599">
        <v>0</v>
      </c>
      <c r="G175" s="616">
        <v>131350</v>
      </c>
      <c r="H175" s="599">
        <v>0</v>
      </c>
      <c r="I175" s="599">
        <v>0</v>
      </c>
      <c r="J175" s="599">
        <v>0</v>
      </c>
      <c r="K175" s="599">
        <v>0</v>
      </c>
      <c r="L175" s="599">
        <v>0</v>
      </c>
      <c r="M175" s="599">
        <v>0</v>
      </c>
      <c r="N175" s="529"/>
    </row>
    <row r="176" spans="3:14" ht="15.75" thickBot="1">
      <c r="C176" s="606" t="s">
        <v>867</v>
      </c>
      <c r="D176" s="616">
        <v>145444</v>
      </c>
      <c r="E176" s="616">
        <v>595903</v>
      </c>
      <c r="F176" s="616">
        <v>5656339</v>
      </c>
      <c r="G176" s="616">
        <v>516765</v>
      </c>
      <c r="H176" s="616">
        <v>455657</v>
      </c>
      <c r="I176" s="599">
        <v>0</v>
      </c>
      <c r="J176" s="599">
        <v>0</v>
      </c>
      <c r="K176" s="599">
        <v>0</v>
      </c>
      <c r="L176" s="599">
        <v>0</v>
      </c>
      <c r="M176" s="616">
        <v>95848</v>
      </c>
      <c r="N176" s="529"/>
    </row>
    <row r="177" spans="3:14" ht="15.75" thickBot="1">
      <c r="C177" s="606" t="s">
        <v>868</v>
      </c>
      <c r="D177" s="599">
        <v>0</v>
      </c>
      <c r="E177" s="616">
        <v>24576</v>
      </c>
      <c r="F177" s="616">
        <v>82197</v>
      </c>
      <c r="G177" s="616">
        <v>16120</v>
      </c>
      <c r="H177" s="616">
        <v>369437</v>
      </c>
      <c r="I177" s="599">
        <v>0</v>
      </c>
      <c r="J177" s="599">
        <v>0</v>
      </c>
      <c r="K177" s="599">
        <v>0</v>
      </c>
      <c r="L177" s="599">
        <v>0</v>
      </c>
      <c r="M177" s="599">
        <v>495</v>
      </c>
      <c r="N177" s="529"/>
    </row>
    <row r="178" spans="3:14" ht="15.75" thickBot="1">
      <c r="C178" s="606" t="s">
        <v>869</v>
      </c>
      <c r="D178" s="599">
        <v>0</v>
      </c>
      <c r="E178" s="599">
        <v>0</v>
      </c>
      <c r="F178" s="599">
        <v>0</v>
      </c>
      <c r="G178" s="599">
        <v>0</v>
      </c>
      <c r="H178" s="599">
        <v>0</v>
      </c>
      <c r="I178" s="599">
        <v>0</v>
      </c>
      <c r="J178" s="599">
        <v>0</v>
      </c>
      <c r="K178" s="616">
        <v>757261</v>
      </c>
      <c r="L178" s="599">
        <v>0</v>
      </c>
      <c r="M178" s="599">
        <v>0</v>
      </c>
      <c r="N178" s="529"/>
    </row>
    <row r="179" spans="3:14" ht="15.75" thickBot="1">
      <c r="C179" s="606" t="s">
        <v>870</v>
      </c>
      <c r="D179" s="599">
        <v>0</v>
      </c>
      <c r="E179" s="599">
        <v>0</v>
      </c>
      <c r="F179" s="599">
        <v>0</v>
      </c>
      <c r="G179" s="599">
        <v>0</v>
      </c>
      <c r="H179" s="599">
        <v>0</v>
      </c>
      <c r="I179" s="599">
        <v>0</v>
      </c>
      <c r="J179" s="599">
        <v>0</v>
      </c>
      <c r="K179" s="599">
        <v>0</v>
      </c>
      <c r="L179" s="616">
        <v>69263</v>
      </c>
      <c r="M179" s="599">
        <v>0</v>
      </c>
      <c r="N179" s="529"/>
    </row>
    <row r="180" spans="3:14" ht="15.75" thickBot="1">
      <c r="C180" s="606" t="s">
        <v>871</v>
      </c>
      <c r="D180" s="599">
        <v>0</v>
      </c>
      <c r="E180" s="599">
        <v>0</v>
      </c>
      <c r="F180" s="599">
        <v>0</v>
      </c>
      <c r="G180" s="599">
        <v>0</v>
      </c>
      <c r="H180" s="599">
        <v>0</v>
      </c>
      <c r="I180" s="599">
        <v>0</v>
      </c>
      <c r="J180" s="599">
        <v>0</v>
      </c>
      <c r="K180" s="599">
        <v>0</v>
      </c>
      <c r="L180" s="599">
        <v>0</v>
      </c>
      <c r="M180" s="599">
        <v>0</v>
      </c>
      <c r="N180" s="530"/>
    </row>
    <row r="181" spans="3:14">
      <c r="N181" s="543"/>
    </row>
    <row r="183" spans="3:14" ht="16.5" thickBot="1">
      <c r="C183" s="540" t="s">
        <v>932</v>
      </c>
    </row>
    <row r="184" spans="3:14" ht="15.75" thickBot="1">
      <c r="C184"/>
      <c r="D184" s="534" t="s">
        <v>888</v>
      </c>
      <c r="E184" s="534" t="s">
        <v>889</v>
      </c>
      <c r="F184" s="534" t="s">
        <v>890</v>
      </c>
      <c r="G184" s="534" t="s">
        <v>891</v>
      </c>
      <c r="H184" s="534" t="s">
        <v>892</v>
      </c>
      <c r="I184" s="612" t="s">
        <v>893</v>
      </c>
      <c r="J184" s="534" t="s">
        <v>894</v>
      </c>
      <c r="K184" s="534" t="s">
        <v>895</v>
      </c>
      <c r="L184" s="534" t="s">
        <v>896</v>
      </c>
      <c r="M184" s="534" t="s">
        <v>897</v>
      </c>
      <c r="N184"/>
    </row>
    <row r="185" spans="3:14" ht="15.75" thickBot="1">
      <c r="C185" s="532" t="s">
        <v>898</v>
      </c>
      <c r="D185" s="597">
        <v>19714068.059999999</v>
      </c>
      <c r="E185" s="597">
        <v>838629.4</v>
      </c>
      <c r="F185" s="597">
        <v>10191009.25</v>
      </c>
      <c r="G185" s="597">
        <v>5951827.04</v>
      </c>
      <c r="H185" s="597">
        <v>181509.65</v>
      </c>
      <c r="I185" s="614">
        <v>343748.01</v>
      </c>
      <c r="J185" s="600">
        <v>0</v>
      </c>
      <c r="K185" s="597">
        <v>1310973.97</v>
      </c>
      <c r="L185" s="599">
        <v>0</v>
      </c>
      <c r="M185" s="597">
        <v>257090.08</v>
      </c>
      <c r="N185" s="527"/>
    </row>
    <row r="186" spans="3:14" ht="15.75" thickBot="1">
      <c r="C186" s="533" t="s">
        <v>899</v>
      </c>
      <c r="D186" s="597">
        <v>3169126</v>
      </c>
      <c r="E186" s="600">
        <v>0</v>
      </c>
      <c r="F186" s="599">
        <v>0</v>
      </c>
      <c r="G186" s="600">
        <v>0</v>
      </c>
      <c r="H186" s="599">
        <v>0</v>
      </c>
      <c r="I186" s="600">
        <v>0</v>
      </c>
      <c r="J186" s="600">
        <v>0</v>
      </c>
      <c r="K186" s="599">
        <v>0</v>
      </c>
      <c r="L186" s="599">
        <v>0</v>
      </c>
      <c r="M186" s="599">
        <v>0</v>
      </c>
      <c r="N186" s="527"/>
    </row>
    <row r="187" spans="3:14" ht="15.75" thickBot="1">
      <c r="C187" s="533" t="s">
        <v>900</v>
      </c>
      <c r="D187" s="597">
        <v>5663222.8099999996</v>
      </c>
      <c r="E187" s="597">
        <v>360953.7</v>
      </c>
      <c r="F187" s="599">
        <v>0</v>
      </c>
      <c r="G187" s="597">
        <v>233413.77</v>
      </c>
      <c r="H187" s="599">
        <v>0</v>
      </c>
      <c r="I187" s="599">
        <v>0</v>
      </c>
      <c r="J187" s="600">
        <v>0</v>
      </c>
      <c r="K187" s="599">
        <v>0</v>
      </c>
      <c r="L187" s="599">
        <v>0</v>
      </c>
      <c r="M187" s="599">
        <v>0</v>
      </c>
      <c r="N187" s="527"/>
    </row>
    <row r="188" spans="3:14" ht="15.75" thickBot="1">
      <c r="C188" s="533" t="s">
        <v>228</v>
      </c>
      <c r="D188" s="599">
        <v>0</v>
      </c>
      <c r="E188" s="600">
        <v>0</v>
      </c>
      <c r="F188" s="599">
        <v>0</v>
      </c>
      <c r="G188" s="600">
        <v>0</v>
      </c>
      <c r="H188" s="599">
        <v>0</v>
      </c>
      <c r="I188" s="599">
        <v>0</v>
      </c>
      <c r="J188" s="597">
        <v>60870.15</v>
      </c>
      <c r="K188" s="599">
        <v>0</v>
      </c>
      <c r="L188" s="599">
        <v>0</v>
      </c>
      <c r="M188" s="599">
        <v>0</v>
      </c>
      <c r="N188" s="527"/>
    </row>
    <row r="189" spans="3:14" ht="15.75" thickBot="1">
      <c r="C189" s="533" t="s">
        <v>901</v>
      </c>
      <c r="D189" s="599">
        <v>0</v>
      </c>
      <c r="E189" s="597">
        <v>458516.47999999998</v>
      </c>
      <c r="F189" s="597">
        <v>8041830.3099999996</v>
      </c>
      <c r="G189" s="597">
        <v>253298.91</v>
      </c>
      <c r="H189" s="599">
        <v>0</v>
      </c>
      <c r="I189" s="599">
        <v>0</v>
      </c>
      <c r="J189" s="599">
        <v>0</v>
      </c>
      <c r="K189" s="599">
        <v>0</v>
      </c>
      <c r="L189" s="599">
        <v>0</v>
      </c>
      <c r="M189" s="597">
        <v>41450.33</v>
      </c>
      <c r="N189" s="527"/>
    </row>
    <row r="190" spans="3:14" ht="15.75" thickBot="1">
      <c r="C190" s="533" t="s">
        <v>930</v>
      </c>
      <c r="D190" s="599">
        <v>0</v>
      </c>
      <c r="E190" s="600">
        <v>0</v>
      </c>
      <c r="F190" s="600">
        <v>0</v>
      </c>
      <c r="G190" s="597">
        <v>193307.6</v>
      </c>
      <c r="H190" s="599">
        <v>0</v>
      </c>
      <c r="I190" s="599">
        <v>0</v>
      </c>
      <c r="J190" s="599">
        <v>0</v>
      </c>
      <c r="K190" s="600">
        <v>0</v>
      </c>
      <c r="L190" s="599">
        <v>0</v>
      </c>
      <c r="M190" s="600">
        <v>0</v>
      </c>
      <c r="N190" s="527"/>
    </row>
    <row r="191" spans="3:14" ht="15.75" thickBot="1">
      <c r="C191" s="533" t="s">
        <v>902</v>
      </c>
      <c r="D191" s="597">
        <v>294071.36</v>
      </c>
      <c r="E191" s="597">
        <v>203987.67</v>
      </c>
      <c r="F191" s="597">
        <v>585697.80000000005</v>
      </c>
      <c r="G191" s="597">
        <v>411022.98</v>
      </c>
      <c r="H191" s="597">
        <v>802349.77</v>
      </c>
      <c r="I191" s="599">
        <v>0</v>
      </c>
      <c r="J191" s="599">
        <v>0</v>
      </c>
      <c r="K191" s="600">
        <v>0</v>
      </c>
      <c r="L191" s="599">
        <v>0</v>
      </c>
      <c r="M191" s="597">
        <v>38222.83</v>
      </c>
      <c r="N191" s="527"/>
    </row>
    <row r="192" spans="3:14" ht="15.75" thickBot="1">
      <c r="C192" s="533" t="s">
        <v>903</v>
      </c>
      <c r="D192" s="600">
        <v>0</v>
      </c>
      <c r="E192" s="600">
        <v>0</v>
      </c>
      <c r="F192" s="599">
        <v>0</v>
      </c>
      <c r="G192" s="600">
        <v>0</v>
      </c>
      <c r="H192" s="599">
        <v>0</v>
      </c>
      <c r="I192" s="599">
        <v>0</v>
      </c>
      <c r="J192" s="599">
        <v>0</v>
      </c>
      <c r="K192" s="597">
        <v>2278697.4700000002</v>
      </c>
      <c r="L192" s="599">
        <v>0</v>
      </c>
      <c r="M192" s="599">
        <v>0</v>
      </c>
      <c r="N192" s="527"/>
    </row>
    <row r="193" spans="2:14" ht="15.75" thickBot="1">
      <c r="C193" s="532" t="s">
        <v>877</v>
      </c>
      <c r="D193" s="600">
        <v>0</v>
      </c>
      <c r="E193" s="600">
        <v>0</v>
      </c>
      <c r="F193" s="599">
        <v>0</v>
      </c>
      <c r="G193" s="600">
        <v>0</v>
      </c>
      <c r="H193" s="599">
        <v>0</v>
      </c>
      <c r="I193" s="599">
        <v>0</v>
      </c>
      <c r="J193" s="600">
        <v>0</v>
      </c>
      <c r="K193" s="600">
        <v>0</v>
      </c>
      <c r="L193" s="597">
        <v>239902</v>
      </c>
      <c r="M193" s="599">
        <v>0</v>
      </c>
      <c r="N193" s="527"/>
    </row>
    <row r="194" spans="2:14" ht="15.75" thickBot="1">
      <c r="C194" s="533" t="s">
        <v>904</v>
      </c>
      <c r="D194" s="597">
        <v>3379042.32</v>
      </c>
      <c r="E194" s="597">
        <v>50282.58</v>
      </c>
      <c r="F194" s="599">
        <v>0</v>
      </c>
      <c r="G194" s="597">
        <v>35584.92</v>
      </c>
      <c r="H194" s="599">
        <v>0</v>
      </c>
      <c r="I194" s="599">
        <v>0</v>
      </c>
      <c r="J194" s="600">
        <v>0</v>
      </c>
      <c r="K194" s="600">
        <v>0</v>
      </c>
      <c r="L194" s="600">
        <v>0</v>
      </c>
      <c r="M194" s="599">
        <v>0</v>
      </c>
      <c r="N194" s="543"/>
    </row>
    <row r="195" spans="2:14">
      <c r="G195" s="542"/>
    </row>
    <row r="196" spans="2:14" ht="16.5" thickBot="1">
      <c r="C196" s="540" t="s">
        <v>933</v>
      </c>
    </row>
    <row r="197" spans="2:14" ht="15.75" thickBot="1">
      <c r="C197" s="546"/>
      <c r="D197" s="534" t="s">
        <v>79</v>
      </c>
      <c r="E197" s="534" t="s">
        <v>85</v>
      </c>
      <c r="F197" s="534" t="s">
        <v>93</v>
      </c>
      <c r="G197" s="534" t="s">
        <v>97</v>
      </c>
      <c r="H197" s="534" t="s">
        <v>99</v>
      </c>
      <c r="I197" s="612" t="s">
        <v>75</v>
      </c>
      <c r="J197" s="534" t="s">
        <v>111</v>
      </c>
      <c r="K197" s="534" t="s">
        <v>125</v>
      </c>
      <c r="L197" s="534" t="s">
        <v>141</v>
      </c>
      <c r="M197" s="534" t="s">
        <v>145</v>
      </c>
      <c r="N197" s="546"/>
    </row>
    <row r="198" spans="2:14" ht="15.75" thickBot="1">
      <c r="C198" s="532" t="s">
        <v>898</v>
      </c>
      <c r="D198" s="598">
        <v>7182575</v>
      </c>
      <c r="E198" s="598">
        <v>414007.6</v>
      </c>
      <c r="F198" s="598">
        <v>5482656</v>
      </c>
      <c r="G198" s="598">
        <v>3169373</v>
      </c>
      <c r="H198" s="599">
        <v>0</v>
      </c>
      <c r="I198" s="549">
        <v>150301.20000000001</v>
      </c>
      <c r="J198" s="598">
        <v>63842.07</v>
      </c>
      <c r="K198" s="599">
        <v>0</v>
      </c>
      <c r="L198" s="599">
        <v>0</v>
      </c>
      <c r="M198" s="598">
        <v>63986.879999999997</v>
      </c>
      <c r="N198" s="550"/>
    </row>
    <row r="199" spans="2:14" ht="15.75" thickBot="1">
      <c r="C199" s="532" t="s">
        <v>899</v>
      </c>
      <c r="D199" s="598">
        <v>1232966</v>
      </c>
      <c r="E199" s="600">
        <v>0</v>
      </c>
      <c r="F199" s="600">
        <v>0</v>
      </c>
      <c r="G199" s="600">
        <v>0</v>
      </c>
      <c r="H199" s="599">
        <v>0</v>
      </c>
      <c r="I199" s="599">
        <v>0</v>
      </c>
      <c r="J199" s="599">
        <v>0</v>
      </c>
      <c r="K199" s="599">
        <v>0</v>
      </c>
      <c r="L199" s="599">
        <v>0</v>
      </c>
      <c r="M199" s="598">
        <v>0</v>
      </c>
      <c r="N199" s="550"/>
    </row>
    <row r="200" spans="2:14" ht="15.75" thickBot="1">
      <c r="C200" s="532" t="s">
        <v>900</v>
      </c>
      <c r="D200" s="598">
        <v>4151395</v>
      </c>
      <c r="E200" s="598">
        <v>73798.95</v>
      </c>
      <c r="F200" s="598">
        <v>0</v>
      </c>
      <c r="G200" s="598">
        <v>126072.7</v>
      </c>
      <c r="H200" s="599">
        <v>0</v>
      </c>
      <c r="I200" s="599">
        <v>0</v>
      </c>
      <c r="J200" s="599">
        <v>0</v>
      </c>
      <c r="K200" s="599">
        <v>0</v>
      </c>
      <c r="L200" s="599">
        <v>0</v>
      </c>
      <c r="M200" s="598">
        <v>0</v>
      </c>
      <c r="N200" s="550"/>
    </row>
    <row r="201" spans="2:14" ht="15.75" thickBot="1">
      <c r="C201" s="532" t="s">
        <v>901</v>
      </c>
      <c r="D201" s="598">
        <v>420691.9</v>
      </c>
      <c r="E201" s="598">
        <v>374540.9</v>
      </c>
      <c r="F201" s="598">
        <v>4759254</v>
      </c>
      <c r="G201" s="598">
        <v>54623.13</v>
      </c>
      <c r="H201" s="599">
        <v>0</v>
      </c>
      <c r="I201" s="599">
        <v>0</v>
      </c>
      <c r="J201" s="599">
        <v>0</v>
      </c>
      <c r="K201" s="599">
        <v>0</v>
      </c>
      <c r="L201" s="599">
        <v>0</v>
      </c>
      <c r="M201" s="598">
        <v>75102.03</v>
      </c>
      <c r="N201" s="550"/>
    </row>
    <row r="202" spans="2:14" ht="15.75" thickBot="1">
      <c r="C202" s="532" t="s">
        <v>930</v>
      </c>
      <c r="D202" s="599">
        <v>0</v>
      </c>
      <c r="E202" s="598"/>
      <c r="F202" s="599">
        <v>0</v>
      </c>
      <c r="G202" s="598">
        <v>123766</v>
      </c>
      <c r="H202" s="599">
        <v>0</v>
      </c>
      <c r="I202" s="599">
        <v>0</v>
      </c>
      <c r="J202" s="599">
        <v>0</v>
      </c>
      <c r="K202" s="599">
        <v>0</v>
      </c>
      <c r="L202" s="599">
        <v>0</v>
      </c>
      <c r="M202" s="599">
        <v>0</v>
      </c>
      <c r="N202" s="550"/>
    </row>
    <row r="203" spans="2:14" ht="15.75" thickBot="1">
      <c r="C203" s="532" t="s">
        <v>902</v>
      </c>
      <c r="D203" s="599">
        <v>0</v>
      </c>
      <c r="E203" s="598">
        <v>26007.16</v>
      </c>
      <c r="F203" s="599">
        <v>0</v>
      </c>
      <c r="G203" s="598">
        <v>163978.20000000001</v>
      </c>
      <c r="H203" s="598">
        <v>820678.7</v>
      </c>
      <c r="I203" s="599">
        <v>0</v>
      </c>
      <c r="J203" s="599">
        <v>0</v>
      </c>
      <c r="K203" s="599">
        <v>0</v>
      </c>
      <c r="L203" s="599">
        <v>0</v>
      </c>
      <c r="M203" s="599">
        <v>0</v>
      </c>
      <c r="N203" s="550"/>
    </row>
    <row r="204" spans="2:14" ht="15.75" thickBot="1">
      <c r="C204" s="532" t="s">
        <v>903</v>
      </c>
      <c r="D204" s="599">
        <v>0</v>
      </c>
      <c r="E204" s="598">
        <v>0</v>
      </c>
      <c r="F204" s="599">
        <v>0</v>
      </c>
      <c r="G204" s="598">
        <v>0</v>
      </c>
      <c r="H204" s="598">
        <v>0</v>
      </c>
      <c r="I204" s="599">
        <v>0</v>
      </c>
      <c r="J204" s="599">
        <v>0</v>
      </c>
      <c r="K204" s="598">
        <v>1241644</v>
      </c>
      <c r="L204" s="599">
        <v>0</v>
      </c>
      <c r="M204" s="599">
        <v>0</v>
      </c>
      <c r="N204" s="550"/>
    </row>
    <row r="205" spans="2:14" ht="15.75" thickBot="1">
      <c r="B205" s="547"/>
      <c r="C205" s="532" t="s">
        <v>877</v>
      </c>
      <c r="D205" s="599">
        <v>0</v>
      </c>
      <c r="E205" s="598">
        <v>0</v>
      </c>
      <c r="F205" s="599">
        <v>0</v>
      </c>
      <c r="G205" s="598">
        <v>0</v>
      </c>
      <c r="H205" s="598">
        <v>0</v>
      </c>
      <c r="I205" s="599">
        <v>0</v>
      </c>
      <c r="J205" s="599">
        <v>0</v>
      </c>
      <c r="K205" s="598">
        <v>0</v>
      </c>
      <c r="L205" s="598">
        <v>79879.47</v>
      </c>
      <c r="M205" s="599">
        <v>0</v>
      </c>
      <c r="N205" s="543"/>
    </row>
    <row r="206" spans="2:14">
      <c r="B206" s="547"/>
      <c r="C206" s="548"/>
      <c r="D206" s="548"/>
      <c r="E206" s="548"/>
      <c r="F206" s="548"/>
      <c r="G206" s="548"/>
      <c r="H206" s="548"/>
      <c r="I206" s="615"/>
      <c r="J206" s="548"/>
      <c r="K206" s="548"/>
      <c r="L206" s="548"/>
      <c r="M206" s="548"/>
      <c r="N206" s="548"/>
    </row>
    <row r="207" spans="2:14" ht="16.5" thickBot="1">
      <c r="C207" s="540" t="s">
        <v>905</v>
      </c>
    </row>
    <row r="208" spans="2:14" ht="15.75" thickBot="1">
      <c r="C208"/>
      <c r="D208" s="534" t="s">
        <v>79</v>
      </c>
      <c r="E208" s="534" t="s">
        <v>85</v>
      </c>
      <c r="F208" s="534" t="s">
        <v>93</v>
      </c>
      <c r="G208" s="534" t="s">
        <v>97</v>
      </c>
      <c r="H208" s="534" t="s">
        <v>99</v>
      </c>
      <c r="I208" s="612" t="s">
        <v>75</v>
      </c>
      <c r="J208" s="534" t="s">
        <v>111</v>
      </c>
      <c r="K208" s="534" t="s">
        <v>125</v>
      </c>
      <c r="L208" s="534" t="s">
        <v>141</v>
      </c>
      <c r="M208" s="534" t="s">
        <v>145</v>
      </c>
    </row>
    <row r="209" spans="1:13" ht="15.75" thickBot="1">
      <c r="C209" s="532" t="s">
        <v>163</v>
      </c>
      <c r="D209" s="597">
        <v>4357442</v>
      </c>
      <c r="E209" s="597">
        <v>190356.5</v>
      </c>
      <c r="F209" s="597">
        <v>3662742</v>
      </c>
      <c r="G209" s="597">
        <v>1907159.9</v>
      </c>
      <c r="H209" s="597">
        <v>64056.13</v>
      </c>
      <c r="I209" s="599">
        <v>0</v>
      </c>
      <c r="J209" s="599">
        <v>0</v>
      </c>
      <c r="K209" s="597">
        <v>11060.21</v>
      </c>
      <c r="L209" s="599">
        <v>0</v>
      </c>
      <c r="M209" s="597">
        <v>66049.820000000007</v>
      </c>
    </row>
    <row r="210" spans="1:13" ht="15.75" thickBot="1">
      <c r="C210" s="532" t="s">
        <v>164</v>
      </c>
      <c r="D210" s="597">
        <v>542392.4</v>
      </c>
      <c r="E210" s="600">
        <v>0</v>
      </c>
      <c r="F210" s="600">
        <v>0</v>
      </c>
      <c r="G210" s="600">
        <v>0</v>
      </c>
      <c r="H210" s="599">
        <v>0</v>
      </c>
      <c r="I210" s="599">
        <v>0</v>
      </c>
      <c r="J210" s="599">
        <v>0</v>
      </c>
      <c r="K210" s="599">
        <v>0</v>
      </c>
      <c r="L210" s="599">
        <v>0</v>
      </c>
      <c r="M210" s="597">
        <v>0</v>
      </c>
    </row>
    <row r="211" spans="1:13" ht="15.75" thickBot="1">
      <c r="C211" s="532" t="s">
        <v>166</v>
      </c>
      <c r="D211" s="597">
        <v>4860060</v>
      </c>
      <c r="E211" s="597">
        <v>144032.9</v>
      </c>
      <c r="F211" s="597">
        <v>0</v>
      </c>
      <c r="G211" s="597">
        <v>81352.947100000005</v>
      </c>
      <c r="H211" s="599">
        <v>0</v>
      </c>
      <c r="I211" s="599">
        <v>0</v>
      </c>
      <c r="J211" s="599">
        <v>0</v>
      </c>
      <c r="K211" s="599">
        <v>0</v>
      </c>
      <c r="L211" s="599">
        <v>0</v>
      </c>
      <c r="M211" s="597">
        <v>0</v>
      </c>
    </row>
    <row r="212" spans="1:13" ht="15.75" thickBot="1">
      <c r="C212" s="532" t="s">
        <v>901</v>
      </c>
      <c r="D212" s="597">
        <v>38955.54</v>
      </c>
      <c r="E212" s="597">
        <v>614951.4</v>
      </c>
      <c r="F212" s="597">
        <v>4600977</v>
      </c>
      <c r="G212" s="597">
        <v>114281.503</v>
      </c>
      <c r="H212" s="599">
        <v>0</v>
      </c>
      <c r="I212" s="599">
        <v>0</v>
      </c>
      <c r="J212" s="599">
        <v>0</v>
      </c>
      <c r="K212" s="599">
        <v>0</v>
      </c>
      <c r="L212" s="599">
        <v>0</v>
      </c>
      <c r="M212" s="597">
        <v>56837.279999999999</v>
      </c>
    </row>
    <row r="213" spans="1:13" ht="15.75" thickBot="1">
      <c r="C213" s="532" t="s">
        <v>930</v>
      </c>
      <c r="D213" s="599">
        <v>0</v>
      </c>
      <c r="E213" s="597">
        <v>0</v>
      </c>
      <c r="F213" s="599">
        <v>0</v>
      </c>
      <c r="G213" s="597">
        <v>204919.299</v>
      </c>
      <c r="H213" s="599">
        <v>0</v>
      </c>
      <c r="I213" s="599">
        <v>0</v>
      </c>
      <c r="J213" s="599">
        <v>0</v>
      </c>
      <c r="K213" s="599">
        <v>0</v>
      </c>
      <c r="L213" s="599">
        <v>0</v>
      </c>
      <c r="M213" s="597">
        <v>0</v>
      </c>
    </row>
    <row r="214" spans="1:13" ht="15.75" thickBot="1">
      <c r="C214" s="532" t="s">
        <v>902</v>
      </c>
      <c r="D214" s="599">
        <v>0</v>
      </c>
      <c r="E214" s="597">
        <v>138820.70000000001</v>
      </c>
      <c r="F214" s="599">
        <v>0</v>
      </c>
      <c r="G214" s="597">
        <v>157372.80499999999</v>
      </c>
      <c r="H214" s="597">
        <v>386938.8</v>
      </c>
      <c r="I214" s="599">
        <v>0</v>
      </c>
      <c r="J214" s="599">
        <v>0</v>
      </c>
      <c r="K214" s="599">
        <v>0</v>
      </c>
      <c r="L214" s="599">
        <v>0</v>
      </c>
      <c r="M214" s="597">
        <v>1849.3579999999999</v>
      </c>
    </row>
    <row r="215" spans="1:13" ht="15.75" thickBot="1">
      <c r="C215" s="532" t="s">
        <v>903</v>
      </c>
      <c r="D215" s="599">
        <v>0</v>
      </c>
      <c r="E215" s="599">
        <v>0</v>
      </c>
      <c r="F215" s="599">
        <v>0</v>
      </c>
      <c r="G215" s="599">
        <v>0</v>
      </c>
      <c r="H215" s="599">
        <v>0</v>
      </c>
      <c r="I215" s="599">
        <v>0</v>
      </c>
      <c r="J215" s="599">
        <v>0</v>
      </c>
      <c r="K215" s="597">
        <v>1027460</v>
      </c>
      <c r="L215" s="599">
        <v>0</v>
      </c>
      <c r="M215" s="599">
        <v>0</v>
      </c>
    </row>
    <row r="216" spans="1:13" ht="15.75" thickBot="1">
      <c r="C216" s="532" t="s">
        <v>877</v>
      </c>
      <c r="D216" s="599">
        <v>0</v>
      </c>
      <c r="E216" s="599">
        <v>0</v>
      </c>
      <c r="F216" s="599">
        <v>0</v>
      </c>
      <c r="G216" s="599">
        <v>0</v>
      </c>
      <c r="H216" s="599">
        <v>0</v>
      </c>
      <c r="I216" s="599">
        <v>0</v>
      </c>
      <c r="J216" s="599">
        <v>0</v>
      </c>
      <c r="K216" s="597">
        <v>0</v>
      </c>
      <c r="L216" s="597">
        <v>25240</v>
      </c>
      <c r="M216" s="599">
        <v>0</v>
      </c>
    </row>
    <row r="217" spans="1:13" ht="15.75" thickBot="1">
      <c r="A217" s="360"/>
      <c r="C217" s="532" t="s">
        <v>904</v>
      </c>
      <c r="D217" s="599">
        <v>0</v>
      </c>
      <c r="E217" s="599">
        <v>0</v>
      </c>
      <c r="F217" s="599">
        <v>0</v>
      </c>
      <c r="G217" s="599">
        <v>0</v>
      </c>
      <c r="H217" s="599">
        <v>0</v>
      </c>
      <c r="I217" s="599">
        <v>0</v>
      </c>
      <c r="J217" s="599">
        <v>0</v>
      </c>
      <c r="K217" s="597">
        <v>0</v>
      </c>
      <c r="L217" s="597">
        <v>0</v>
      </c>
      <c r="M217" s="599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1</vt:lpstr>
      <vt:lpstr>HF-FS</vt:lpstr>
      <vt:lpstr>HF-HC</vt:lpstr>
      <vt:lpstr>HF-HP</vt:lpstr>
      <vt:lpstr>HP-HC</vt:lpstr>
      <vt:lpstr>FP</vt:lpstr>
      <vt:lpstr>МБ НС-НР</vt:lpstr>
      <vt:lpstr>РБ НС-НР</vt:lpstr>
      <vt:lpstr>067 HP-HC</vt:lpstr>
      <vt:lpstr>МБ</vt:lpstr>
      <vt:lpstr>МБ HP</vt:lpstr>
      <vt:lpstr>МБ HC</vt:lpstr>
      <vt:lpstr>РБ</vt:lpstr>
      <vt:lpstr>РБ НС</vt:lpstr>
      <vt:lpstr>067свод</vt:lpstr>
      <vt:lpstr>067</vt:lpstr>
      <vt:lpstr>НБ выпл</vt:lpstr>
      <vt:lpstr>НБ премии</vt:lpstr>
      <vt:lpstr>розница</vt:lpstr>
      <vt:lpstr>ОДХ</vt:lpstr>
      <vt:lpstr>ОУ предпр</vt:lpstr>
      <vt:lpstr>ОУ население</vt:lpstr>
      <vt:lpstr>ФХД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Бибигуль Сериковна Омирбаева</dc:creator>
  <cp:lastModifiedBy>Бибигуль Сериковна Омирбаева</cp:lastModifiedBy>
  <cp:lastPrinted>2019-10-04T04:22:19Z</cp:lastPrinted>
  <dcterms:created xsi:type="dcterms:W3CDTF">2019-03-05T11:40:06Z</dcterms:created>
  <dcterms:modified xsi:type="dcterms:W3CDTF">2019-11-05T05:49:42Z</dcterms:modified>
</cp:coreProperties>
</file>